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465" activeTab="1"/>
  </bookViews>
  <sheets>
    <sheet name="考核利润" sheetId="1" r:id="rId1"/>
    <sheet name="考核费用" sheetId="3" r:id="rId2"/>
    <sheet name="调整区域" sheetId="2" r:id="rId3"/>
    <sheet name="索引" sheetId="4" state="hidden" r:id="rId4"/>
    <sheet name="利润表粘贴" sheetId="5" r:id="rId5"/>
    <sheet name="费用表粘贴" sheetId="6" r:id="rId6"/>
    <sheet name="资金成本" sheetId="7" r:id="rId7"/>
    <sheet name="按老格式-利润" sheetId="9" r:id="rId8"/>
    <sheet name="按老格式-费用" sheetId="10" r:id="rId9"/>
    <sheet name="人数" sheetId="11" r:id="rId10"/>
    <sheet name="招待费导出" sheetId="12" r:id="rId11"/>
    <sheet name="Sheet1" sheetId="13" r:id="rId12"/>
    <sheet name="Sheet2" sheetId="14" r:id="rId13"/>
    <sheet name="Sheet3" sheetId="15"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xlnm._FilterDatabase" localSheetId="2" hidden="1">调整区域!$A$3:$O$99</definedName>
    <definedName name="_xlnm._FilterDatabase" localSheetId="10" hidden="1">招待费导出!$A$1:$K$40</definedName>
    <definedName name="_xlnm._FilterDatabase" localSheetId="11" hidden="1">Sheet1!$A$2:$J$2522</definedName>
    <definedName name="_xlnm._FilterDatabase" localSheetId="12" hidden="1">Sheet2!$A$2:$J$2522</definedName>
  </definedNames>
  <calcPr calcId="144525"/>
</workbook>
</file>

<file path=xl/sharedStrings.xml><?xml version="1.0" encoding="utf-8"?>
<sst xmlns="http://schemas.openxmlformats.org/spreadsheetml/2006/main" count="28382" uniqueCount="825">
  <si>
    <t>报表数据</t>
  </si>
  <si>
    <t>项目</t>
  </si>
  <si>
    <t>合计</t>
  </si>
  <si>
    <t>其他</t>
  </si>
  <si>
    <t>财富证券总部</t>
  </si>
  <si>
    <t>基金服务部</t>
  </si>
  <si>
    <t>深圳管理总部</t>
  </si>
  <si>
    <t>经纪业务</t>
  </si>
  <si>
    <t>资管条线</t>
  </si>
  <si>
    <t>权益配置部</t>
  </si>
  <si>
    <t>固收配置部</t>
  </si>
  <si>
    <t>资产管理部</t>
  </si>
  <si>
    <t>固收条线</t>
  </si>
  <si>
    <t>固定收益部</t>
  </si>
  <si>
    <t>投顾业务部</t>
  </si>
  <si>
    <t>权益自营条线</t>
  </si>
  <si>
    <t>证券投资部</t>
  </si>
  <si>
    <t>做市业务部</t>
  </si>
  <si>
    <t>投行条线</t>
  </si>
  <si>
    <t>债券融资部</t>
  </si>
  <si>
    <t>股权融资部</t>
  </si>
  <si>
    <t>财务顾问部</t>
  </si>
  <si>
    <t>北京投行部</t>
  </si>
  <si>
    <t>资本市场部</t>
  </si>
  <si>
    <t>投资银行管理部</t>
  </si>
  <si>
    <t>营业总收入</t>
  </si>
  <si>
    <t>利息净收入</t>
  </si>
  <si>
    <t>其中：利息收入</t>
  </si>
  <si>
    <t>利息支出</t>
  </si>
  <si>
    <t>手续费及佣金净收入</t>
  </si>
  <si>
    <t>其中：经纪业务手续费净收入</t>
  </si>
  <si>
    <t>投资银行业务手续费净收入</t>
  </si>
  <si>
    <t>资产管理业务手续费净收入</t>
  </si>
  <si>
    <t>投资收益</t>
  </si>
  <si>
    <t>其中：对联营企业和合营企业的投资收益</t>
  </si>
  <si>
    <t>以摊余成本计量的金融资产终止确认产生的收益</t>
  </si>
  <si>
    <t>净敞口套期收益</t>
  </si>
  <si>
    <t>其他收益</t>
  </si>
  <si>
    <t>公允价值变动收益</t>
  </si>
  <si>
    <t>汇兑收益</t>
  </si>
  <si>
    <t>其他业务收入</t>
  </si>
  <si>
    <t>资产处置收益</t>
  </si>
  <si>
    <t>营业总支出</t>
  </si>
  <si>
    <t>税金及附加</t>
  </si>
  <si>
    <t>业务及管理费</t>
  </si>
  <si>
    <t>信用减值损失</t>
  </si>
  <si>
    <t>其他资产减值损失</t>
  </si>
  <si>
    <t>其他业务成本</t>
  </si>
  <si>
    <t>营业利润</t>
  </si>
  <si>
    <t>加：营业外收入</t>
  </si>
  <si>
    <t>减：营业外支出</t>
  </si>
  <si>
    <t>利润总额</t>
  </si>
  <si>
    <t>减：所得税费用</t>
  </si>
  <si>
    <t>净利润</t>
  </si>
  <si>
    <t>其他综合收益的税后净额</t>
  </si>
  <si>
    <t>综合收益总额</t>
  </si>
  <si>
    <t>考核调整</t>
  </si>
  <si>
    <t>考核结果</t>
  </si>
  <si>
    <t>投资顾问业务部</t>
  </si>
  <si>
    <t>李康团队</t>
  </si>
  <si>
    <t>杨晓垒团队</t>
  </si>
  <si>
    <t>易彦团队</t>
  </si>
  <si>
    <t>蔡畅团队</t>
  </si>
  <si>
    <t>李玲团队</t>
  </si>
  <si>
    <t>范国胜团队</t>
  </si>
  <si>
    <t>资金成本</t>
  </si>
  <si>
    <t>北投验证</t>
  </si>
  <si>
    <t>扣资金成本后净利润</t>
  </si>
  <si>
    <t>股权验证</t>
  </si>
  <si>
    <t>资金成本验证</t>
  </si>
  <si>
    <t>万元版</t>
  </si>
  <si>
    <t>股权本部</t>
  </si>
  <si>
    <t>分类</t>
  </si>
  <si>
    <t>科目名称</t>
  </si>
  <si>
    <t>业务费用</t>
  </si>
  <si>
    <t>业务提成</t>
  </si>
  <si>
    <t>业务推广费</t>
  </si>
  <si>
    <t>业务咨询费</t>
  </si>
  <si>
    <t>营销活动费</t>
  </si>
  <si>
    <t>业务宣传费</t>
  </si>
  <si>
    <t>投资者保护基金</t>
  </si>
  <si>
    <t>交易所会员年费</t>
  </si>
  <si>
    <t>销售招商佣金</t>
  </si>
  <si>
    <t>物业管理费</t>
  </si>
  <si>
    <t>返租门面租金</t>
  </si>
  <si>
    <t>营运加盟费</t>
  </si>
  <si>
    <t>业务费用-办公费</t>
  </si>
  <si>
    <t>业务费用-水电费</t>
  </si>
  <si>
    <t>商品费用</t>
  </si>
  <si>
    <t>销售折让</t>
  </si>
  <si>
    <t>产品维修费</t>
  </si>
  <si>
    <t>产品设计费</t>
  </si>
  <si>
    <t>托管费</t>
  </si>
  <si>
    <t>委托管理费</t>
  </si>
  <si>
    <t>其他业务费用</t>
  </si>
  <si>
    <t>小计</t>
  </si>
  <si>
    <t>人工费用</t>
  </si>
  <si>
    <t>固定工资</t>
  </si>
  <si>
    <t>绩效奖金</t>
  </si>
  <si>
    <t>津补贴</t>
  </si>
  <si>
    <t>福利费</t>
  </si>
  <si>
    <t>编外人员薪酬</t>
  </si>
  <si>
    <t>职工教育经费</t>
  </si>
  <si>
    <t>社会保险费</t>
  </si>
  <si>
    <t>住房公积金</t>
  </si>
  <si>
    <t>企业年金</t>
  </si>
  <si>
    <t>商业保险</t>
  </si>
  <si>
    <t>工会经费</t>
  </si>
  <si>
    <t>辞退福利</t>
  </si>
  <si>
    <t>其他人工费用</t>
  </si>
  <si>
    <t>经营费用</t>
  </si>
  <si>
    <t>差旅费</t>
  </si>
  <si>
    <t>公务交通费</t>
  </si>
  <si>
    <t>业务招待费</t>
  </si>
  <si>
    <t>办公费用</t>
  </si>
  <si>
    <t>上交管理费</t>
  </si>
  <si>
    <t>会费</t>
  </si>
  <si>
    <t>车辆使用费</t>
  </si>
  <si>
    <t>人事招聘费</t>
  </si>
  <si>
    <t>印刷费</t>
  </si>
  <si>
    <t>广告宣传费</t>
  </si>
  <si>
    <t>会议费</t>
  </si>
  <si>
    <t>邮电通讯费</t>
  </si>
  <si>
    <t>咨询费</t>
  </si>
  <si>
    <t>法律顾问费</t>
  </si>
  <si>
    <t>诉讼费</t>
  </si>
  <si>
    <t>董事会经费</t>
  </si>
  <si>
    <t>报刊书籍费</t>
  </si>
  <si>
    <t>教育培训费</t>
  </si>
  <si>
    <t>劳动保护费</t>
  </si>
  <si>
    <t>洗涤费</t>
  </si>
  <si>
    <t>信息披露费</t>
  </si>
  <si>
    <t>其他经营费用</t>
  </si>
  <si>
    <t>固定费用</t>
  </si>
  <si>
    <t>审计评估费</t>
  </si>
  <si>
    <t>能源燃料费</t>
  </si>
  <si>
    <t>租赁费</t>
  </si>
  <si>
    <t>安全保卫费</t>
  </si>
  <si>
    <t>修理费</t>
  </si>
  <si>
    <t>软件使用费</t>
  </si>
  <si>
    <t>网络信息费</t>
  </si>
  <si>
    <t>电子设备运转费</t>
  </si>
  <si>
    <t>财产保险费</t>
  </si>
  <si>
    <t>折旧费</t>
  </si>
  <si>
    <t>无形资产摊销</t>
  </si>
  <si>
    <t>长期待摊费用摊销</t>
  </si>
  <si>
    <t>其他固定费用</t>
  </si>
  <si>
    <t>专项费用</t>
  </si>
  <si>
    <t>外事费</t>
  </si>
  <si>
    <t>不可预见费用</t>
  </si>
  <si>
    <t>党组织工作经费</t>
  </si>
  <si>
    <t>开办费</t>
  </si>
  <si>
    <t>考核事项调整区域</t>
  </si>
  <si>
    <t>序号</t>
  </si>
  <si>
    <t>摘要</t>
  </si>
  <si>
    <t>调整科目</t>
  </si>
  <si>
    <t>调出部门</t>
  </si>
  <si>
    <t>调整金额</t>
  </si>
  <si>
    <t>调入部门</t>
  </si>
  <si>
    <t>是否计附加</t>
  </si>
  <si>
    <t>是否计投保</t>
  </si>
  <si>
    <t>备注</t>
  </si>
  <si>
    <t>收入调出区域</t>
  </si>
  <si>
    <t>珠江6号收入50%给曙光</t>
  </si>
  <si>
    <t>珠江8号收入划投顾部</t>
  </si>
  <si>
    <t>珠江10号收入划投顾部</t>
  </si>
  <si>
    <t>天天基金网财富1、2号2018年4季度手续费支出划给广分</t>
  </si>
  <si>
    <t>珠江13号收入划哈尔滨（管理费50%、交易费30%、业绩报酬20%）</t>
  </si>
  <si>
    <t>珠江18号收入划哈尔滨</t>
  </si>
  <si>
    <t>财兴2号第60期管理费收入划永州营业部（张丹、向琳、谌杰宇提供数据）</t>
  </si>
  <si>
    <t>运通71号收入划曙光</t>
  </si>
  <si>
    <t>运通22号收入划青岛营业部（由于项目存在问题，暂不划给青岛营业部）</t>
  </si>
  <si>
    <t>浦发长春1号，BGS0108-20170567.前5年资管每季2万，其余为长春营业部</t>
  </si>
  <si>
    <t>运通20号收入划红桂营业部</t>
  </si>
  <si>
    <t>运通70号收入划浙分综合业务部</t>
  </si>
  <si>
    <t>财富1号2019年1-11期销售费用划营业部（见签字件）</t>
  </si>
  <si>
    <t>财富1个月001期2019年1-11月销售费用划营业部（见签字件）</t>
  </si>
  <si>
    <t>财富6个月001期2019年全年销售费用划营业部（见签字件）(含补记部分）</t>
  </si>
  <si>
    <t>财富2号7-9期（0301-1202）销售费用划营业部（见签字件）</t>
  </si>
  <si>
    <t>财富3号4期（0425-1025）、5期（1025-1231）销售费用划营业部（见签字件）</t>
  </si>
  <si>
    <t>财富4号1期（0529-1129）销售费用划营业部（见签字件）（含补记部分）</t>
  </si>
  <si>
    <t>财富5号1-2期（0614-1216）销售费用划营业部（见签字件）（含补记部分）</t>
  </si>
  <si>
    <t>财富12个月001期（0228-1231）销售费用划营业部（见签字件）</t>
  </si>
  <si>
    <t>财富12个月002期（0314-1231）销售费用划营业部（见签字件）</t>
  </si>
  <si>
    <t>财富12个月003期（0606-1231）销售费用划营业部（见签字件）</t>
  </si>
  <si>
    <t>润泽优享1号20190226-20200228销售费用划营业部（见签字件）</t>
  </si>
  <si>
    <t>财富1个月002期2019年0906-1231销售费用划营业部（见签字件）</t>
  </si>
  <si>
    <t>收入调入区域</t>
  </si>
  <si>
    <t>财富1号1-2月同花顺销售划收入给网金</t>
  </si>
  <si>
    <t>财富1号1-10月销售划收入给资管</t>
  </si>
  <si>
    <t>财富6个月002期0704-1231销售费用划营业部（见签字件）</t>
  </si>
  <si>
    <t>财富12个月005期0806-1231销售费用划营业部（见签字件）</t>
  </si>
  <si>
    <t>财富1号0121-1119、财富2号0301-1031期间划收入到莆田营业部（天天基金）</t>
  </si>
  <si>
    <t>财富2号等小集合截止10月底划收入给资产管理部</t>
  </si>
  <si>
    <t>财富3个月001期1115-1231期间销售费划营业部</t>
  </si>
  <si>
    <t>财富9个月002期1118-1231期间销售费划营业部</t>
  </si>
  <si>
    <t>财富湘融1号0828-1231期间销售费划营业部</t>
  </si>
  <si>
    <t>财富湘融2号0919-1231期间销售费划营业部</t>
  </si>
  <si>
    <t>直通车16、18、19收入划资管</t>
  </si>
  <si>
    <t>畅盈9分配给固收的业绩报酬</t>
  </si>
  <si>
    <t>畅盈9号中方正01的补记浮亏</t>
  </si>
  <si>
    <t>恒生补偿款（权益）自有20%部分打五折</t>
  </si>
  <si>
    <t>记得要签字件</t>
  </si>
  <si>
    <t>星城8号浮动盈亏调出</t>
  </si>
  <si>
    <t>直通车24号15%划收入给曙光营业部</t>
  </si>
  <si>
    <t>珠江22号划50%收入给兰州营业部</t>
  </si>
  <si>
    <t>资管产品在公司席位上产生的佣金</t>
  </si>
  <si>
    <t>三诺生物划佣金给长沙八一路</t>
  </si>
  <si>
    <t>2019年销售债券费用</t>
  </si>
  <si>
    <t>财富12个月006期0816-1231销售费用划营业部（见签字件）</t>
  </si>
  <si>
    <t>公司购买湖南债投资收益调出</t>
  </si>
  <si>
    <t>华润睿致87号浮动盈亏分给投顾</t>
  </si>
  <si>
    <t>资金运营部2906账户回购利息</t>
  </si>
  <si>
    <t>资管楚天科技浮动盈亏（从证投调出）</t>
  </si>
  <si>
    <t>国融安享2号浮动盈亏（从证投调出）</t>
  </si>
  <si>
    <t>归还做市业务部委托现金管理利息</t>
  </si>
  <si>
    <t>固收-期货投资收益</t>
  </si>
  <si>
    <t>资金运营部委托现金管理收益</t>
  </si>
  <si>
    <t>华润睿致87号投资收益分给投顾</t>
  </si>
  <si>
    <t>向资金运营部借款</t>
  </si>
  <si>
    <t>西部超导浮动盈亏转做市部</t>
  </si>
  <si>
    <t>指定股票处置损益调入</t>
  </si>
  <si>
    <t>资管楚天科技投资收益（从证投调出）</t>
  </si>
  <si>
    <t>归还证券投资部委托现金管理利息</t>
  </si>
  <si>
    <t>19郴州高科、19高科福升、18循环收入划分</t>
  </si>
  <si>
    <t>19郴州高科、19高科福升、19循环收入划分</t>
  </si>
  <si>
    <t>债券款利息收入</t>
  </si>
  <si>
    <t>已开发票未收款收入</t>
  </si>
  <si>
    <t>凌云配股款利息收入</t>
  </si>
  <si>
    <t>信托的房租收入转抵房租费用</t>
  </si>
  <si>
    <t>不计</t>
  </si>
  <si>
    <t>捐款给贵州</t>
  </si>
  <si>
    <t>转融通利息调整</t>
  </si>
  <si>
    <t>反向IB收入调整</t>
  </si>
  <si>
    <t>手续费中席位佣金收入及手续费中基金收入</t>
  </si>
  <si>
    <t xml:space="preserve"> BGS0108-20191980基金服务部所开发的客户产生的净佣金，按照营业部10%，基金服务部90%分成</t>
  </si>
  <si>
    <t>计</t>
  </si>
  <si>
    <t>减值调整</t>
  </si>
  <si>
    <t>专项减值首年仅50%计入条线</t>
  </si>
  <si>
    <t>公司购买湖南债浮动盈亏调出(其他债权投资)</t>
  </si>
  <si>
    <t>同泰2号收益差额</t>
  </si>
  <si>
    <t>恒生补偿款（证投打五折）</t>
  </si>
  <si>
    <t>19湘抒01，华创01、02、19财信、19财富01</t>
  </si>
  <si>
    <t>费用调出区域</t>
  </si>
  <si>
    <t>经总长摊费分摊</t>
  </si>
  <si>
    <t>1-11月招待费分摊</t>
  </si>
  <si>
    <t>见2019年总部业务部门分摊费用统计表</t>
  </si>
  <si>
    <t>见2019年年金分摊表</t>
  </si>
  <si>
    <t>水电费分摊</t>
  </si>
  <si>
    <t>19永州建投ZR001招待费从长沙八一转给投行</t>
  </si>
  <si>
    <t>11-12月部门费用分摊</t>
  </si>
  <si>
    <t>2019年总部业务部门分摊费用</t>
  </si>
  <si>
    <t>年金分摊</t>
  </si>
  <si>
    <t>2019年深分水电费分摊</t>
  </si>
  <si>
    <t>总部折旧等年度分摊</t>
  </si>
  <si>
    <t>总部费用分摊</t>
  </si>
  <si>
    <t>深分分摊水电费</t>
  </si>
  <si>
    <t>总部折旧等费用年度分摊</t>
  </si>
  <si>
    <t>交易单元使用费分摊</t>
  </si>
  <si>
    <t>深圳管理总部人力及经营成本分摊</t>
  </si>
  <si>
    <t>投保由0.75%降低为0.6%，按考核收入占比分到各业务部门</t>
  </si>
  <si>
    <t>费用调入区域</t>
  </si>
  <si>
    <t>附加税比例</t>
  </si>
  <si>
    <t>税金及附加调整</t>
  </si>
  <si>
    <t>投保比例</t>
  </si>
  <si>
    <t>投保基金调整</t>
  </si>
  <si>
    <t>财富合并</t>
  </si>
  <si>
    <t>母公司合并</t>
  </si>
  <si>
    <t>德盛</t>
  </si>
  <si>
    <t>惠和</t>
  </si>
  <si>
    <t>惠和基金</t>
  </si>
  <si>
    <t>集合</t>
  </si>
  <si>
    <t>合并抵销</t>
  </si>
  <si>
    <t>结算管理部</t>
  </si>
  <si>
    <t>总部交易</t>
  </si>
  <si>
    <t>母公司抵消</t>
  </si>
  <si>
    <t>资产托管部</t>
  </si>
  <si>
    <t>自营业务</t>
  </si>
  <si>
    <t>投行业务</t>
  </si>
  <si>
    <t>资管业务</t>
  </si>
  <si>
    <t>经纪业务管理部</t>
  </si>
  <si>
    <t>财富管理部</t>
  </si>
  <si>
    <t>运营管理部</t>
  </si>
  <si>
    <t>呼叫中心</t>
  </si>
  <si>
    <t>网络金融部</t>
  </si>
  <si>
    <t>广东分公司</t>
  </si>
  <si>
    <t>浙江分公司</t>
  </si>
  <si>
    <t>天津分公司</t>
  </si>
  <si>
    <t>证券营业部</t>
  </si>
  <si>
    <t>长沙曙光营业部</t>
  </si>
  <si>
    <t>长沙韶北营业部</t>
  </si>
  <si>
    <t>长沙芙蓉营业部</t>
  </si>
  <si>
    <t>长沙八一营业部</t>
  </si>
  <si>
    <t>湘潭韶中营业部</t>
  </si>
  <si>
    <t>邵阳营业部</t>
  </si>
  <si>
    <t>武冈营业部</t>
  </si>
  <si>
    <t>郴州营业部</t>
  </si>
  <si>
    <t>北京中关村营业部</t>
  </si>
  <si>
    <t>北京德胜门营业部</t>
  </si>
  <si>
    <t>温州营业部</t>
  </si>
  <si>
    <t>深圳宝安南路营业部</t>
  </si>
  <si>
    <t>深圳福华路营业部</t>
  </si>
  <si>
    <t>吉首营业部</t>
  </si>
  <si>
    <t>张家界营业部</t>
  </si>
  <si>
    <t>衡阳营业部</t>
  </si>
  <si>
    <t>株洲营业部</t>
  </si>
  <si>
    <t>怀化营业部</t>
  </si>
  <si>
    <t>娄底营业部</t>
  </si>
  <si>
    <t>常德营业部</t>
  </si>
  <si>
    <t>湘潭芙蓉营业部</t>
  </si>
  <si>
    <t>长沙观沙路营业部</t>
  </si>
  <si>
    <t>益阳营业部</t>
  </si>
  <si>
    <t>岳阳营业部</t>
  </si>
  <si>
    <t>星沙营业部</t>
  </si>
  <si>
    <t>湘乡营业部</t>
  </si>
  <si>
    <t>永州营业部</t>
  </si>
  <si>
    <t>邵东营业部</t>
  </si>
  <si>
    <t>长沙总部营业部</t>
  </si>
  <si>
    <t>浏阳营业部</t>
  </si>
  <si>
    <t>宁乡营业部</t>
  </si>
  <si>
    <t>临武营业部</t>
  </si>
  <si>
    <t>隆回营业部</t>
  </si>
  <si>
    <t>长沙万芙营业部</t>
  </si>
  <si>
    <t>上海营业部</t>
  </si>
  <si>
    <t>杭州营业部</t>
  </si>
  <si>
    <t>北京东三环营业部</t>
  </si>
  <si>
    <t>广州营业部</t>
  </si>
  <si>
    <t>中山营业部</t>
  </si>
  <si>
    <t>南京营业部</t>
  </si>
  <si>
    <t>福州营业部</t>
  </si>
  <si>
    <t>武汉营业部</t>
  </si>
  <si>
    <t>成都营业部</t>
  </si>
  <si>
    <t>郑州营业部</t>
  </si>
  <si>
    <t>青岛营业部</t>
  </si>
  <si>
    <t>沈阳营业部</t>
  </si>
  <si>
    <t>重庆营业部</t>
  </si>
  <si>
    <t>西安营业部</t>
  </si>
  <si>
    <t>南宁营业部</t>
  </si>
  <si>
    <t>哈尔滨营业部</t>
  </si>
  <si>
    <t>合肥营业部</t>
  </si>
  <si>
    <t>石家庄营业部</t>
  </si>
  <si>
    <t>南昌营业部</t>
  </si>
  <si>
    <t>昆明营业部</t>
  </si>
  <si>
    <t>兰州营业部</t>
  </si>
  <si>
    <t>长春营业部</t>
  </si>
  <si>
    <t>贵阳营业部</t>
  </si>
  <si>
    <t>太原营业部</t>
  </si>
  <si>
    <t>台州营业部</t>
  </si>
  <si>
    <t>深圳香林路营业部</t>
  </si>
  <si>
    <t>嘉兴营业部</t>
  </si>
  <si>
    <t>东莞营业部</t>
  </si>
  <si>
    <t>台州三门营业部</t>
  </si>
  <si>
    <t>杭州西湖国贸中心营业部</t>
  </si>
  <si>
    <t>浙江长兴营业部</t>
  </si>
  <si>
    <t>温州苍南营业部</t>
  </si>
  <si>
    <t>天津武清营业部</t>
  </si>
  <si>
    <t>深圳嘉宾路营业部</t>
  </si>
  <si>
    <t>福建莆田营业部</t>
  </si>
  <si>
    <t>广东揭阳黄岐山大道营业部</t>
  </si>
  <si>
    <t>北京朝阳区营业部</t>
  </si>
  <si>
    <t>深圳南山海德三道营业部</t>
  </si>
  <si>
    <t>深圳福田泰然九路营业部</t>
  </si>
  <si>
    <t>大连黄河路营业部</t>
  </si>
  <si>
    <t>邵阳新宁解放路营业部</t>
  </si>
  <si>
    <t>长沙茶子山东路营业部</t>
  </si>
  <si>
    <t>长沙金马路证券营业部</t>
  </si>
  <si>
    <t>常德澧县津澧大道营业部</t>
  </si>
  <si>
    <t>邵阳县白虎街营业部</t>
  </si>
  <si>
    <t>郴州桂阳县欧阳海大道证券营业部</t>
  </si>
  <si>
    <t>冷水江锑都中路证券营业部</t>
  </si>
  <si>
    <t>永州道县道州北路证券营业部</t>
  </si>
  <si>
    <t>营业部</t>
  </si>
  <si>
    <t>经纪</t>
  </si>
  <si>
    <t>深分</t>
  </si>
  <si>
    <t>投行</t>
  </si>
  <si>
    <t>资管</t>
  </si>
  <si>
    <t>财富</t>
  </si>
  <si>
    <t>一、营业收入</t>
  </si>
  <si>
    <t xml:space="preserve">      利息净收入</t>
  </si>
  <si>
    <t xml:space="preserve">   其中：利息收入</t>
  </si>
  <si>
    <t xml:space="preserve">         利息支出</t>
  </si>
  <si>
    <t xml:space="preserve">   手续费及佣金净收入</t>
  </si>
  <si>
    <t xml:space="preserve">   其中：经纪业务手续费净收入</t>
  </si>
  <si>
    <t xml:space="preserve">        投资银行业务手续费净收入</t>
  </si>
  <si>
    <t xml:space="preserve">        资产管理业务手续费净收入</t>
  </si>
  <si>
    <t xml:space="preserve">      投资收益（损失以“-”号填列）</t>
  </si>
  <si>
    <t xml:space="preserve">   其中：对联营企业和合营企业的投资收益</t>
  </si>
  <si>
    <t>以摊余成本计量的金融资产终止确认产生的收益（损失以“-”号填列）</t>
  </si>
  <si>
    <t xml:space="preserve">        净敞口套期收益（损失以“-”号填列）</t>
  </si>
  <si>
    <t xml:space="preserve">      其他收益</t>
  </si>
  <si>
    <t xml:space="preserve">        公允价值变动收益（损失以“-”号填列）</t>
  </si>
  <si>
    <t xml:space="preserve">        汇兑收益（损失以“-”号填列）</t>
  </si>
  <si>
    <t xml:space="preserve">    其他业务收入</t>
  </si>
  <si>
    <t xml:space="preserve">        资产处置收益（损失以“-”号填列）</t>
  </si>
  <si>
    <t>二、营业支出</t>
  </si>
  <si>
    <t xml:space="preserve">    税金及附加</t>
  </si>
  <si>
    <t xml:space="preserve">    业务及管理费</t>
  </si>
  <si>
    <t xml:space="preserve">    信用减值损失</t>
  </si>
  <si>
    <t xml:space="preserve">    其他资产减值损失</t>
  </si>
  <si>
    <t xml:space="preserve">    其他业务成本</t>
  </si>
  <si>
    <t>三、营业利润（损失以“-”号填列）</t>
  </si>
  <si>
    <t>四、利润总额（损失以"-"号填列）</t>
  </si>
  <si>
    <t xml:space="preserve">    减：所得税费用</t>
  </si>
  <si>
    <t>五、净利润（损失以"-"号填列）</t>
  </si>
  <si>
    <t>（一）按经营持续性分类：</t>
  </si>
  <si>
    <t xml:space="preserve">     1.持续经营净利润（净亏损以“－”号填列）</t>
  </si>
  <si>
    <t xml:space="preserve">     2.终止经营净利润（净亏损以“－”号填列）</t>
  </si>
  <si>
    <t>（二）按所有权归属分类：</t>
  </si>
  <si>
    <t xml:space="preserve">     1.少数股东损益（净亏损以“－”号填列）</t>
  </si>
  <si>
    <t xml:space="preserve">      2.归属于母公司股东的净利润（净亏损以“－”号填列）</t>
  </si>
  <si>
    <t>六、其他综合收益的税后净额</t>
  </si>
  <si>
    <t xml:space="preserve">    归属母公司股东（或所有者）的其他综合收益的税后净额</t>
  </si>
  <si>
    <t xml:space="preserve">    (一) 以后不能重分类进损益的其他综合收益</t>
  </si>
  <si>
    <t xml:space="preserve">    1.重新计量设定受益计划变动额</t>
  </si>
  <si>
    <t xml:space="preserve">    2.权益法下在被投资单位不能转损益的其他综合收益</t>
  </si>
  <si>
    <t xml:space="preserve">    3.其他权益工具投资公允价值变动</t>
  </si>
  <si>
    <t xml:space="preserve">    4.企业自身信用风险公允价值变动</t>
  </si>
  <si>
    <t xml:space="preserve">    (二) 以后将重分类进损益的其他综合收益</t>
  </si>
  <si>
    <t xml:space="preserve">    1.权益法下可转损益的其他综合收益</t>
  </si>
  <si>
    <t xml:space="preserve">    2.其他债权投资公允价值变动损益</t>
  </si>
  <si>
    <t xml:space="preserve">    3.金融资产重分类计入其他综合收益的金额</t>
  </si>
  <si>
    <t xml:space="preserve">    4.其他债权投资信用损失准备</t>
  </si>
  <si>
    <t xml:space="preserve">    4.现金流量套期储备</t>
  </si>
  <si>
    <t xml:space="preserve">    5.外币财务报表折算差额</t>
  </si>
  <si>
    <t xml:space="preserve">    归属于少数股东的其他综合收益的税后净额</t>
  </si>
  <si>
    <t>七、综合收益总额</t>
  </si>
  <si>
    <t>其中：归属于母公司股东（或所有者）的综合收益总额</t>
  </si>
  <si>
    <t xml:space="preserve">      归属于少数股东的综合收益总额</t>
  </si>
  <si>
    <t>惠和投资</t>
  </si>
  <si>
    <t>产品</t>
  </si>
  <si>
    <t>合并抵消</t>
  </si>
  <si>
    <t>一、营业总收入</t>
  </si>
  <si>
    <t>二、营业总支出</t>
  </si>
  <si>
    <t>三、营业利润（亏损以“-”号填列）</t>
  </si>
  <si>
    <t xml:space="preserve">    加：营业外收入</t>
  </si>
  <si>
    <t xml:space="preserve">    减：营业外支出</t>
  </si>
  <si>
    <t>四、利润总额（亏损总额以“-”号填列）</t>
  </si>
  <si>
    <t>五、净利润（净亏损以“-”号填列）</t>
  </si>
  <si>
    <t xml:space="preserve">  1.持续经营净利润（净亏损以“－”号填列）</t>
  </si>
  <si>
    <t xml:space="preserve">  2.终止经营净利润（净亏损以“－”号填列）</t>
  </si>
  <si>
    <t xml:space="preserve">    1.少数股东损益（净亏损以“－”号填列）</t>
  </si>
  <si>
    <t xml:space="preserve">    2.归属于母公司股东的净利润（净亏损以“－”号填列）</t>
  </si>
  <si>
    <t xml:space="preserve">   （一）不能重分类进损益的其他综合收益</t>
  </si>
  <si>
    <t xml:space="preserve">            1．重新计量设定受益计划变动额</t>
  </si>
  <si>
    <t xml:space="preserve">            2．权益法下不能转损益的其他综合收益</t>
  </si>
  <si>
    <t xml:space="preserve">            3．其他权益工具投资公允价值变动</t>
  </si>
  <si>
    <t xml:space="preserve">            4．企业自身信用风险公允价值变动</t>
  </si>
  <si>
    <t xml:space="preserve">   （二）将重分类进损益的其他综合收益</t>
  </si>
  <si>
    <t xml:space="preserve">            1．权益法下可转损益的其他综合收益</t>
  </si>
  <si>
    <t xml:space="preserve">            2．其他债权投资公允价值变动</t>
  </si>
  <si>
    <t xml:space="preserve">            3．金融资产重分类计入其他综合收益的金额</t>
  </si>
  <si>
    <t xml:space="preserve">            4．其他债权投资信用损失准备</t>
  </si>
  <si>
    <t xml:space="preserve">            5．现金流量套期储备</t>
  </si>
  <si>
    <t xml:space="preserve">            6．外币财务报表折算差额</t>
  </si>
  <si>
    <t xml:space="preserve">   归属于少数股东的其他综合收益的税后净额</t>
  </si>
  <si>
    <t xml:space="preserve">    归属于母公司所有者的综合收益总额</t>
  </si>
  <si>
    <t xml:space="preserve">    归属于少数股东的综合收益总额</t>
  </si>
  <si>
    <t>累计</t>
  </si>
  <si>
    <t>财富综合</t>
  </si>
  <si>
    <t>公司领导</t>
  </si>
  <si>
    <t>党群办公室</t>
  </si>
  <si>
    <t>纪检监察室</t>
  </si>
  <si>
    <t>人力资源部</t>
  </si>
  <si>
    <t>财务管理部</t>
  </si>
  <si>
    <t>综合管理部</t>
  </si>
  <si>
    <t>研究发展中心</t>
  </si>
  <si>
    <t>信息技术中心</t>
  </si>
  <si>
    <t>稽核审计部</t>
  </si>
  <si>
    <t>风险管理部</t>
  </si>
  <si>
    <t>合规管理部</t>
  </si>
  <si>
    <t>深圳深南营业部</t>
  </si>
  <si>
    <t>长沙岳麓区营业部</t>
  </si>
  <si>
    <t>长沙市开福区营业部</t>
  </si>
  <si>
    <t>常德市澧县营业部</t>
  </si>
  <si>
    <t>邵阳市邵阳县营业部</t>
  </si>
  <si>
    <t>郴州市桂阳县营业部</t>
  </si>
  <si>
    <t>娄底市冷水江县级市营业部</t>
  </si>
  <si>
    <t>永州市道县营业部</t>
  </si>
  <si>
    <t>本月</t>
  </si>
  <si>
    <t>部门</t>
  </si>
  <si>
    <t>日均值</t>
  </si>
  <si>
    <t>资金成本率</t>
  </si>
  <si>
    <t>固定收益投资部</t>
  </si>
  <si>
    <t>月份</t>
  </si>
  <si>
    <t>固收条线小计</t>
  </si>
  <si>
    <t>权益产品投资部</t>
  </si>
  <si>
    <t>资管条线小计</t>
  </si>
  <si>
    <t>权益自营小计</t>
  </si>
  <si>
    <t>机构业务部</t>
  </si>
  <si>
    <t>经纪业务小计</t>
  </si>
  <si>
    <t>待填</t>
  </si>
  <si>
    <t>星8资金成本</t>
  </si>
  <si>
    <t>各部门人数</t>
  </si>
  <si>
    <t>截至：</t>
  </si>
  <si>
    <t>1月</t>
  </si>
  <si>
    <t>2月</t>
  </si>
  <si>
    <t>3月</t>
  </si>
  <si>
    <t>4月</t>
  </si>
  <si>
    <t>5月</t>
  </si>
  <si>
    <t>6月</t>
  </si>
  <si>
    <t>7月</t>
  </si>
  <si>
    <t>8月</t>
  </si>
  <si>
    <t>9月</t>
  </si>
  <si>
    <t>10月</t>
  </si>
  <si>
    <t>11月</t>
  </si>
  <si>
    <t>12月</t>
  </si>
  <si>
    <t>平均</t>
  </si>
  <si>
    <t>党群办</t>
  </si>
  <si>
    <t>投资银行四部</t>
  </si>
  <si>
    <t>深圳分公司</t>
  </si>
  <si>
    <t>长沙总部证券营业部</t>
  </si>
  <si>
    <t>长沙八一路证券营业部</t>
  </si>
  <si>
    <t>浏阳世纪大道证券营业部</t>
  </si>
  <si>
    <t>长沙曙光中路证券营业部</t>
  </si>
  <si>
    <t>长沙宁乡花明北路证券营业部</t>
  </si>
  <si>
    <t>长沙芙蓉中路证券营业部</t>
  </si>
  <si>
    <t>长沙韶山北路证券营业部</t>
  </si>
  <si>
    <t>长沙县星沙北路证券营业部</t>
  </si>
  <si>
    <t>长沙观沙路证券营业部</t>
  </si>
  <si>
    <t>长沙万芙路证券营业部</t>
  </si>
  <si>
    <t>郴州八一南路证券营业部</t>
  </si>
  <si>
    <t>郴州临武县临武大道证券营业部</t>
  </si>
  <si>
    <t>湘潭韶山中路证券营业部</t>
  </si>
  <si>
    <t>湘乡市大正街证券营业部</t>
  </si>
  <si>
    <t>湘潭芙蓉路证券营业部</t>
  </si>
  <si>
    <t>株洲建设南路证券营业部</t>
  </si>
  <si>
    <t>邵阳城北路证券营业部</t>
  </si>
  <si>
    <t>邵阳邵东金龙大道证券营业部</t>
  </si>
  <si>
    <t>邵阳隆回桃洪路证券营业部</t>
  </si>
  <si>
    <t>武冈武强路证券营业部</t>
  </si>
  <si>
    <t>温州车站大道证券营业部</t>
  </si>
  <si>
    <t>北京中关村东路证券营业部</t>
  </si>
  <si>
    <t>北京德胜门外大街证券营业部</t>
  </si>
  <si>
    <t>深圳福华路证券营业部</t>
  </si>
  <si>
    <t>深圳宝安南路证券营业部</t>
  </si>
  <si>
    <t>衡阳解放大道证券营业部</t>
  </si>
  <si>
    <t>吉首人民北路证券营业部</t>
  </si>
  <si>
    <t>张家界回龙路证券营业部</t>
  </si>
  <si>
    <t>怀化平安路证券营业部</t>
  </si>
  <si>
    <t>常德柳叶大道证券营业部</t>
  </si>
  <si>
    <t>娄底清泉街证券营业部</t>
  </si>
  <si>
    <t>益阳康富南路证券营业部</t>
  </si>
  <si>
    <t>岳阳花板桥路证券营业部</t>
  </si>
  <si>
    <t>永州湘永路证券营业部</t>
  </si>
  <si>
    <t>杭州庆春路证券营业部</t>
  </si>
  <si>
    <t>上海大连路证券营业部</t>
  </si>
  <si>
    <t>杭州西湖国贸中心证券营业部</t>
  </si>
  <si>
    <t>北京市朝阳东三环中路证券营业部</t>
  </si>
  <si>
    <t>武汉京汉大道证券营业部</t>
  </si>
  <si>
    <t>福州鳌峰路证券营业部</t>
  </si>
  <si>
    <t>合肥金寨路证券营业部</t>
  </si>
  <si>
    <t>中山市中山三路证券营业部</t>
  </si>
  <si>
    <t>青岛山东路证券营业部</t>
  </si>
  <si>
    <t>南昌凤凰中大道证券营业部</t>
  </si>
  <si>
    <t>南宁金湖路证券营业部</t>
  </si>
  <si>
    <t>西安大庆路证券营业部</t>
  </si>
  <si>
    <t>沈阳北陵大街证券营业部</t>
  </si>
  <si>
    <t>南京新模范马路证券营业部</t>
  </si>
  <si>
    <t>昆明新兴路证券营业部</t>
  </si>
  <si>
    <t>成都吉庆三路证券营业部</t>
  </si>
  <si>
    <t>贵阳花果园大街证券营业部</t>
  </si>
  <si>
    <t>郑州金水路证券营业部</t>
  </si>
  <si>
    <t>深圳香林路证券营业部</t>
  </si>
  <si>
    <t>台州市府大道证券营业部</t>
  </si>
  <si>
    <t>嘉兴东升东路证券营业部</t>
  </si>
  <si>
    <t>台州三门上洋路证券营业部</t>
  </si>
  <si>
    <t>长兴道园路证券营业部</t>
  </si>
  <si>
    <t>哈尔滨爱建路证券营业部</t>
  </si>
  <si>
    <t>石家庄槐安东路证券营业部</t>
  </si>
  <si>
    <t>广州黄埔大道证券营业部</t>
  </si>
  <si>
    <t>太原桃园北路证券营业部</t>
  </si>
  <si>
    <t>兰州金昌南路证券营业部</t>
  </si>
  <si>
    <t>长春东南湖大路证券营业部</t>
  </si>
  <si>
    <t>重庆新溉大道证券营业部</t>
  </si>
  <si>
    <t>东莞迎宾大道证券营业部</t>
  </si>
  <si>
    <t>莆田东园东路证券营业部</t>
  </si>
  <si>
    <t>天津武清京津公路证券营业部</t>
  </si>
  <si>
    <t>深圳嘉宾路证券营业部</t>
  </si>
  <si>
    <t>苍南车站大道证券营业部</t>
  </si>
  <si>
    <t>深圳泰然九路证券营业部</t>
  </si>
  <si>
    <t>揭阳黄岐山大道证券营业部</t>
  </si>
  <si>
    <t>大连黄河路证券营业部</t>
  </si>
  <si>
    <t>深圳海德三道证券营业部</t>
  </si>
  <si>
    <t>北京宏泰东街证券营业部</t>
  </si>
  <si>
    <t>邵阳新宁解放路证券营业部</t>
  </si>
  <si>
    <t>常德澧县津澧大道证券营业部</t>
  </si>
  <si>
    <t>郴州桂阳欧阳海大道证券营业部</t>
  </si>
  <si>
    <t>邵阳县白虎街证券营业部</t>
  </si>
  <si>
    <t>长沙茶子山东路证券营业部</t>
  </si>
  <si>
    <t>营业部小计</t>
  </si>
  <si>
    <t>公司合计</t>
  </si>
  <si>
    <t>科目编码</t>
  </si>
  <si>
    <t>核算账簿名称</t>
  </si>
  <si>
    <t>方向</t>
  </si>
  <si>
    <t>期初余额</t>
  </si>
  <si>
    <t>本期借方</t>
  </si>
  <si>
    <t>本期贷方</t>
  </si>
  <si>
    <t>借方累计</t>
  </si>
  <si>
    <t>贷方累计</t>
  </si>
  <si>
    <t>期末余额</t>
  </si>
  <si>
    <t>661214\业务及管理费\业务招待费</t>
  </si>
  <si>
    <t>平</t>
  </si>
  <si>
    <t>借</t>
  </si>
  <si>
    <t>核算账簿累计</t>
  </si>
  <si>
    <t>深圳管理总部-财信证券</t>
  </si>
  <si>
    <t>固定收益部-财信证券</t>
  </si>
  <si>
    <t>证券投资部-财信证券</t>
  </si>
  <si>
    <t>量化产品投资部</t>
  </si>
  <si>
    <t>量化产品投资部-财信证券</t>
  </si>
  <si>
    <t>金融衍生品部</t>
  </si>
  <si>
    <t>金融衍生品部-财信证券</t>
  </si>
  <si>
    <t>做市业务部-财信证券</t>
  </si>
  <si>
    <t>投顾业务部-财信证券</t>
  </si>
  <si>
    <t>投资银行管理部-财信证券</t>
  </si>
  <si>
    <t>债券融资部-财信证券</t>
  </si>
  <si>
    <t>股权融资部-财信证券</t>
  </si>
  <si>
    <t>投资银行四部-财信证券</t>
  </si>
  <si>
    <t>投资银行北京一部</t>
  </si>
  <si>
    <t>投资银行北京一部-财信证券</t>
  </si>
  <si>
    <t>北京投行部-财信证券</t>
  </si>
  <si>
    <t>资本市场部-财信证券</t>
  </si>
  <si>
    <t>财务顾问部-财信证券</t>
  </si>
  <si>
    <t>资产管理部-财信证券</t>
  </si>
  <si>
    <t>权益配置部-财信证券</t>
  </si>
  <si>
    <t>固收配置部-财信证券</t>
  </si>
  <si>
    <t>固定收益市场部</t>
  </si>
  <si>
    <t>固定收益市场部-财信证券</t>
  </si>
  <si>
    <t>总计</t>
  </si>
  <si>
    <t>借方</t>
  </si>
  <si>
    <t>贷方</t>
  </si>
  <si>
    <t>余额</t>
  </si>
  <si>
    <t>月</t>
  </si>
  <si>
    <t>日</t>
  </si>
  <si>
    <t>凭证号</t>
  </si>
  <si>
    <t>对方科目</t>
  </si>
  <si>
    <t>本币</t>
  </si>
  <si>
    <t>来源系统</t>
  </si>
  <si>
    <t>期初</t>
  </si>
  <si>
    <t>业务-0005</t>
  </si>
  <si>
    <t>买入股票(871042-休恩科技)</t>
  </si>
  <si>
    <t>11010101/交易性金融资产/股票/成本</t>
  </si>
  <si>
    <t>金融业务核算投资管理</t>
  </si>
  <si>
    <t>买入股票(839316-长城网科)</t>
  </si>
  <si>
    <t>买入股票(430211-丰电科技)</t>
  </si>
  <si>
    <t>买入股票(830830-新昶虹)</t>
  </si>
  <si>
    <t>买入股票(830937-信达智能)</t>
  </si>
  <si>
    <t>买入股票(832385-快乐传媒)</t>
  </si>
  <si>
    <t>买入股票(832571-点击网络)</t>
  </si>
  <si>
    <t>买入股票(835348-明朝万达)</t>
  </si>
  <si>
    <t>买入股票(834793-华强方特)</t>
  </si>
  <si>
    <t>买入股票(833581-长城华冠)</t>
  </si>
  <si>
    <t>买入股票(832876-慧为智能)</t>
  </si>
  <si>
    <t>卖出股票(830899-联讯证券)</t>
  </si>
  <si>
    <t>10210206/结算备付金/自有/自营账户6111010101/投资收益/处置收入/交易性/股票</t>
  </si>
  <si>
    <t>卖出股票(430237-大汉三通)</t>
  </si>
  <si>
    <t>卖出股票(830830-新昶虹)</t>
  </si>
  <si>
    <t>卖出股票(831628-西部超导)</t>
  </si>
  <si>
    <t>卖出股票(832786-骑士乳业)</t>
  </si>
  <si>
    <t>卖出股票(430211-丰电科技)</t>
  </si>
  <si>
    <t>业务-0006</t>
  </si>
  <si>
    <t>买入股票(831628-西部超导)</t>
  </si>
  <si>
    <t>买入股票(831049-赛莱拉)</t>
  </si>
  <si>
    <t>买入股票(837865-亘峰嘉能)</t>
  </si>
  <si>
    <t>买入股票(430632-希奥信息)</t>
  </si>
  <si>
    <t>买入股票(430237-大汉三通)</t>
  </si>
  <si>
    <t>卖出股票(837865-亘峰嘉能)</t>
  </si>
  <si>
    <t>卖出股票(835024-七彩云南)</t>
  </si>
  <si>
    <t>卖出股票(831550-成大生物)</t>
  </si>
  <si>
    <t>卖出股票(831049-赛莱拉)</t>
  </si>
  <si>
    <t>卖出股票(830937-信达智能)</t>
  </si>
  <si>
    <t>业务-0007</t>
  </si>
  <si>
    <t>11010101/交易性金融资产/股票/成本10210206/结算备付金/自有/自营账户</t>
  </si>
  <si>
    <t>买入股票(832566-梓橦宫)</t>
  </si>
  <si>
    <t>卖出股票(832566-梓橦宫)</t>
  </si>
  <si>
    <t>卖出股票(835348-明朝万达)</t>
  </si>
  <si>
    <t>卖出股票(830806-亚锦科技)</t>
  </si>
  <si>
    <t>业务-0008</t>
  </si>
  <si>
    <t>买入股票(832080-七色珠光)</t>
  </si>
  <si>
    <t>业务-0009</t>
  </si>
  <si>
    <t>买入股票(430577-力龙信息)</t>
  </si>
  <si>
    <t>卖出股票(430577-力龙信息)</t>
  </si>
  <si>
    <t>业务-0010</t>
  </si>
  <si>
    <t>买入股票(833694-新道科技)</t>
  </si>
  <si>
    <t>买入股票(830806-亚锦科技)</t>
  </si>
  <si>
    <t>卖出股票(833581-长城华冠)</t>
  </si>
  <si>
    <t>卖出股票(833694-新道科技)</t>
  </si>
  <si>
    <t>卖出股票(836400-留成网)</t>
  </si>
  <si>
    <t>卖出股票(430632-希奥信息)</t>
  </si>
  <si>
    <t>业务-0011</t>
  </si>
  <si>
    <t>业务-0012</t>
  </si>
  <si>
    <t>10210206/结算备付金/自有/自营账户6111010101/投资收益/处置收入/交易性/股票11010101/交易性金融资产/股票/成本11010102/交易性金融资产/股票/公允价值变动610101/公允价值变动损益/股票</t>
  </si>
  <si>
    <t>业务-0013</t>
  </si>
  <si>
    <t>买入股票(830899-联讯证券)</t>
  </si>
  <si>
    <t>6111010101/投资收益/处置收入/交易性/股票10210206/结算备付金/自有/自营账户11010101/交易性金融资产/股票/成本11010102/交易性金融资产/股票/公允价值变动610101/公允价值变动损益/股票</t>
  </si>
  <si>
    <t>业务-0014</t>
  </si>
  <si>
    <t>11010101/交易性金融资产/股票/成本10210206/结算备付金/自有/自营账户11010102/交易性金融资产/股票/公允价值变动11050101/其他权益工具投资/其他权益工具投资/成本</t>
  </si>
  <si>
    <t>买入股票(834996-众至诚)</t>
  </si>
  <si>
    <t>10210206/结算备付金/自有/自营账户6111010101/投资收益/处置收入/交易性/股票11010101/交易性金融资产/股票/成本</t>
  </si>
  <si>
    <t>业务-0015</t>
  </si>
  <si>
    <t>卖出股票(831675-一拓通信)</t>
  </si>
  <si>
    <t>业务-0016</t>
  </si>
  <si>
    <t>买入股票(430319-欧萨咨询)</t>
  </si>
  <si>
    <t>卖出股票(871942-阖天下)</t>
  </si>
  <si>
    <t>业务-0017</t>
  </si>
  <si>
    <t>业务-0018</t>
  </si>
  <si>
    <t>业务-0019</t>
  </si>
  <si>
    <t>卖出股票(832080-七色珠光)</t>
  </si>
  <si>
    <t>业务-0020</t>
  </si>
  <si>
    <t>卖出股票(832385-快乐传媒)</t>
  </si>
  <si>
    <t>业务-0021</t>
  </si>
  <si>
    <t>买入股票(832586-圣兆药物)</t>
  </si>
  <si>
    <t>买入股票(832786-骑士乳业)</t>
  </si>
  <si>
    <t>业务-0022</t>
  </si>
  <si>
    <t>业务-0023</t>
  </si>
  <si>
    <t>业务-0024</t>
  </si>
  <si>
    <t>买入股票(832304-钮威科技)</t>
  </si>
  <si>
    <t>买入股票(831730-亚诺生物)</t>
  </si>
  <si>
    <t>业务-0025</t>
  </si>
  <si>
    <t>买入股票(833874-泰祥股份)</t>
  </si>
  <si>
    <t>卖出股票(832571-点击网络)</t>
  </si>
  <si>
    <t>业务-0002</t>
  </si>
  <si>
    <t>卖出股票(839951-用友汽车)</t>
  </si>
  <si>
    <t>业务-0026</t>
  </si>
  <si>
    <t>2801上账</t>
  </si>
  <si>
    <t>1133/内部往来</t>
  </si>
  <si>
    <t>总账</t>
  </si>
  <si>
    <t>本月合计</t>
  </si>
  <si>
    <t>本年累计</t>
  </si>
  <si>
    <t>记-0001</t>
  </si>
  <si>
    <t>2801下账</t>
  </si>
  <si>
    <t>业务-0001</t>
  </si>
  <si>
    <t>卖出股票(831730-亚诺生物)</t>
  </si>
  <si>
    <t>业务-0003</t>
  </si>
  <si>
    <t>业务-0004</t>
  </si>
  <si>
    <t>卖出股票(834793-华强方特)</t>
  </si>
  <si>
    <t>卖出股票(871042-休恩科技)</t>
  </si>
  <si>
    <t>卖出股票(834996-众至诚)</t>
  </si>
  <si>
    <t>买入股票(834653-汉宇钟表)</t>
  </si>
  <si>
    <t>卖出股票(834653-汉宇钟表)</t>
  </si>
  <si>
    <t>买入股票(830969-智通人才)</t>
  </si>
  <si>
    <t>卖出股票(830969-智通人才)</t>
  </si>
  <si>
    <t>买入股票(836226-卡友信息)</t>
  </si>
  <si>
    <t>卖出股票(430319-欧萨咨询)</t>
  </si>
  <si>
    <t>卖出股票(833874-泰祥股份)</t>
  </si>
  <si>
    <t>卖出股票(430088-七维航测)</t>
  </si>
  <si>
    <t>买入股票(831550-成大生物)</t>
  </si>
  <si>
    <t>卖出股票(430037-联飞翔)</t>
  </si>
  <si>
    <t>卖出股票(832586-圣兆药物)</t>
  </si>
  <si>
    <t>卖出股票(833684-联赢激光)</t>
  </si>
  <si>
    <t>卖出股票(832453-恒福股份)</t>
  </si>
  <si>
    <t>买入股票(839951-用友汽车)</t>
  </si>
  <si>
    <t>买入股票(831449-赛格立诺)</t>
  </si>
  <si>
    <t>卖出股票(832014-绿之彩)</t>
  </si>
  <si>
    <t>卖出股票(831455-粤林股份)</t>
  </si>
  <si>
    <t>卖出股票(831060-天香苑)</t>
  </si>
  <si>
    <t>卖出股票(830944-景尚旅业)</t>
  </si>
  <si>
    <t>记-0025</t>
  </si>
  <si>
    <t>2802上账</t>
  </si>
  <si>
    <t>协同凭证</t>
  </si>
  <si>
    <t>买入股票(834262-康富科技)</t>
  </si>
  <si>
    <t>卖出股票(831963-ST明利)</t>
  </si>
  <si>
    <t>买入股票(833684-联赢激光)</t>
  </si>
  <si>
    <t>卖出股票(830815-蓝山科技)</t>
  </si>
  <si>
    <t>红利到账(430592-凯德股份)</t>
  </si>
  <si>
    <t>卖出股票(834262-康富科技)</t>
  </si>
  <si>
    <t>买入股票(430692-杰纳瑞)</t>
  </si>
  <si>
    <t>买入股票(831134-爱特科技)</t>
  </si>
  <si>
    <t>卖出股票(430222-璟泓科技)</t>
  </si>
  <si>
    <t>卖出股票(832159-合全药业)</t>
  </si>
  <si>
    <t>卖出股票(836226-卡友信息)</t>
  </si>
  <si>
    <t>6111010101/投资收益/处置收入/交易性/股票10210206/结算备付金/自有/自营账户</t>
  </si>
  <si>
    <t>10210206/结算备付金/自有/自营账户6111010101/投资收益/处置收入/交易性/股票610101/公允价值变动损益/股票</t>
  </si>
  <si>
    <t>卖出股票(830917-网波股份)</t>
  </si>
  <si>
    <t>6111010101/投资收益/处置收入/交易性/股票10210206/结算备付金/自有/自营账户11010102/交易性金融资产/股票/公允价值变动</t>
  </si>
  <si>
    <t>红利到账(833694-新道科技)</t>
  </si>
  <si>
    <t>卖出股票(830851-骏华农牧)</t>
  </si>
  <si>
    <t>买入股票(831675-一拓通信)</t>
  </si>
  <si>
    <t>卖出股票(836482-京弘全)</t>
  </si>
  <si>
    <t>红利到账(839951-用友汽车)</t>
  </si>
  <si>
    <t>卖出股票(430692-杰纳瑞)</t>
  </si>
  <si>
    <t>买入股票(831327-飞翼股份)</t>
  </si>
  <si>
    <t>卖出股票(430462-树业环保)</t>
  </si>
  <si>
    <t>红利到账(831628-西部超导)</t>
  </si>
  <si>
    <t>红利到账(834262-康富科技)</t>
  </si>
  <si>
    <t>11010101/交易性金融资产/股票/成本10210206/结算备付金/自有/自营账户11010102/交易性金融资产/股票/公允价值变动</t>
  </si>
  <si>
    <t>红利到账(832385-快乐传媒)</t>
  </si>
  <si>
    <t>红利到账(836226-卡友信息)</t>
  </si>
  <si>
    <t>红利到账(834996-众至诚)</t>
  </si>
  <si>
    <t>红利到账(831550-成大生物)</t>
  </si>
  <si>
    <t>红利到账(838830-龙门教育)</t>
  </si>
  <si>
    <t>卖出股票(832794-万斯达)</t>
  </si>
  <si>
    <t>红利到账(430656-财安金融)</t>
  </si>
  <si>
    <t>红利到账(832566-梓橦宫)</t>
  </si>
  <si>
    <t>买入股票(871942-阖天下)</t>
  </si>
  <si>
    <t>红利到账(834793-华强方特)</t>
  </si>
  <si>
    <t>买入股票(836400-留成网)</t>
  </si>
  <si>
    <t>记-0011</t>
  </si>
  <si>
    <t>2802下账</t>
  </si>
  <si>
    <t>红利到账(833874-泰祥股份)</t>
  </si>
  <si>
    <t>记-0018</t>
  </si>
  <si>
    <t>卖出股票(832876-慧为智能)</t>
  </si>
  <si>
    <t>卖出股票(831449-赛格立诺)</t>
  </si>
  <si>
    <t>记-0003</t>
  </si>
  <si>
    <t>红利到账(837626-华博军卫)</t>
  </si>
  <si>
    <t>记-0005</t>
  </si>
  <si>
    <t>红利到账(832794-万斯达)</t>
  </si>
  <si>
    <t>记-0017</t>
  </si>
  <si>
    <t>记-0020</t>
  </si>
  <si>
    <t>112210/应收款项/其他业务款项1133/内部往来</t>
  </si>
  <si>
    <t>买入股票(430429-星业科技)</t>
  </si>
  <si>
    <t>11010101/交易性金融资产/股票/成本231909/其他应付款/预收款10210206/结算备付金/自有/自营账户</t>
  </si>
  <si>
    <t>卖出股票(831678-利德浆料)</t>
  </si>
  <si>
    <t>买入股票(837133-舞之动画)</t>
  </si>
  <si>
    <t>卖出股票(837133-舞之动画)</t>
  </si>
  <si>
    <t>买入股票(834344-中邮基金)</t>
  </si>
  <si>
    <t>红利到账(832876-慧为智能)</t>
  </si>
  <si>
    <t>10210206/结算备付金/自有/自营账户6111010101/投资收益/处置收入/交易性/股票610101/公允价值变动损益/股票11010101/交易性金融资产/股票/成本</t>
  </si>
  <si>
    <t>买入股票(832304-ST钮威)</t>
  </si>
  <si>
    <t>红利到账(830806-亚锦科技)</t>
  </si>
  <si>
    <t>11010101/交易性金融资产/股票/成本11010102/交易性金融资产/股票/公允价值变动610101/公允价值变动损益/股票6111010101/投资收益/处置收入/交易性/股票</t>
  </si>
  <si>
    <t>卖出股票(430429-星业科技)</t>
  </si>
  <si>
    <t>10210206/结算备付金/自有/自营账户6111010101/投资收益/处置收入/交易性/股票11010101/交易性金融资产/股票/成本11010102/交易性金融资产/股票/公允价值变动</t>
  </si>
  <si>
    <t>买入股票(830899-粤开证券)</t>
  </si>
  <si>
    <t>卖出股票(830899-粤开证券)</t>
  </si>
  <si>
    <t>投保调整</t>
  </si>
</sst>
</file>

<file path=xl/styles.xml><?xml version="1.0" encoding="utf-8"?>
<styleSheet xmlns="http://schemas.openxmlformats.org/spreadsheetml/2006/main">
  <numFmts count="12">
    <numFmt numFmtId="176" formatCode="0.00_ "/>
    <numFmt numFmtId="177" formatCode="_ * #,##0.0000_ ;_ * \-#,##0.0000_ ;_ * &quot;-&quot;??_ ;_ @_ "/>
    <numFmt numFmtId="42" formatCode="_ &quot;￥&quot;* #,##0_ ;_ &quot;￥&quot;* \-#,##0_ ;_ &quot;￥&quot;* &quot;-&quot;_ ;_ @_ "/>
    <numFmt numFmtId="178" formatCode="0_ "/>
    <numFmt numFmtId="179" formatCode="_ \¥* #,##0_ ;_ \¥* \-#,##0_ ;_ \¥* &quot;-&quot;_ ;_ @_ "/>
    <numFmt numFmtId="44" formatCode="_ &quot;￥&quot;* #,##0.00_ ;_ &quot;￥&quot;* \-#,##0.00_ ;_ &quot;￥&quot;* &quot;-&quot;??_ ;_ @_ "/>
    <numFmt numFmtId="180" formatCode="0_);[Red]\(0\)"/>
    <numFmt numFmtId="181" formatCode="#,##0.00_ "/>
    <numFmt numFmtId="41" formatCode="_ * #,##0_ ;_ * \-#,##0_ ;_ * &quot;-&quot;_ ;_ @_ "/>
    <numFmt numFmtId="43" formatCode="_ * #,##0.00_ ;_ * \-#,##0.00_ ;_ * &quot;-&quot;??_ ;_ @_ "/>
    <numFmt numFmtId="182" formatCode="_ * #,##0.00_ ;_ * \-#,##0.00_ ;_ * &quot;-&quot;_ ;_ @_ "/>
    <numFmt numFmtId="183" formatCode="0.00_);[Red]\(0.00\)"/>
  </numFmts>
  <fonts count="51">
    <font>
      <sz val="11"/>
      <color theme="1"/>
      <name val="宋体"/>
      <charset val="134"/>
      <scheme val="minor"/>
    </font>
    <font>
      <b/>
      <sz val="10"/>
      <name val="微软雅黑"/>
      <charset val="134"/>
    </font>
    <font>
      <b/>
      <sz val="9"/>
      <color indexed="8"/>
      <name val="宋体"/>
      <charset val="134"/>
    </font>
    <font>
      <sz val="10"/>
      <color indexed="8"/>
      <name val="宋体"/>
      <charset val="134"/>
    </font>
    <font>
      <b/>
      <sz val="10"/>
      <color rgb="FF000000"/>
      <name val="微软雅黑"/>
      <charset val="134"/>
    </font>
    <font>
      <sz val="10"/>
      <name val="微软雅黑"/>
      <charset val="134"/>
    </font>
    <font>
      <sz val="10"/>
      <color rgb="FF000000"/>
      <name val="微软雅黑"/>
      <charset val="134"/>
    </font>
    <font>
      <b/>
      <sz val="10"/>
      <color theme="1"/>
      <name val="微软雅黑"/>
      <charset val="134"/>
    </font>
    <font>
      <sz val="10"/>
      <color theme="1"/>
      <name val="微软雅黑"/>
      <charset val="134"/>
    </font>
    <font>
      <b/>
      <sz val="10"/>
      <color theme="0"/>
      <name val="宋体"/>
      <charset val="134"/>
      <scheme val="minor"/>
    </font>
    <font>
      <sz val="10"/>
      <name val="宋体"/>
      <charset val="134"/>
      <scheme val="minor"/>
    </font>
    <font>
      <b/>
      <sz val="10"/>
      <name val="宋体"/>
      <charset val="134"/>
      <scheme val="minor"/>
    </font>
    <font>
      <sz val="9"/>
      <name val="宋体"/>
      <charset val="134"/>
    </font>
    <font>
      <b/>
      <sz val="11"/>
      <color theme="1"/>
      <name val="宋体"/>
      <charset val="134"/>
      <scheme val="minor"/>
    </font>
    <font>
      <sz val="9"/>
      <color theme="1"/>
      <name val="仿宋"/>
      <charset val="134"/>
    </font>
    <font>
      <b/>
      <sz val="10.5"/>
      <name val="宋体"/>
      <charset val="134"/>
    </font>
    <font>
      <sz val="11"/>
      <name val="宋体"/>
      <charset val="134"/>
    </font>
    <font>
      <b/>
      <sz val="10"/>
      <name val="宋体"/>
      <charset val="134"/>
    </font>
    <font>
      <sz val="10"/>
      <name val="Noto Sans Mono CJK JP Regular"/>
      <charset val="134"/>
    </font>
    <font>
      <sz val="9"/>
      <color theme="1"/>
      <name val="仿宋_GB2312"/>
      <charset val="134"/>
    </font>
    <font>
      <sz val="10"/>
      <name val="宋体"/>
      <charset val="134"/>
    </font>
    <font>
      <sz val="9"/>
      <name val="仿宋_GB2312"/>
      <charset val="134"/>
    </font>
    <font>
      <sz val="9"/>
      <name val="仿宋"/>
      <charset val="134"/>
    </font>
    <font>
      <sz val="9"/>
      <color indexed="8"/>
      <name val="仿宋"/>
      <charset val="134"/>
    </font>
    <font>
      <b/>
      <sz val="9"/>
      <name val="仿宋"/>
      <charset val="134"/>
    </font>
    <font>
      <sz val="11"/>
      <color theme="1"/>
      <name val="微软雅黑"/>
      <charset val="134"/>
    </font>
    <font>
      <sz val="16"/>
      <color theme="1"/>
      <name val="微软雅黑"/>
      <charset val="134"/>
    </font>
    <font>
      <b/>
      <sz val="11"/>
      <color theme="1"/>
      <name val="微软雅黑"/>
      <charset val="134"/>
    </font>
    <font>
      <sz val="10"/>
      <color theme="1"/>
      <name val="宋体"/>
      <charset val="134"/>
      <scheme val="minor"/>
    </font>
    <font>
      <b/>
      <sz val="11"/>
      <color theme="0"/>
      <name val="微软雅黑"/>
      <charset val="134"/>
    </font>
    <font>
      <sz val="11"/>
      <color theme="1"/>
      <name val="宋体"/>
      <charset val="0"/>
      <scheme val="minor"/>
    </font>
    <font>
      <b/>
      <sz val="15"/>
      <color theme="3"/>
      <name val="宋体"/>
      <charset val="134"/>
      <scheme val="minor"/>
    </font>
    <font>
      <sz val="12"/>
      <name val="宋体"/>
      <charset val="134"/>
    </font>
    <font>
      <sz val="11"/>
      <color theme="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0"/>
      <name val="Arial"/>
      <charset val="134"/>
    </font>
    <font>
      <u/>
      <sz val="11"/>
      <color rgb="FF80008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s>
  <fills count="5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0" tint="-0.349986266670736"/>
        <bgColor indexed="64"/>
      </patternFill>
    </fill>
    <fill>
      <patternFill patternType="solid">
        <fgColor rgb="FFFFFFFF"/>
        <bgColor rgb="FF000000"/>
      </patternFill>
    </fill>
    <fill>
      <patternFill patternType="solid">
        <fgColor theme="0" tint="-0.25"/>
        <bgColor indexed="64"/>
      </patternFill>
    </fill>
    <fill>
      <patternFill patternType="solid">
        <fgColor theme="0" tint="-0.15"/>
        <bgColor rgb="FF000000"/>
      </patternFill>
    </fill>
    <fill>
      <patternFill patternType="solid">
        <fgColor theme="0" tint="-0.15"/>
        <bgColor indexed="64"/>
      </patternFill>
    </fill>
    <fill>
      <patternFill patternType="solid">
        <fgColor theme="0" tint="-0.25"/>
        <bgColor rgb="FF000000"/>
      </patternFill>
    </fill>
    <fill>
      <patternFill patternType="solid">
        <fgColor theme="1" tint="0.249977111117893"/>
        <bgColor indexed="64"/>
      </patternFill>
    </fill>
    <fill>
      <patternFill patternType="solid">
        <fgColor theme="4" tint="0.8"/>
        <bgColor indexed="64"/>
      </patternFill>
    </fill>
    <fill>
      <patternFill patternType="solid">
        <fgColor theme="5" tint="0.8"/>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51170384838"/>
        <bgColor indexed="64"/>
      </patternFill>
    </fill>
    <fill>
      <patternFill patternType="solid">
        <fgColor theme="4" tint="0.599993896298105"/>
        <bgColor indexed="64"/>
      </patternFill>
    </fill>
    <fill>
      <patternFill patternType="solid">
        <fgColor theme="3" tint="0.799981688894314"/>
        <bgColor indexed="64"/>
      </patternFill>
    </fill>
    <fill>
      <patternFill patternType="solid">
        <fgColor theme="3" tint="0.799981688894314"/>
        <bgColor theme="0"/>
      </patternFill>
    </fill>
    <fill>
      <patternFill patternType="solid">
        <fgColor theme="0"/>
        <bgColor theme="0"/>
      </patternFill>
    </fill>
    <fill>
      <patternFill patternType="solid">
        <fgColor theme="0"/>
        <bgColor indexed="64"/>
      </patternFill>
    </fill>
    <fill>
      <patternFill patternType="solid">
        <fgColor rgb="FFFFFF00"/>
        <bgColor theme="0"/>
      </patternFill>
    </fill>
    <fill>
      <patternFill patternType="solid">
        <fgColor theme="8" tint="0.599993896298105"/>
        <bgColor indexed="64"/>
      </patternFill>
    </fill>
    <fill>
      <patternFill patternType="solid">
        <fgColor rgb="FFFFC000"/>
        <bgColor indexed="64"/>
      </patternFill>
    </fill>
    <fill>
      <patternFill patternType="solid">
        <fgColor rgb="FFFFFF00"/>
        <bgColor indexed="64"/>
      </patternFill>
    </fill>
    <fill>
      <patternFill patternType="solid">
        <fgColor theme="0" tint="-0.5"/>
        <bgColor indexed="64"/>
      </patternFill>
    </fill>
    <fill>
      <patternFill patternType="solid">
        <fgColor theme="1" tint="0.5"/>
        <bgColor indexed="64"/>
      </patternFill>
    </fill>
    <fill>
      <patternFill patternType="solid">
        <fgColor rgb="FFD9D9D9"/>
        <bgColor rgb="FF000000"/>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s>
  <borders count="29">
    <border>
      <left/>
      <right/>
      <top/>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hair">
        <color auto="1"/>
      </right>
      <top style="medium">
        <color auto="1"/>
      </top>
      <bottom style="hair">
        <color auto="1"/>
      </bottom>
      <diagonal/>
    </border>
    <border>
      <left style="hair">
        <color rgb="FFC00000"/>
      </left>
      <right style="hair">
        <color auto="1"/>
      </right>
      <top style="hair">
        <color auto="1"/>
      </top>
      <bottom style="hair">
        <color auto="1"/>
      </bottom>
      <diagonal/>
    </border>
    <border>
      <left style="hair">
        <color rgb="FFC00000"/>
      </left>
      <right style="hair">
        <color auto="1"/>
      </right>
      <top style="hair">
        <color auto="1"/>
      </top>
      <bottom/>
      <diagonal/>
    </border>
    <border>
      <left style="hair">
        <color auto="1"/>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medium">
        <color auto="1"/>
      </top>
      <bottom style="hair">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hair">
        <color auto="1"/>
      </bottom>
      <diagonal/>
    </border>
    <border>
      <left/>
      <right style="double">
        <color auto="1"/>
      </right>
      <top style="hair">
        <color auto="1"/>
      </top>
      <bottom style="hair">
        <color auto="1"/>
      </bottom>
      <diagonal/>
    </border>
    <border>
      <left style="double">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thin">
        <color theme="1" tint="0.499984740745262"/>
      </left>
      <right/>
      <top style="thin">
        <color theme="1" tint="0.499984740745262"/>
      </top>
      <bottom style="thin">
        <color theme="1" tint="0.499984740745262"/>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30" fillId="34" borderId="0" applyNumberFormat="0" applyBorder="0" applyAlignment="0" applyProtection="0">
      <alignment vertical="center"/>
    </xf>
    <xf numFmtId="0" fontId="39" fillId="38"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31" borderId="0" applyNumberFormat="0" applyBorder="0" applyAlignment="0" applyProtection="0">
      <alignment vertical="center"/>
    </xf>
    <xf numFmtId="0" fontId="37" fillId="35" borderId="0" applyNumberFormat="0" applyBorder="0" applyAlignment="0" applyProtection="0">
      <alignment vertical="center"/>
    </xf>
    <xf numFmtId="43" fontId="0" fillId="0" borderId="0" applyFont="0" applyFill="0" applyBorder="0" applyAlignment="0" applyProtection="0">
      <alignment vertical="center"/>
    </xf>
    <xf numFmtId="0" fontId="33" fillId="40" borderId="0" applyNumberFormat="0" applyBorder="0" applyAlignment="0" applyProtection="0">
      <alignment vertical="center"/>
    </xf>
    <xf numFmtId="0" fontId="42" fillId="0" borderId="0" applyNumberFormat="0" applyFill="0" applyBorder="0" applyAlignment="0" applyProtection="0">
      <alignment vertical="center"/>
    </xf>
    <xf numFmtId="9"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0" fillId="30" borderId="22" applyNumberFormat="0" applyFont="0" applyAlignment="0" applyProtection="0">
      <alignment vertical="center"/>
    </xf>
    <xf numFmtId="0" fontId="33" fillId="46" borderId="0" applyNumberFormat="0" applyBorder="0" applyAlignment="0" applyProtection="0">
      <alignment vertical="center"/>
    </xf>
    <xf numFmtId="0" fontId="4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1" fillId="0" borderId="21" applyNumberFormat="0" applyFill="0" applyAlignment="0" applyProtection="0">
      <alignment vertical="center"/>
    </xf>
    <xf numFmtId="0" fontId="40" fillId="0" borderId="21" applyNumberFormat="0" applyFill="0" applyAlignment="0" applyProtection="0">
      <alignment vertical="center"/>
    </xf>
    <xf numFmtId="0" fontId="33" fillId="50" borderId="0" applyNumberFormat="0" applyBorder="0" applyAlignment="0" applyProtection="0">
      <alignment vertical="center"/>
    </xf>
    <xf numFmtId="0" fontId="41" fillId="0" borderId="27" applyNumberFormat="0" applyFill="0" applyAlignment="0" applyProtection="0">
      <alignment vertical="center"/>
    </xf>
    <xf numFmtId="0" fontId="33" fillId="45" borderId="0" applyNumberFormat="0" applyBorder="0" applyAlignment="0" applyProtection="0">
      <alignment vertical="center"/>
    </xf>
    <xf numFmtId="0" fontId="36" fillId="33" borderId="25" applyNumberFormat="0" applyAlignment="0" applyProtection="0">
      <alignment vertical="center"/>
    </xf>
    <xf numFmtId="0" fontId="35" fillId="33" borderId="24" applyNumberFormat="0" applyAlignment="0" applyProtection="0">
      <alignment vertical="center"/>
    </xf>
    <xf numFmtId="0" fontId="34" fillId="32" borderId="23" applyNumberFormat="0" applyAlignment="0" applyProtection="0">
      <alignment vertical="center"/>
    </xf>
    <xf numFmtId="0" fontId="30" fillId="29" borderId="0" applyNumberFormat="0" applyBorder="0" applyAlignment="0" applyProtection="0">
      <alignment vertical="center"/>
    </xf>
    <xf numFmtId="0" fontId="33" fillId="13" borderId="0" applyNumberFormat="0" applyBorder="0" applyAlignment="0" applyProtection="0">
      <alignment vertical="center"/>
    </xf>
    <xf numFmtId="0" fontId="50" fillId="0" borderId="28" applyNumberFormat="0" applyFill="0" applyAlignment="0" applyProtection="0">
      <alignment vertical="center"/>
    </xf>
    <xf numFmtId="0" fontId="47" fillId="0" borderId="26" applyNumberFormat="0" applyFill="0" applyAlignment="0" applyProtection="0">
      <alignment vertical="center"/>
    </xf>
    <xf numFmtId="0" fontId="49" fillId="52" borderId="0" applyNumberFormat="0" applyBorder="0" applyAlignment="0" applyProtection="0">
      <alignment vertical="center"/>
    </xf>
    <xf numFmtId="0" fontId="48" fillId="51" borderId="0" applyNumberFormat="0" applyBorder="0" applyAlignment="0" applyProtection="0">
      <alignment vertical="center"/>
    </xf>
    <xf numFmtId="0" fontId="30" fillId="28" borderId="0" applyNumberFormat="0" applyBorder="0" applyAlignment="0" applyProtection="0">
      <alignment vertical="center"/>
    </xf>
    <xf numFmtId="0" fontId="33" fillId="42" borderId="0" applyNumberFormat="0" applyBorder="0" applyAlignment="0" applyProtection="0">
      <alignment vertical="center"/>
    </xf>
    <xf numFmtId="0" fontId="30" fillId="48" borderId="0" applyNumberFormat="0" applyBorder="0" applyAlignment="0" applyProtection="0">
      <alignment vertical="center"/>
    </xf>
    <xf numFmtId="0" fontId="30" fillId="16" borderId="0" applyNumberFormat="0" applyBorder="0" applyAlignment="0" applyProtection="0">
      <alignment vertical="center"/>
    </xf>
    <xf numFmtId="0" fontId="30" fillId="37" borderId="0" applyNumberFormat="0" applyBorder="0" applyAlignment="0" applyProtection="0">
      <alignment vertical="center"/>
    </xf>
    <xf numFmtId="0" fontId="30" fillId="14" borderId="0" applyNumberFormat="0" applyBorder="0" applyAlignment="0" applyProtection="0">
      <alignment vertical="center"/>
    </xf>
    <xf numFmtId="0" fontId="33" fillId="41" borderId="0" applyNumberFormat="0" applyBorder="0" applyAlignment="0" applyProtection="0">
      <alignment vertical="center"/>
    </xf>
    <xf numFmtId="0" fontId="33" fillId="36" borderId="0" applyNumberFormat="0" applyBorder="0" applyAlignment="0" applyProtection="0">
      <alignment vertical="center"/>
    </xf>
    <xf numFmtId="0" fontId="30" fillId="49" borderId="0" applyNumberFormat="0" applyBorder="0" applyAlignment="0" applyProtection="0">
      <alignment vertical="center"/>
    </xf>
    <xf numFmtId="0" fontId="30" fillId="44" borderId="0" applyNumberFormat="0" applyBorder="0" applyAlignment="0" applyProtection="0">
      <alignment vertical="center"/>
    </xf>
    <xf numFmtId="0" fontId="33" fillId="43" borderId="0" applyNumberFormat="0" applyBorder="0" applyAlignment="0" applyProtection="0">
      <alignment vertical="center"/>
    </xf>
    <xf numFmtId="0" fontId="30" fillId="22" borderId="0" applyNumberFormat="0" applyBorder="0" applyAlignment="0" applyProtection="0">
      <alignment vertical="center"/>
    </xf>
    <xf numFmtId="0" fontId="33" fillId="54" borderId="0" applyNumberFormat="0" applyBorder="0" applyAlignment="0" applyProtection="0">
      <alignment vertical="center"/>
    </xf>
    <xf numFmtId="0" fontId="33" fillId="47" borderId="0" applyNumberFormat="0" applyBorder="0" applyAlignment="0" applyProtection="0">
      <alignment vertical="center"/>
    </xf>
    <xf numFmtId="0" fontId="30" fillId="53" borderId="0" applyNumberFormat="0" applyBorder="0" applyAlignment="0" applyProtection="0">
      <alignment vertical="center"/>
    </xf>
    <xf numFmtId="0" fontId="33" fillId="39" borderId="0" applyNumberFormat="0" applyBorder="0" applyAlignment="0" applyProtection="0">
      <alignment vertical="center"/>
    </xf>
    <xf numFmtId="179" fontId="32" fillId="0" borderId="0" applyFont="0" applyFill="0" applyBorder="0" applyAlignment="0" applyProtection="0"/>
    <xf numFmtId="0" fontId="43" fillId="0" borderId="0"/>
  </cellStyleXfs>
  <cellXfs count="255">
    <xf numFmtId="0" fontId="0" fillId="0" borderId="0" xfId="0"/>
    <xf numFmtId="178" fontId="1" fillId="2" borderId="1" xfId="49" applyNumberFormat="1" applyFont="1" applyFill="1" applyBorder="1" applyAlignment="1" applyProtection="1">
      <alignment horizontal="center" vertical="center"/>
      <protection locked="0"/>
    </xf>
    <xf numFmtId="0" fontId="0" fillId="0" borderId="0" xfId="0" applyAlignment="1">
      <alignment horizontal="center"/>
    </xf>
    <xf numFmtId="176" fontId="0" fillId="0" borderId="0" xfId="0" applyNumberFormat="1"/>
    <xf numFmtId="49" fontId="2" fillId="3" borderId="2" xfId="0" applyNumberFormat="1" applyFont="1" applyFill="1" applyBorder="1" applyAlignment="1">
      <alignment horizontal="center" vertical="center"/>
    </xf>
    <xf numFmtId="4" fontId="0" fillId="0" borderId="0" xfId="0" applyNumberForma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left"/>
    </xf>
    <xf numFmtId="0" fontId="0" fillId="0" borderId="3" xfId="0" applyFont="1" applyFill="1" applyBorder="1" applyAlignment="1">
      <alignment horizontal="left"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Fill="1" applyBorder="1" applyAlignment="1">
      <alignment horizontal="center" vertical="center"/>
    </xf>
    <xf numFmtId="0" fontId="0" fillId="0" borderId="4" xfId="0" applyBorder="1" applyAlignment="1">
      <alignment vertical="center"/>
    </xf>
    <xf numFmtId="0" fontId="0" fillId="4" borderId="3" xfId="0" applyFont="1" applyFill="1" applyBorder="1" applyAlignment="1">
      <alignment horizontal="left" vertical="center"/>
    </xf>
    <xf numFmtId="0" fontId="0" fillId="4" borderId="4" xfId="0" applyFill="1" applyBorder="1" applyAlignment="1">
      <alignment horizontal="center" vertical="center"/>
    </xf>
    <xf numFmtId="0" fontId="0" fillId="0" borderId="4" xfId="0" applyBorder="1" applyAlignment="1">
      <alignment horizontal="center" vertical="center"/>
    </xf>
    <xf numFmtId="0" fontId="0" fillId="0" borderId="0" xfId="0" applyFill="1" applyAlignment="1"/>
    <xf numFmtId="0" fontId="0" fillId="4" borderId="4" xfId="0" applyFill="1" applyBorder="1" applyAlignment="1">
      <alignment horizontal="left" vertical="center"/>
    </xf>
    <xf numFmtId="0" fontId="0" fillId="4" borderId="4" xfId="0" applyFont="1" applyFill="1" applyBorder="1" applyAlignment="1">
      <alignment horizontal="center" vertical="center"/>
    </xf>
    <xf numFmtId="0" fontId="0" fillId="4" borderId="4" xfId="0" applyFill="1" applyBorder="1" applyAlignment="1">
      <alignment vertical="center"/>
    </xf>
    <xf numFmtId="178" fontId="1" fillId="2" borderId="5" xfId="49" applyNumberFormat="1" applyFont="1" applyFill="1" applyBorder="1" applyAlignment="1" applyProtection="1">
      <alignment horizontal="center" vertical="center"/>
      <protection locked="0"/>
    </xf>
    <xf numFmtId="0" fontId="4" fillId="5" borderId="4" xfId="0" applyFont="1" applyFill="1" applyBorder="1" applyAlignment="1">
      <alignment horizontal="center" vertical="center"/>
    </xf>
    <xf numFmtId="0" fontId="5" fillId="5" borderId="4" xfId="50" applyNumberFormat="1" applyFont="1" applyFill="1" applyBorder="1" applyAlignment="1" applyProtection="1">
      <alignment vertical="center" wrapText="1"/>
    </xf>
    <xf numFmtId="176" fontId="5" fillId="5" borderId="4" xfId="50" applyNumberFormat="1" applyFont="1" applyFill="1" applyBorder="1" applyAlignment="1" applyProtection="1">
      <alignment vertical="center" wrapText="1"/>
    </xf>
    <xf numFmtId="176" fontId="0" fillId="0" borderId="4" xfId="0" applyNumberFormat="1" applyBorder="1"/>
    <xf numFmtId="176" fontId="0" fillId="6" borderId="4" xfId="0" applyNumberFormat="1" applyFill="1" applyBorder="1"/>
    <xf numFmtId="0" fontId="6" fillId="5" borderId="4" xfId="0" applyFont="1" applyFill="1" applyBorder="1" applyAlignment="1">
      <alignment vertical="center"/>
    </xf>
    <xf numFmtId="0" fontId="6" fillId="5" borderId="4" xfId="0" applyFont="1" applyFill="1" applyBorder="1" applyAlignment="1"/>
    <xf numFmtId="0" fontId="6" fillId="5" borderId="4" xfId="0" applyFont="1" applyFill="1" applyBorder="1" applyAlignment="1">
      <alignment vertical="center" wrapText="1"/>
    </xf>
    <xf numFmtId="0" fontId="6" fillId="0" borderId="4" xfId="0" applyFont="1" applyFill="1" applyBorder="1" applyAlignment="1">
      <alignment vertical="center"/>
    </xf>
    <xf numFmtId="0" fontId="5" fillId="7" borderId="4" xfId="0" applyFont="1" applyFill="1" applyBorder="1" applyAlignment="1"/>
    <xf numFmtId="176" fontId="0" fillId="8" borderId="4" xfId="0" applyNumberFormat="1" applyFill="1" applyBorder="1"/>
    <xf numFmtId="0" fontId="5" fillId="5" borderId="4" xfId="0" applyFont="1" applyFill="1" applyBorder="1" applyAlignment="1"/>
    <xf numFmtId="0" fontId="5" fillId="7" borderId="4" xfId="0" applyFont="1" applyFill="1" applyBorder="1" applyAlignment="1" applyProtection="1">
      <alignment vertical="center" wrapText="1"/>
      <protection locked="0"/>
    </xf>
    <xf numFmtId="0" fontId="5" fillId="5" borderId="4" xfId="0" applyFont="1" applyFill="1" applyBorder="1" applyAlignment="1">
      <alignment vertical="center"/>
    </xf>
    <xf numFmtId="0" fontId="6" fillId="7" borderId="4" xfId="0" applyFont="1" applyFill="1" applyBorder="1" applyAlignment="1">
      <alignment vertical="center"/>
    </xf>
    <xf numFmtId="0" fontId="6" fillId="9" borderId="4" xfId="0" applyFont="1" applyFill="1" applyBorder="1" applyAlignment="1">
      <alignment vertical="center"/>
    </xf>
    <xf numFmtId="0" fontId="6" fillId="9" borderId="4" xfId="0" applyFont="1" applyFill="1" applyBorder="1" applyAlignment="1">
      <alignment horizontal="center" vertical="center"/>
    </xf>
    <xf numFmtId="0" fontId="7" fillId="8" borderId="4" xfId="0" applyFont="1" applyFill="1" applyBorder="1" applyAlignment="1">
      <alignment horizontal="center" vertical="center"/>
    </xf>
    <xf numFmtId="0" fontId="7" fillId="0" borderId="4" xfId="0" applyFont="1" applyFill="1" applyBorder="1" applyAlignment="1">
      <alignment horizontal="center" vertical="center"/>
    </xf>
    <xf numFmtId="0" fontId="8" fillId="0" borderId="4" xfId="0" applyFont="1" applyFill="1" applyBorder="1" applyAlignment="1">
      <alignment horizontal="center" vertical="center"/>
    </xf>
    <xf numFmtId="0" fontId="9" fillId="10" borderId="6" xfId="0" applyFont="1" applyFill="1" applyBorder="1" applyAlignment="1">
      <alignment horizontal="center" vertical="center"/>
    </xf>
    <xf numFmtId="10" fontId="0" fillId="0" borderId="0" xfId="0" applyNumberFormat="1"/>
    <xf numFmtId="0" fontId="9" fillId="10" borderId="4" xfId="0" applyFont="1" applyFill="1" applyBorder="1" applyAlignment="1">
      <alignment horizontal="center" vertical="center"/>
    </xf>
    <xf numFmtId="10" fontId="0" fillId="11" borderId="4" xfId="0" applyNumberFormat="1" applyFill="1" applyBorder="1" applyAlignment="1">
      <alignment horizontal="center"/>
    </xf>
    <xf numFmtId="43" fontId="10" fillId="0" borderId="7" xfId="8" applyFont="1" applyBorder="1" applyAlignment="1">
      <alignment horizontal="left" vertical="center"/>
    </xf>
    <xf numFmtId="0" fontId="0" fillId="11" borderId="4" xfId="0" applyFill="1" applyBorder="1" applyAlignment="1">
      <alignment horizontal="center"/>
    </xf>
    <xf numFmtId="43" fontId="11" fillId="8" borderId="7" xfId="8" applyFont="1" applyFill="1" applyBorder="1" applyAlignment="1">
      <alignment horizontal="left" vertical="center"/>
    </xf>
    <xf numFmtId="43" fontId="10" fillId="8" borderId="7" xfId="8" applyFont="1" applyFill="1" applyBorder="1" applyAlignment="1">
      <alignment horizontal="left" vertical="center"/>
    </xf>
    <xf numFmtId="43" fontId="10" fillId="0" borderId="7" xfId="8" applyFont="1" applyFill="1" applyBorder="1" applyAlignment="1">
      <alignment horizontal="left" vertical="center"/>
    </xf>
    <xf numFmtId="43" fontId="10" fillId="0" borderId="8" xfId="8" applyFont="1" applyFill="1" applyBorder="1" applyAlignment="1">
      <alignment horizontal="left" vertical="center"/>
    </xf>
    <xf numFmtId="43" fontId="9" fillId="10" borderId="8" xfId="8" applyFont="1" applyFill="1" applyBorder="1" applyAlignment="1">
      <alignment horizontal="center" vertical="center"/>
    </xf>
    <xf numFmtId="43" fontId="11" fillId="8" borderId="4" xfId="8" applyFont="1" applyFill="1" applyBorder="1" applyAlignment="1">
      <alignment horizontal="left" vertical="center"/>
    </xf>
    <xf numFmtId="176" fontId="0" fillId="12" borderId="4" xfId="0" applyNumberFormat="1" applyFill="1" applyBorder="1"/>
    <xf numFmtId="0" fontId="0" fillId="13" borderId="0" xfId="0" applyFill="1" applyAlignment="1">
      <alignment horizontal="center"/>
    </xf>
    <xf numFmtId="0" fontId="0" fillId="12" borderId="4" xfId="0" applyFill="1" applyBorder="1"/>
    <xf numFmtId="43" fontId="0" fillId="0" borderId="0" xfId="8" applyFont="1" applyAlignment="1"/>
    <xf numFmtId="43" fontId="0" fillId="14" borderId="0" xfId="8" applyFont="1" applyFill="1" applyAlignment="1"/>
    <xf numFmtId="43" fontId="0" fillId="15" borderId="0" xfId="8" applyFont="1" applyFill="1" applyAlignment="1"/>
    <xf numFmtId="43" fontId="0" fillId="6" borderId="0" xfId="8" applyFont="1" applyFill="1" applyAlignment="1"/>
    <xf numFmtId="43" fontId="0" fillId="0" borderId="0" xfId="8" applyFont="1" applyAlignment="1">
      <alignment vertical="center"/>
    </xf>
    <xf numFmtId="43" fontId="0" fillId="14" borderId="6" xfId="8" applyFont="1" applyFill="1" applyBorder="1" applyAlignment="1">
      <alignment vertical="center"/>
    </xf>
    <xf numFmtId="43" fontId="0" fillId="14" borderId="9" xfId="8" applyFont="1" applyFill="1" applyBorder="1" applyAlignment="1"/>
    <xf numFmtId="43" fontId="12" fillId="14" borderId="9" xfId="8" applyFont="1" applyFill="1" applyBorder="1" applyAlignment="1">
      <alignment horizontal="center" vertical="center"/>
    </xf>
    <xf numFmtId="43" fontId="0" fillId="0" borderId="10" xfId="8" applyFont="1" applyBorder="1" applyAlignment="1">
      <alignment horizontal="center" vertical="center"/>
    </xf>
    <xf numFmtId="43" fontId="0" fillId="0" borderId="11" xfId="8" applyFont="1" applyBorder="1" applyAlignment="1"/>
    <xf numFmtId="43" fontId="0" fillId="15" borderId="11" xfId="8" applyFont="1" applyFill="1" applyBorder="1" applyAlignment="1"/>
    <xf numFmtId="43" fontId="12" fillId="14" borderId="9" xfId="8" applyFont="1" applyFill="1" applyBorder="1" applyAlignment="1">
      <alignment vertical="center"/>
    </xf>
    <xf numFmtId="43" fontId="12" fillId="14" borderId="12" xfId="8" applyFont="1" applyFill="1" applyBorder="1" applyAlignment="1">
      <alignment horizontal="center" vertical="center"/>
    </xf>
    <xf numFmtId="43" fontId="0" fillId="15" borderId="13" xfId="8" applyFont="1" applyFill="1" applyBorder="1" applyAlignment="1">
      <alignment vertical="center"/>
    </xf>
    <xf numFmtId="43" fontId="0" fillId="15" borderId="14" xfId="8" applyFont="1" applyFill="1" applyBorder="1" applyAlignment="1"/>
    <xf numFmtId="43" fontId="13" fillId="0" borderId="0" xfId="8" applyFont="1" applyAlignment="1">
      <alignment vertical="center"/>
    </xf>
    <xf numFmtId="43" fontId="0" fillId="16" borderId="11" xfId="8" applyFont="1" applyFill="1" applyBorder="1" applyAlignment="1"/>
    <xf numFmtId="43" fontId="0" fillId="0" borderId="15" xfId="8" applyFont="1" applyBorder="1" applyAlignment="1"/>
    <xf numFmtId="43" fontId="0" fillId="16" borderId="15" xfId="8" applyFont="1" applyFill="1" applyBorder="1" applyAlignment="1"/>
    <xf numFmtId="43" fontId="0" fillId="16" borderId="0" xfId="8" applyFont="1" applyFill="1" applyAlignment="1"/>
    <xf numFmtId="43" fontId="0" fillId="16" borderId="14" xfId="8" applyFont="1" applyFill="1" applyBorder="1" applyAlignment="1"/>
    <xf numFmtId="43" fontId="0" fillId="17" borderId="0" xfId="8" applyFont="1" applyFill="1" applyAlignment="1"/>
    <xf numFmtId="43" fontId="13" fillId="17" borderId="0" xfId="8" applyFont="1" applyFill="1" applyAlignment="1"/>
    <xf numFmtId="181" fontId="14" fillId="0" borderId="11" xfId="0" applyNumberFormat="1" applyFont="1" applyFill="1" applyBorder="1" applyAlignment="1">
      <alignment horizontal="center" vertical="center"/>
    </xf>
    <xf numFmtId="43" fontId="15" fillId="14" borderId="6" xfId="8" applyFont="1" applyFill="1" applyBorder="1" applyAlignment="1">
      <alignment horizontal="left" vertical="top" wrapText="1"/>
    </xf>
    <xf numFmtId="43" fontId="16" fillId="14" borderId="9" xfId="8" applyFont="1" applyFill="1" applyBorder="1" applyAlignment="1">
      <alignment horizontal="center" vertical="center"/>
    </xf>
    <xf numFmtId="43" fontId="16" fillId="14" borderId="9" xfId="8" applyFont="1" applyFill="1" applyBorder="1" applyAlignment="1">
      <alignment vertical="center"/>
    </xf>
    <xf numFmtId="43" fontId="17" fillId="18" borderId="10" xfId="8" applyFont="1" applyFill="1" applyBorder="1" applyAlignment="1">
      <alignment vertical="top" wrapText="1"/>
    </xf>
    <xf numFmtId="177" fontId="0" fillId="18" borderId="11" xfId="8" applyNumberFormat="1" applyFont="1" applyFill="1" applyBorder="1" applyAlignment="1">
      <alignment vertical="center"/>
    </xf>
    <xf numFmtId="43" fontId="18" fillId="19" borderId="10" xfId="8" applyFont="1" applyFill="1" applyBorder="1" applyAlignment="1">
      <alignment vertical="top" wrapText="1"/>
    </xf>
    <xf numFmtId="177" fontId="0" fillId="19" borderId="11" xfId="8" applyNumberFormat="1" applyFont="1" applyFill="1" applyBorder="1" applyAlignment="1">
      <alignment vertical="center"/>
    </xf>
    <xf numFmtId="177" fontId="0" fillId="0" borderId="11" xfId="8" applyNumberFormat="1" applyFont="1" applyBorder="1" applyAlignment="1"/>
    <xf numFmtId="177" fontId="19" fillId="0" borderId="11" xfId="8" applyNumberFormat="1" applyFont="1" applyBorder="1" applyAlignment="1">
      <alignment vertical="center"/>
    </xf>
    <xf numFmtId="43" fontId="20" fillId="19" borderId="10" xfId="8" applyFont="1" applyFill="1" applyBorder="1" applyAlignment="1">
      <alignment vertical="top" wrapText="1"/>
    </xf>
    <xf numFmtId="177" fontId="20" fillId="20" borderId="11" xfId="8" applyNumberFormat="1" applyFont="1" applyFill="1" applyBorder="1" applyAlignment="1">
      <alignment vertical="center"/>
    </xf>
    <xf numFmtId="177" fontId="21" fillId="0" borderId="11" xfId="8" applyNumberFormat="1" applyFont="1" applyFill="1" applyBorder="1" applyAlignment="1">
      <alignment vertical="center"/>
    </xf>
    <xf numFmtId="43" fontId="20" fillId="19" borderId="10" xfId="8" applyFont="1" applyFill="1" applyBorder="1" applyAlignment="1">
      <alignment horizontal="left" vertical="top" wrapText="1" indent="2"/>
    </xf>
    <xf numFmtId="43" fontId="0" fillId="19" borderId="11" xfId="8" applyFont="1" applyFill="1" applyBorder="1" applyAlignment="1">
      <alignment vertical="center"/>
    </xf>
    <xf numFmtId="43" fontId="0" fillId="18" borderId="11" xfId="8" applyFont="1" applyFill="1" applyBorder="1" applyAlignment="1">
      <alignment vertical="center"/>
    </xf>
    <xf numFmtId="43" fontId="0" fillId="21" borderId="11" xfId="8" applyFont="1" applyFill="1" applyBorder="1" applyAlignment="1">
      <alignment vertical="center"/>
    </xf>
    <xf numFmtId="43" fontId="20" fillId="19" borderId="13" xfId="8" applyFont="1" applyFill="1" applyBorder="1" applyAlignment="1">
      <alignment vertical="top" wrapText="1"/>
    </xf>
    <xf numFmtId="43" fontId="0" fillId="19" borderId="14" xfId="8" applyFont="1" applyFill="1" applyBorder="1" applyAlignment="1">
      <alignment vertical="center"/>
    </xf>
    <xf numFmtId="181" fontId="14" fillId="0" borderId="16" xfId="0" applyNumberFormat="1" applyFont="1" applyFill="1" applyBorder="1" applyAlignment="1">
      <alignment horizontal="center" vertical="center"/>
    </xf>
    <xf numFmtId="181" fontId="14" fillId="0" borderId="10" xfId="0" applyNumberFormat="1" applyFont="1" applyFill="1" applyBorder="1" applyAlignment="1">
      <alignment horizontal="center" vertical="center"/>
    </xf>
    <xf numFmtId="181" fontId="14" fillId="0" borderId="15" xfId="0" applyNumberFormat="1" applyFont="1" applyFill="1" applyBorder="1" applyAlignment="1">
      <alignment horizontal="center" vertical="center"/>
    </xf>
    <xf numFmtId="43" fontId="14" fillId="15" borderId="11" xfId="8" applyFont="1" applyFill="1" applyBorder="1">
      <alignment vertical="center"/>
    </xf>
    <xf numFmtId="43" fontId="14" fillId="16" borderId="11" xfId="8" applyFont="1" applyFill="1" applyBorder="1">
      <alignment vertical="center"/>
    </xf>
    <xf numFmtId="43" fontId="14" fillId="0" borderId="17" xfId="8" applyFont="1" applyFill="1" applyBorder="1">
      <alignment vertical="center"/>
    </xf>
    <xf numFmtId="43" fontId="14" fillId="0" borderId="11" xfId="8" applyFont="1" applyFill="1" applyBorder="1">
      <alignment vertical="center"/>
    </xf>
    <xf numFmtId="43" fontId="22" fillId="15" borderId="17" xfId="8" applyFont="1" applyFill="1" applyBorder="1" applyAlignment="1"/>
    <xf numFmtId="43" fontId="22" fillId="15" borderId="11" xfId="8" applyFont="1" applyFill="1" applyBorder="1" applyAlignment="1"/>
    <xf numFmtId="43" fontId="22" fillId="16" borderId="11" xfId="8" applyFont="1" applyFill="1" applyBorder="1" applyAlignment="1"/>
    <xf numFmtId="43" fontId="23" fillId="15" borderId="17" xfId="8" applyFont="1" applyFill="1" applyBorder="1" applyProtection="1">
      <alignment vertical="center"/>
      <protection locked="0"/>
    </xf>
    <xf numFmtId="43" fontId="23" fillId="15" borderId="11" xfId="8" applyFont="1" applyFill="1" applyBorder="1" applyProtection="1">
      <alignment vertical="center"/>
      <protection locked="0"/>
    </xf>
    <xf numFmtId="43" fontId="23" fillId="16" borderId="11" xfId="8" applyFont="1" applyFill="1" applyBorder="1" applyProtection="1">
      <alignment vertical="center"/>
      <protection locked="0"/>
    </xf>
    <xf numFmtId="43" fontId="24" fillId="15" borderId="17" xfId="8" applyFont="1" applyFill="1" applyBorder="1" applyAlignment="1">
      <alignment vertical="center" shrinkToFit="1"/>
    </xf>
    <xf numFmtId="43" fontId="24" fillId="15" borderId="11" xfId="8" applyFont="1" applyFill="1" applyBorder="1" applyAlignment="1">
      <alignment vertical="center" shrinkToFit="1"/>
    </xf>
    <xf numFmtId="43" fontId="24" fillId="16" borderId="11" xfId="8" applyFont="1" applyFill="1" applyBorder="1" applyAlignment="1">
      <alignment vertical="center" shrinkToFit="1"/>
    </xf>
    <xf numFmtId="43" fontId="22" fillId="0" borderId="17" xfId="8" applyFont="1" applyFill="1" applyBorder="1" applyAlignment="1">
      <alignment vertical="center" shrinkToFit="1"/>
    </xf>
    <xf numFmtId="43" fontId="22" fillId="0" borderId="11" xfId="8" applyFont="1" applyFill="1" applyBorder="1" applyAlignment="1">
      <alignment vertical="center" shrinkToFit="1"/>
    </xf>
    <xf numFmtId="43" fontId="22" fillId="16" borderId="11" xfId="8" applyFont="1" applyFill="1" applyBorder="1" applyAlignment="1">
      <alignment vertical="center" shrinkToFit="1"/>
    </xf>
    <xf numFmtId="43" fontId="14" fillId="15" borderId="17" xfId="8" applyFont="1" applyFill="1" applyBorder="1">
      <alignment vertical="center"/>
    </xf>
    <xf numFmtId="43" fontId="14" fillId="0" borderId="17" xfId="8" applyFont="1" applyFill="1" applyBorder="1" applyAlignment="1">
      <alignment horizontal="center" vertical="center"/>
    </xf>
    <xf numFmtId="43" fontId="14" fillId="0" borderId="11" xfId="8" applyFont="1" applyFill="1" applyBorder="1" applyAlignment="1">
      <alignment horizontal="center" vertical="center"/>
    </xf>
    <xf numFmtId="43" fontId="14" fillId="16" borderId="11" xfId="8" applyFont="1" applyFill="1" applyBorder="1" applyAlignment="1">
      <alignment horizontal="center" vertical="center"/>
    </xf>
    <xf numFmtId="43" fontId="22" fillId="15" borderId="17" xfId="8" applyFont="1" applyFill="1" applyBorder="1" applyAlignment="1">
      <alignment vertical="center" shrinkToFit="1"/>
    </xf>
    <xf numFmtId="43" fontId="22" fillId="15" borderId="11" xfId="8" applyFont="1" applyFill="1" applyBorder="1" applyAlignment="1">
      <alignment vertical="center" shrinkToFit="1"/>
    </xf>
    <xf numFmtId="43" fontId="14" fillId="15" borderId="17" xfId="8" applyFont="1" applyFill="1" applyBorder="1" applyAlignment="1"/>
    <xf numFmtId="43" fontId="14" fillId="15" borderId="11" xfId="8" applyFont="1" applyFill="1" applyBorder="1" applyAlignment="1"/>
    <xf numFmtId="43" fontId="14" fillId="16" borderId="11" xfId="8" applyFont="1" applyFill="1" applyBorder="1" applyAlignment="1"/>
    <xf numFmtId="181" fontId="14" fillId="0" borderId="17" xfId="0" applyNumberFormat="1" applyFont="1" applyFill="1" applyBorder="1" applyAlignment="1">
      <alignment horizontal="center" vertical="center"/>
    </xf>
    <xf numFmtId="181" fontId="14" fillId="16" borderId="11" xfId="0" applyNumberFormat="1" applyFont="1" applyFill="1" applyBorder="1" applyAlignment="1">
      <alignment horizontal="center" vertical="center"/>
    </xf>
    <xf numFmtId="43" fontId="14" fillId="16" borderId="18" xfId="8" applyFont="1" applyFill="1" applyBorder="1">
      <alignment vertical="center"/>
    </xf>
    <xf numFmtId="43" fontId="14" fillId="15" borderId="18" xfId="8" applyFont="1" applyFill="1" applyBorder="1">
      <alignment vertical="center"/>
    </xf>
    <xf numFmtId="43" fontId="14" fillId="0" borderId="18" xfId="8" applyFont="1" applyFill="1" applyBorder="1">
      <alignment vertical="center"/>
    </xf>
    <xf numFmtId="43" fontId="22" fillId="16" borderId="18" xfId="8" applyFont="1" applyFill="1" applyBorder="1" applyAlignment="1"/>
    <xf numFmtId="43" fontId="22" fillId="15" borderId="18" xfId="8" applyFont="1" applyFill="1" applyBorder="1" applyAlignment="1"/>
    <xf numFmtId="43" fontId="23" fillId="16" borderId="18" xfId="8" applyFont="1" applyFill="1" applyBorder="1" applyProtection="1">
      <alignment vertical="center"/>
      <protection locked="0"/>
    </xf>
    <xf numFmtId="43" fontId="23" fillId="15" borderId="18" xfId="8" applyFont="1" applyFill="1" applyBorder="1" applyProtection="1">
      <alignment vertical="center"/>
      <protection locked="0"/>
    </xf>
    <xf numFmtId="43" fontId="24" fillId="16" borderId="18" xfId="8" applyFont="1" applyFill="1" applyBorder="1" applyAlignment="1">
      <alignment vertical="center" shrinkToFit="1"/>
    </xf>
    <xf numFmtId="43" fontId="24" fillId="15" borderId="18" xfId="8" applyFont="1" applyFill="1" applyBorder="1" applyAlignment="1">
      <alignment vertical="center" shrinkToFit="1"/>
    </xf>
    <xf numFmtId="43" fontId="22" fillId="16" borderId="18" xfId="8" applyFont="1" applyFill="1" applyBorder="1" applyAlignment="1">
      <alignment vertical="center" shrinkToFit="1"/>
    </xf>
    <xf numFmtId="43" fontId="22" fillId="0" borderId="18" xfId="8" applyFont="1" applyFill="1" applyBorder="1" applyAlignment="1">
      <alignment vertical="center" shrinkToFit="1"/>
    </xf>
    <xf numFmtId="43" fontId="14" fillId="16" borderId="18" xfId="8" applyFont="1" applyFill="1" applyBorder="1" applyAlignment="1">
      <alignment horizontal="center" vertical="center"/>
    </xf>
    <xf numFmtId="43" fontId="14" fillId="0" borderId="18" xfId="8" applyFont="1" applyFill="1" applyBorder="1" applyAlignment="1">
      <alignment horizontal="center" vertical="center"/>
    </xf>
    <xf numFmtId="43" fontId="22" fillId="15" borderId="18" xfId="8" applyFont="1" applyFill="1" applyBorder="1" applyAlignment="1">
      <alignment vertical="center" shrinkToFit="1"/>
    </xf>
    <xf numFmtId="43" fontId="14" fillId="16" borderId="18" xfId="8" applyFont="1" applyFill="1" applyBorder="1" applyAlignment="1"/>
    <xf numFmtId="43" fontId="14" fillId="15" borderId="18" xfId="8" applyFont="1" applyFill="1" applyBorder="1" applyAlignment="1"/>
    <xf numFmtId="181" fontId="14" fillId="16" borderId="18" xfId="0" applyNumberFormat="1" applyFont="1" applyFill="1" applyBorder="1" applyAlignment="1">
      <alignment horizontal="center" vertical="center"/>
    </xf>
    <xf numFmtId="181" fontId="14" fillId="0" borderId="18" xfId="0" applyNumberFormat="1" applyFont="1" applyFill="1" applyBorder="1" applyAlignment="1">
      <alignment horizontal="center" vertical="center"/>
    </xf>
    <xf numFmtId="43" fontId="14" fillId="22" borderId="18" xfId="8" applyFont="1" applyFill="1" applyBorder="1">
      <alignment vertical="center"/>
    </xf>
    <xf numFmtId="43" fontId="22" fillId="22" borderId="18" xfId="8" applyFont="1" applyFill="1" applyBorder="1" applyAlignment="1"/>
    <xf numFmtId="43" fontId="23" fillId="22" borderId="18" xfId="8" applyFont="1" applyFill="1" applyBorder="1" applyProtection="1">
      <alignment vertical="center"/>
      <protection locked="0"/>
    </xf>
    <xf numFmtId="43" fontId="24" fillId="22" borderId="18" xfId="8" applyFont="1" applyFill="1" applyBorder="1" applyAlignment="1">
      <alignment vertical="center" shrinkToFit="1"/>
    </xf>
    <xf numFmtId="43" fontId="22" fillId="22" borderId="18" xfId="8" applyFont="1" applyFill="1" applyBorder="1" applyAlignment="1">
      <alignment vertical="center" shrinkToFit="1"/>
    </xf>
    <xf numFmtId="43" fontId="14" fillId="22" borderId="18" xfId="8" applyFont="1" applyFill="1" applyBorder="1" applyAlignment="1">
      <alignment horizontal="center" vertical="center"/>
    </xf>
    <xf numFmtId="43" fontId="14" fillId="22" borderId="18" xfId="8" applyFont="1" applyFill="1" applyBorder="1" applyAlignment="1"/>
    <xf numFmtId="181" fontId="14" fillId="22" borderId="18" xfId="0" applyNumberFormat="1" applyFont="1" applyFill="1" applyBorder="1" applyAlignment="1">
      <alignment horizontal="center" vertical="center"/>
    </xf>
    <xf numFmtId="181" fontId="14" fillId="15" borderId="10" xfId="0" applyNumberFormat="1" applyFont="1" applyFill="1" applyBorder="1" applyAlignment="1">
      <alignment vertical="center"/>
    </xf>
    <xf numFmtId="181" fontId="14" fillId="15" borderId="11" xfId="0" applyNumberFormat="1" applyFont="1" applyFill="1" applyBorder="1" applyAlignment="1">
      <alignment vertical="center"/>
    </xf>
    <xf numFmtId="181" fontId="14" fillId="0" borderId="10" xfId="0" applyNumberFormat="1" applyFont="1" applyFill="1" applyBorder="1" applyAlignment="1">
      <alignment vertical="center"/>
    </xf>
    <xf numFmtId="181" fontId="14" fillId="0" borderId="11" xfId="0" applyNumberFormat="1" applyFont="1" applyFill="1" applyBorder="1" applyAlignment="1">
      <alignment vertical="center"/>
    </xf>
    <xf numFmtId="181" fontId="24" fillId="15" borderId="11" xfId="0" applyNumberFormat="1" applyFont="1" applyFill="1" applyBorder="1" applyAlignment="1">
      <alignment vertical="center" shrinkToFit="1"/>
    </xf>
    <xf numFmtId="181" fontId="22" fillId="0" borderId="11" xfId="0" applyNumberFormat="1" applyFont="1" applyFill="1" applyBorder="1" applyAlignment="1">
      <alignment vertical="center" shrinkToFit="1"/>
    </xf>
    <xf numFmtId="181" fontId="22" fillId="15" borderId="11" xfId="0" applyNumberFormat="1" applyFont="1" applyFill="1" applyBorder="1" applyAlignment="1">
      <alignment vertical="center" shrinkToFit="1"/>
    </xf>
    <xf numFmtId="181" fontId="14" fillId="15" borderId="11" xfId="0" applyNumberFormat="1" applyFont="1" applyFill="1" applyBorder="1" applyAlignment="1"/>
    <xf numFmtId="43" fontId="0" fillId="20" borderId="0" xfId="8" applyFont="1" applyFill="1" applyAlignment="1"/>
    <xf numFmtId="0" fontId="25" fillId="0" borderId="0" xfId="0" applyFont="1" applyFill="1" applyAlignment="1"/>
    <xf numFmtId="0" fontId="5" fillId="5" borderId="19" xfId="50" applyNumberFormat="1" applyFont="1" applyFill="1" applyBorder="1" applyAlignment="1" applyProtection="1">
      <alignment horizontal="center" vertical="center" wrapText="1"/>
    </xf>
    <xf numFmtId="0" fontId="5" fillId="5" borderId="4" xfId="50" applyNumberFormat="1" applyFont="1" applyFill="1" applyBorder="1" applyAlignment="1" applyProtection="1">
      <alignment horizontal="center" vertical="center" wrapText="1"/>
    </xf>
    <xf numFmtId="0" fontId="0" fillId="0" borderId="4" xfId="0" applyBorder="1" applyAlignment="1">
      <alignment horizontal="center"/>
    </xf>
    <xf numFmtId="0" fontId="6" fillId="5" borderId="19"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0" borderId="4" xfId="0" applyFont="1" applyFill="1" applyBorder="1" applyAlignment="1">
      <alignment horizontal="center" vertical="center"/>
    </xf>
    <xf numFmtId="0" fontId="5" fillId="5" borderId="4"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0" xfId="0" applyFont="1" applyFill="1" applyAlignment="1">
      <alignment horizontal="center" vertical="center"/>
    </xf>
    <xf numFmtId="0" fontId="5" fillId="5" borderId="19" xfId="0" applyFont="1" applyFill="1" applyBorder="1" applyAlignment="1">
      <alignment horizontal="center" vertical="center"/>
    </xf>
    <xf numFmtId="0" fontId="25" fillId="0" borderId="0" xfId="0" applyFont="1" applyFill="1" applyAlignment="1">
      <alignment horizontal="center"/>
    </xf>
    <xf numFmtId="0" fontId="6" fillId="0" borderId="5" xfId="0" applyFont="1" applyFill="1" applyBorder="1" applyAlignment="1">
      <alignment horizontal="center" vertical="center"/>
    </xf>
    <xf numFmtId="0" fontId="6" fillId="5" borderId="0" xfId="0" applyFont="1" applyFill="1" applyAlignment="1">
      <alignment horizontal="center" vertical="center"/>
    </xf>
    <xf numFmtId="0" fontId="6" fillId="5" borderId="5"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25" fillId="0" borderId="0" xfId="0" applyFont="1"/>
    <xf numFmtId="0" fontId="25" fillId="0" borderId="0" xfId="0" applyFont="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xf>
    <xf numFmtId="0" fontId="27" fillId="6" borderId="0" xfId="0" applyFont="1" applyFill="1" applyAlignment="1">
      <alignment horizontal="center" vertical="center"/>
    </xf>
    <xf numFmtId="0" fontId="25" fillId="0" borderId="4" xfId="0" applyFont="1" applyBorder="1" applyAlignment="1">
      <alignment horizontal="center" vertical="center" wrapText="1"/>
    </xf>
    <xf numFmtId="0" fontId="0" fillId="0" borderId="4" xfId="0" applyFill="1" applyBorder="1" applyAlignment="1">
      <alignment horizontal="center"/>
    </xf>
    <xf numFmtId="0" fontId="25" fillId="0" borderId="4" xfId="0" applyFont="1" applyFill="1" applyBorder="1" applyAlignment="1">
      <alignment horizontal="center" vertical="center"/>
    </xf>
    <xf numFmtId="0" fontId="25" fillId="0" borderId="4" xfId="0" applyFont="1" applyBorder="1" applyAlignment="1">
      <alignment horizontal="center" vertical="center"/>
    </xf>
    <xf numFmtId="43" fontId="25" fillId="0" borderId="4" xfId="0" applyNumberFormat="1" applyFont="1" applyBorder="1" applyAlignment="1">
      <alignment horizontal="center" vertical="center"/>
    </xf>
    <xf numFmtId="0" fontId="25" fillId="0" borderId="4" xfId="0" applyFont="1" applyFill="1" applyBorder="1" applyAlignment="1">
      <alignment horizontal="center"/>
    </xf>
    <xf numFmtId="0" fontId="25" fillId="0" borderId="4" xfId="0" applyFont="1" applyBorder="1"/>
    <xf numFmtId="43" fontId="0" fillId="23" borderId="4" xfId="8" applyFont="1" applyFill="1" applyBorder="1" applyAlignment="1"/>
    <xf numFmtId="0" fontId="25" fillId="24" borderId="4" xfId="0" applyFont="1" applyFill="1" applyBorder="1" applyAlignment="1">
      <alignment horizontal="center" vertical="center"/>
    </xf>
    <xf numFmtId="0" fontId="25" fillId="25" borderId="4" xfId="0" applyFont="1" applyFill="1" applyBorder="1" applyAlignment="1">
      <alignment horizontal="center" vertical="center" wrapText="1"/>
    </xf>
    <xf numFmtId="0" fontId="25" fillId="26" borderId="4" xfId="0" applyFont="1" applyFill="1" applyBorder="1" applyAlignment="1">
      <alignment horizontal="center" vertical="center" wrapText="1"/>
    </xf>
    <xf numFmtId="0" fontId="25" fillId="26" borderId="4" xfId="0" applyFont="1" applyFill="1" applyBorder="1" applyAlignment="1">
      <alignment horizontal="center"/>
    </xf>
    <xf numFmtId="0" fontId="25" fillId="26" borderId="4" xfId="0" applyFont="1" applyFill="1" applyBorder="1"/>
    <xf numFmtId="0" fontId="25" fillId="26" borderId="4" xfId="0" applyFont="1" applyFill="1" applyBorder="1" applyAlignment="1">
      <alignment horizontal="center" vertical="center"/>
    </xf>
    <xf numFmtId="0" fontId="25" fillId="23" borderId="4" xfId="0" applyFont="1" applyFill="1" applyBorder="1" applyAlignment="1">
      <alignment horizontal="center" vertical="center"/>
    </xf>
    <xf numFmtId="0" fontId="25" fillId="25" borderId="4" xfId="0" applyFont="1" applyFill="1" applyBorder="1" applyAlignment="1">
      <alignment horizontal="center" vertical="center"/>
    </xf>
    <xf numFmtId="0" fontId="25" fillId="25" borderId="4" xfId="0" applyFont="1" applyFill="1" applyBorder="1"/>
    <xf numFmtId="176" fontId="28" fillId="0" borderId="4" xfId="0" applyNumberFormat="1" applyFont="1" applyBorder="1" applyAlignment="1">
      <alignment horizontal="center" vertical="center"/>
    </xf>
    <xf numFmtId="178" fontId="25" fillId="0" borderId="4" xfId="0" applyNumberFormat="1" applyFont="1" applyBorder="1" applyAlignment="1">
      <alignment horizontal="center" vertical="center"/>
    </xf>
    <xf numFmtId="0" fontId="25" fillId="0" borderId="4" xfId="0" applyFont="1" applyBorder="1" applyAlignment="1">
      <alignment horizontal="center"/>
    </xf>
    <xf numFmtId="0" fontId="25" fillId="25" borderId="4" xfId="0" applyFont="1" applyFill="1" applyBorder="1" applyAlignment="1">
      <alignment horizontal="center"/>
    </xf>
    <xf numFmtId="0" fontId="25" fillId="0" borderId="4" xfId="0" applyNumberFormat="1" applyFont="1" applyBorder="1" applyAlignment="1">
      <alignment horizontal="center" vertical="center"/>
    </xf>
    <xf numFmtId="0" fontId="29" fillId="25" borderId="4" xfId="0" applyFont="1" applyFill="1" applyBorder="1" applyAlignment="1">
      <alignment horizontal="center" vertical="center"/>
    </xf>
    <xf numFmtId="10" fontId="29" fillId="25" borderId="4" xfId="0" applyNumberFormat="1" applyFont="1" applyFill="1" applyBorder="1" applyAlignment="1"/>
    <xf numFmtId="10" fontId="29" fillId="25" borderId="4" xfId="0" applyNumberFormat="1" applyFont="1" applyFill="1" applyBorder="1"/>
    <xf numFmtId="43" fontId="25" fillId="25" borderId="4" xfId="0" applyNumberFormat="1" applyFont="1" applyFill="1" applyBorder="1" applyAlignment="1">
      <alignment horizontal="center" vertical="center"/>
    </xf>
    <xf numFmtId="10" fontId="29" fillId="25" borderId="4" xfId="0" applyNumberFormat="1" applyFont="1" applyFill="1" applyBorder="1" applyAlignment="1">
      <alignment horizontal="center" vertical="center"/>
    </xf>
    <xf numFmtId="0" fontId="1" fillId="27" borderId="4" xfId="50" applyNumberFormat="1" applyFont="1" applyFill="1" applyBorder="1" applyAlignment="1" applyProtection="1">
      <alignment horizontal="center" vertical="center" wrapText="1"/>
    </xf>
    <xf numFmtId="0" fontId="1" fillId="27" borderId="4" xfId="50" applyNumberFormat="1" applyFont="1" applyFill="1" applyBorder="1" applyAlignment="1" applyProtection="1">
      <alignment vertical="center" wrapText="1"/>
    </xf>
    <xf numFmtId="178" fontId="1" fillId="2" borderId="4" xfId="49" applyNumberFormat="1" applyFont="1" applyFill="1" applyBorder="1" applyAlignment="1" applyProtection="1">
      <alignment horizontal="center" vertical="center"/>
      <protection locked="0"/>
    </xf>
    <xf numFmtId="49" fontId="2" fillId="3" borderId="4" xfId="0" applyNumberFormat="1" applyFont="1" applyFill="1" applyBorder="1" applyAlignment="1">
      <alignment horizontal="center" vertical="center"/>
    </xf>
    <xf numFmtId="0" fontId="0" fillId="0" borderId="4" xfId="0" applyBorder="1"/>
    <xf numFmtId="0" fontId="0" fillId="6" borderId="4" xfId="0" applyFill="1" applyBorder="1"/>
    <xf numFmtId="0" fontId="0" fillId="8" borderId="4" xfId="0" applyFill="1" applyBorder="1"/>
    <xf numFmtId="183" fontId="0" fillId="0" borderId="4" xfId="0" applyNumberFormat="1" applyBorder="1"/>
    <xf numFmtId="183" fontId="0" fillId="8" borderId="4" xfId="0" applyNumberFormat="1" applyFill="1" applyBorder="1"/>
    <xf numFmtId="0" fontId="1" fillId="27" borderId="3" xfId="50" applyNumberFormat="1" applyFont="1" applyFill="1" applyBorder="1" applyAlignment="1" applyProtection="1">
      <alignment horizontal="center" vertical="center" wrapText="1"/>
    </xf>
    <xf numFmtId="0" fontId="1" fillId="27" borderId="20" xfId="50" applyNumberFormat="1" applyFont="1" applyFill="1" applyBorder="1" applyAlignment="1" applyProtection="1">
      <alignment horizontal="center" vertical="center" wrapText="1"/>
    </xf>
    <xf numFmtId="183" fontId="1" fillId="27" borderId="4" xfId="50" applyNumberFormat="1" applyFont="1" applyFill="1" applyBorder="1" applyAlignment="1" applyProtection="1">
      <alignment horizontal="center" vertical="center" wrapText="1"/>
    </xf>
    <xf numFmtId="43" fontId="0" fillId="0" borderId="4" xfId="0" applyNumberFormat="1" applyBorder="1"/>
    <xf numFmtId="4" fontId="0" fillId="0" borderId="4" xfId="0" applyNumberFormat="1" applyFont="1" applyFill="1" applyBorder="1" applyAlignment="1"/>
    <xf numFmtId="4" fontId="0" fillId="0" borderId="4" xfId="0" applyNumberFormat="1" applyBorder="1"/>
    <xf numFmtId="176" fontId="0" fillId="0" borderId="4" xfId="0" applyNumberFormat="1" applyFont="1" applyFill="1" applyBorder="1" applyAlignment="1"/>
    <xf numFmtId="0" fontId="0" fillId="0" borderId="0" xfId="0" applyFill="1"/>
    <xf numFmtId="183" fontId="0" fillId="0" borderId="0" xfId="0" applyNumberFormat="1" applyFill="1" applyAlignment="1">
      <alignment horizontal="center"/>
    </xf>
    <xf numFmtId="178" fontId="8" fillId="8" borderId="4" xfId="0" applyNumberFormat="1" applyFont="1" applyFill="1" applyBorder="1" applyAlignment="1">
      <alignment horizontal="center"/>
    </xf>
    <xf numFmtId="178" fontId="8" fillId="8" borderId="4" xfId="0" applyNumberFormat="1" applyFont="1" applyFill="1" applyBorder="1"/>
    <xf numFmtId="178" fontId="8" fillId="0" borderId="4" xfId="0" applyNumberFormat="1" applyFont="1" applyBorder="1"/>
    <xf numFmtId="41" fontId="8" fillId="8" borderId="4" xfId="0" applyNumberFormat="1" applyFont="1" applyFill="1" applyBorder="1" applyAlignment="1">
      <alignment horizontal="center"/>
    </xf>
    <xf numFmtId="41" fontId="0" fillId="8" borderId="4" xfId="0" applyNumberFormat="1" applyFill="1" applyBorder="1"/>
    <xf numFmtId="41" fontId="0" fillId="0" borderId="4" xfId="0" applyNumberFormat="1" applyBorder="1" applyAlignment="1">
      <alignment horizontal="center"/>
    </xf>
    <xf numFmtId="41" fontId="0" fillId="0" borderId="4" xfId="0" applyNumberFormat="1" applyBorder="1"/>
    <xf numFmtId="41" fontId="0" fillId="8" borderId="4" xfId="0" applyNumberFormat="1" applyFill="1" applyBorder="1" applyAlignment="1">
      <alignment horizontal="center"/>
    </xf>
    <xf numFmtId="182" fontId="0" fillId="8" borderId="4" xfId="0" applyNumberFormat="1" applyFill="1" applyBorder="1" applyAlignment="1">
      <alignment horizontal="center"/>
    </xf>
    <xf numFmtId="41" fontId="0" fillId="0" borderId="0" xfId="0" applyNumberFormat="1" applyAlignment="1">
      <alignment horizontal="center" vertical="center"/>
    </xf>
    <xf numFmtId="41" fontId="8" fillId="8" borderId="4" xfId="0" applyNumberFormat="1" applyFont="1" applyFill="1" applyBorder="1" applyAlignment="1">
      <alignment horizontal="center" vertical="center"/>
    </xf>
    <xf numFmtId="182" fontId="0" fillId="8" borderId="4" xfId="0" applyNumberFormat="1" applyFill="1" applyBorder="1"/>
    <xf numFmtId="182" fontId="0" fillId="0" borderId="4" xfId="0" applyNumberFormat="1" applyBorder="1"/>
    <xf numFmtId="0" fontId="0" fillId="0" borderId="4" xfId="0" applyFill="1" applyBorder="1"/>
    <xf numFmtId="0" fontId="0" fillId="0" borderId="0" xfId="0" applyFill="1" applyAlignment="1">
      <alignment horizontal="center"/>
    </xf>
    <xf numFmtId="180" fontId="0" fillId="0" borderId="0" xfId="0" applyNumberFormat="1" applyFill="1" applyAlignment="1">
      <alignment horizontal="center"/>
    </xf>
    <xf numFmtId="10" fontId="0" fillId="0" borderId="0" xfId="11" applyNumberFormat="1" applyAlignment="1"/>
    <xf numFmtId="9" fontId="0" fillId="0" borderId="0" xfId="11" applyAlignmen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千位分隔 2" xfId="49"/>
    <cellStyle name="常规_Sheet1" xfId="50"/>
  </cellStyles>
  <dxfs count="1">
    <dxf>
      <fill>
        <patternFill patternType="solid">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externalLink" Target="externalLinks/externalLink9.xml"/><Relationship Id="rId22" Type="http://schemas.openxmlformats.org/officeDocument/2006/relationships/externalLink" Target="externalLinks/externalLink8.xml"/><Relationship Id="rId21" Type="http://schemas.openxmlformats.org/officeDocument/2006/relationships/externalLink" Target="externalLinks/externalLink7.xml"/><Relationship Id="rId20" Type="http://schemas.openxmlformats.org/officeDocument/2006/relationships/externalLink" Target="externalLinks/externalLink6.xml"/><Relationship Id="rId2" Type="http://schemas.openxmlformats.org/officeDocument/2006/relationships/worksheet" Target="worksheets/sheet2.xml"/><Relationship Id="rId19" Type="http://schemas.openxmlformats.org/officeDocument/2006/relationships/externalLink" Target="externalLinks/externalLink5.xml"/><Relationship Id="rId18" Type="http://schemas.openxmlformats.org/officeDocument/2006/relationships/externalLink" Target="externalLinks/externalLink4.xml"/><Relationship Id="rId17" Type="http://schemas.openxmlformats.org/officeDocument/2006/relationships/externalLink" Target="externalLinks/externalLink3.xml"/><Relationship Id="rId16" Type="http://schemas.openxmlformats.org/officeDocument/2006/relationships/externalLink" Target="externalLinks/externalLink2.xml"/><Relationship Id="rId15" Type="http://schemas.openxmlformats.org/officeDocument/2006/relationships/externalLink" Target="externalLinks/externalLink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40217\Desktop\&#22312;&#23478;&#21150;&#20844;\202001&#32771;&#26680;\2020&#24180;1&#26376;\2020&#24180;&#32771;&#26680;&#35843;&#25972;&#34920;&#12304;&#36164;&#31649;+&#25237;&#34892;&#26465;&#32447;&#123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ublic\Documents\KK5%20Files\KK5.0\Account\647@kk.cfzq.com\file_cache\2020&#24180;&#32771;&#26680;&#35843;&#25972;&#34920;&#12304;&#32463;&#32426;&#19994;&#21153;&#12305;(2&#26376;)&#65288;&#26410;&#20570;&#23436;&#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5237;&#34892;&#26465;&#32447;&#25163;&#24037;&#32771;&#26680;&#35843;&#25972;&#34920;201912-&#27169;&#26495;0102V5(0109&#6528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6164;&#31649;&#26465;&#32447;&#25163;&#24037;&#32771;&#26680;&#35843;&#25972;&#34920;201912&#26032;-&#27169;&#26495;V3010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019.10.31&#37096;&#38376;&#20154;&#2596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019&#24180;11&#26376;&#37096;&#38376;&#20154;&#2596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37096;&#38376;&#20154;&#25968;&#65288;2019.12.31&#652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1.&#25163;&#24037;&#32771;&#26680;&#35843;&#25972;&#34920;201912-&#32463;&#32426;&#19994;&#21153;&#65288;20200318&#65289;.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019&#24180;&#32771;&#26680;&#35843;&#25972;&#34920;&#12304;&#27719;&#24635;&#12305;-&#25163;&#24037;&#29256;3.30v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考核利润"/>
      <sheetName val="考核费用"/>
      <sheetName val="调整区域"/>
      <sheetName val="索引"/>
      <sheetName val="利润表粘贴"/>
      <sheetName val="费用表粘贴"/>
      <sheetName val="资金成本"/>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考核利润"/>
      <sheetName val="考核费用"/>
      <sheetName val="调整区域"/>
      <sheetName val="索引"/>
      <sheetName val="利润表粘贴"/>
      <sheetName val="费用表粘贴"/>
      <sheetName val="资金成本"/>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累计利润调整表"/>
      <sheetName val="Sheet1"/>
      <sheetName val="考核调整事项表"/>
      <sheetName val="累计费用调整表"/>
      <sheetName val="资金成本"/>
      <sheetName val="牌照费"/>
    </sheetNames>
    <sheetDataSet>
      <sheetData sheetId="0">
        <row r="93">
          <cell r="B93">
            <v>71090454.4</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累计利润调整表"/>
      <sheetName val="Sheet1"/>
      <sheetName val="考核调整事项表"/>
      <sheetName val="累计费用调整表"/>
      <sheetName val="资金成本"/>
      <sheetName val="牌照费"/>
    </sheetNames>
    <sheetDataSet>
      <sheetData sheetId="0">
        <row r="94">
          <cell r="C94">
            <v>110965.88</v>
          </cell>
        </row>
        <row r="95">
          <cell r="C95">
            <v>6511024.04</v>
          </cell>
        </row>
      </sheetData>
      <sheetData sheetId="1"/>
      <sheetData sheetId="2"/>
      <sheetData sheetId="3"/>
      <sheetData sheetId="4"/>
      <sheetData sheetId="5"/>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2"/>
    </sheetNames>
    <sheetDataSet>
      <sheetData sheetId="0" refreshError="1">
        <row r="1">
          <cell r="A1" t="str">
            <v>部门</v>
          </cell>
          <cell r="B1" t="str">
            <v>人数</v>
          </cell>
        </row>
        <row r="2">
          <cell r="A2" t="str">
            <v>公司领导</v>
          </cell>
          <cell r="B2">
            <v>11</v>
          </cell>
        </row>
        <row r="3">
          <cell r="A3" t="str">
            <v>党群办</v>
          </cell>
          <cell r="B3">
            <v>4</v>
          </cell>
        </row>
        <row r="4">
          <cell r="A4" t="str">
            <v>纪检监察室</v>
          </cell>
          <cell r="B4">
            <v>1</v>
          </cell>
        </row>
        <row r="5">
          <cell r="A5" t="str">
            <v>综合管理部</v>
          </cell>
          <cell r="B5">
            <v>22</v>
          </cell>
        </row>
        <row r="6">
          <cell r="A6" t="str">
            <v>财务管理部</v>
          </cell>
          <cell r="B6">
            <v>31</v>
          </cell>
        </row>
        <row r="7">
          <cell r="A7" t="str">
            <v>人力资源部</v>
          </cell>
          <cell r="B7">
            <v>11</v>
          </cell>
        </row>
        <row r="8">
          <cell r="A8" t="str">
            <v>合规管理部</v>
          </cell>
          <cell r="B8">
            <v>15</v>
          </cell>
        </row>
        <row r="9">
          <cell r="A9" t="str">
            <v>风险管理部</v>
          </cell>
          <cell r="B9">
            <v>20</v>
          </cell>
        </row>
        <row r="10">
          <cell r="A10" t="str">
            <v>稽核审计部</v>
          </cell>
          <cell r="B10">
            <v>12</v>
          </cell>
        </row>
        <row r="11">
          <cell r="A11" t="str">
            <v>研究发展中心</v>
          </cell>
          <cell r="B11">
            <v>31</v>
          </cell>
        </row>
        <row r="12">
          <cell r="A12" t="str">
            <v>信息技术中心</v>
          </cell>
          <cell r="B12">
            <v>41</v>
          </cell>
        </row>
        <row r="13">
          <cell r="A13" t="str">
            <v>结算管理部</v>
          </cell>
          <cell r="B13">
            <v>14</v>
          </cell>
        </row>
        <row r="14">
          <cell r="A14" t="str">
            <v>资产托管部</v>
          </cell>
          <cell r="B14">
            <v>11</v>
          </cell>
        </row>
        <row r="15">
          <cell r="A15" t="str">
            <v>基金服务部</v>
          </cell>
          <cell r="B15">
            <v>10</v>
          </cell>
        </row>
        <row r="16">
          <cell r="A16" t="str">
            <v>经纪业务管理部</v>
          </cell>
          <cell r="B16">
            <v>15</v>
          </cell>
        </row>
        <row r="17">
          <cell r="A17" t="str">
            <v>财富管理部</v>
          </cell>
          <cell r="B17">
            <v>35</v>
          </cell>
        </row>
        <row r="18">
          <cell r="A18" t="str">
            <v>网络金融部</v>
          </cell>
          <cell r="B18">
            <v>26</v>
          </cell>
        </row>
        <row r="19">
          <cell r="A19" t="str">
            <v>运营管理部</v>
          </cell>
          <cell r="B19">
            <v>20</v>
          </cell>
        </row>
        <row r="20">
          <cell r="A20" t="str">
            <v>资产管理部</v>
          </cell>
          <cell r="B20">
            <v>23</v>
          </cell>
        </row>
        <row r="21">
          <cell r="A21" t="str">
            <v>固收配置部</v>
          </cell>
          <cell r="B21">
            <v>13</v>
          </cell>
        </row>
        <row r="22">
          <cell r="A22" t="str">
            <v>权益配置部</v>
          </cell>
          <cell r="B22">
            <v>18</v>
          </cell>
        </row>
        <row r="23">
          <cell r="A23" t="str">
            <v>投资银行管理部</v>
          </cell>
          <cell r="B23">
            <v>13</v>
          </cell>
        </row>
        <row r="24">
          <cell r="A24" t="str">
            <v>资本市场部</v>
          </cell>
          <cell r="B24">
            <v>9</v>
          </cell>
        </row>
        <row r="25">
          <cell r="A25" t="str">
            <v>债券融资部</v>
          </cell>
          <cell r="B25">
            <v>48</v>
          </cell>
        </row>
        <row r="26">
          <cell r="A26" t="str">
            <v>股权融资部</v>
          </cell>
          <cell r="B26">
            <v>24</v>
          </cell>
        </row>
        <row r="27">
          <cell r="A27" t="str">
            <v>易彦团队</v>
          </cell>
          <cell r="B27">
            <v>7</v>
          </cell>
        </row>
        <row r="28">
          <cell r="A28" t="str">
            <v>蔡畅团队</v>
          </cell>
          <cell r="B28">
            <v>4</v>
          </cell>
        </row>
        <row r="29">
          <cell r="A29" t="str">
            <v>北京投行部</v>
          </cell>
          <cell r="B29">
            <v>7</v>
          </cell>
        </row>
        <row r="30">
          <cell r="A30" t="str">
            <v>杨晓垒团队</v>
          </cell>
          <cell r="B30">
            <v>8</v>
          </cell>
        </row>
        <row r="31">
          <cell r="A31" t="str">
            <v>财务顾问部</v>
          </cell>
          <cell r="B31">
            <v>20</v>
          </cell>
        </row>
        <row r="32">
          <cell r="A32" t="str">
            <v>深圳分公司</v>
          </cell>
          <cell r="B32">
            <v>10</v>
          </cell>
        </row>
        <row r="33">
          <cell r="A33" t="str">
            <v>固定收益部</v>
          </cell>
          <cell r="B33">
            <v>15</v>
          </cell>
        </row>
        <row r="34">
          <cell r="A34" t="str">
            <v>证券投资部</v>
          </cell>
          <cell r="B34">
            <v>16</v>
          </cell>
        </row>
        <row r="35">
          <cell r="A35" t="str">
            <v>做市业务部</v>
          </cell>
          <cell r="B35">
            <v>7</v>
          </cell>
        </row>
        <row r="36">
          <cell r="A36" t="str">
            <v>投资顾问业务部</v>
          </cell>
          <cell r="B36">
            <v>5</v>
          </cell>
        </row>
        <row r="37">
          <cell r="A37" t="str">
            <v>总部合计</v>
          </cell>
          <cell r="B37">
            <v>577</v>
          </cell>
        </row>
        <row r="38">
          <cell r="A38" t="str">
            <v>浙江分公司</v>
          </cell>
          <cell r="B38">
            <v>6</v>
          </cell>
        </row>
        <row r="39">
          <cell r="A39" t="str">
            <v>天津分公司</v>
          </cell>
          <cell r="B39">
            <v>34</v>
          </cell>
        </row>
        <row r="40">
          <cell r="A40" t="str">
            <v>广东分公司</v>
          </cell>
          <cell r="B40">
            <v>4</v>
          </cell>
        </row>
        <row r="41">
          <cell r="A41" t="str">
            <v>呼叫中心</v>
          </cell>
          <cell r="B41">
            <v>40</v>
          </cell>
        </row>
        <row r="42">
          <cell r="A42" t="str">
            <v>长沙总部证券营业部</v>
          </cell>
          <cell r="B42">
            <v>18</v>
          </cell>
        </row>
        <row r="43">
          <cell r="A43" t="str">
            <v>北京德胜门外大街证券营业部</v>
          </cell>
          <cell r="B43">
            <v>16</v>
          </cell>
        </row>
        <row r="44">
          <cell r="A44" t="str">
            <v>北京宏泰东街证券营业部</v>
          </cell>
          <cell r="B44">
            <v>2</v>
          </cell>
        </row>
        <row r="45">
          <cell r="A45" t="str">
            <v>北京市朝阳东三环中路证券营业部</v>
          </cell>
          <cell r="B45">
            <v>4</v>
          </cell>
        </row>
        <row r="46">
          <cell r="A46" t="str">
            <v>北京中关村东路证券营业部</v>
          </cell>
          <cell r="B46">
            <v>21</v>
          </cell>
        </row>
        <row r="47">
          <cell r="A47" t="str">
            <v>苍南车站大道证券营业部</v>
          </cell>
          <cell r="B47">
            <v>9</v>
          </cell>
        </row>
        <row r="48">
          <cell r="A48" t="str">
            <v>常德柳叶大道证券营业部</v>
          </cell>
          <cell r="B48">
            <v>18</v>
          </cell>
        </row>
        <row r="49">
          <cell r="A49" t="str">
            <v>郴州八一南路证券营业部</v>
          </cell>
          <cell r="B49">
            <v>41</v>
          </cell>
        </row>
        <row r="50">
          <cell r="A50" t="str">
            <v>郴州临武县临武大道证券营业部</v>
          </cell>
          <cell r="B50">
            <v>5</v>
          </cell>
        </row>
        <row r="51">
          <cell r="A51" t="str">
            <v>成都吉庆三路证券营业部</v>
          </cell>
          <cell r="B51">
            <v>10</v>
          </cell>
        </row>
        <row r="52">
          <cell r="A52" t="str">
            <v>大连黄河路证券营业部</v>
          </cell>
          <cell r="B52">
            <v>11</v>
          </cell>
        </row>
        <row r="53">
          <cell r="A53" t="str">
            <v>东莞迎宾大道证券营业部</v>
          </cell>
          <cell r="B53">
            <v>6</v>
          </cell>
        </row>
        <row r="54">
          <cell r="A54" t="str">
            <v>福州鳌峰路证券营业部</v>
          </cell>
          <cell r="B54">
            <v>4</v>
          </cell>
        </row>
        <row r="55">
          <cell r="A55" t="str">
            <v>广州黄埔大道证券营业部</v>
          </cell>
          <cell r="B55">
            <v>8</v>
          </cell>
        </row>
        <row r="56">
          <cell r="A56" t="str">
            <v>贵阳花果园大街证券营业部</v>
          </cell>
          <cell r="B56">
            <v>8</v>
          </cell>
        </row>
        <row r="57">
          <cell r="A57" t="str">
            <v>哈尔滨爱建路证券营业部</v>
          </cell>
          <cell r="B57">
            <v>13</v>
          </cell>
        </row>
        <row r="58">
          <cell r="A58" t="str">
            <v>杭州庆春路证券营业部</v>
          </cell>
          <cell r="B58">
            <v>18</v>
          </cell>
        </row>
        <row r="59">
          <cell r="A59" t="str">
            <v>杭州西湖国贸中心证券营业部</v>
          </cell>
          <cell r="B59">
            <v>10</v>
          </cell>
        </row>
        <row r="60">
          <cell r="A60" t="str">
            <v>合肥金寨路证券营业部</v>
          </cell>
          <cell r="B60">
            <v>5</v>
          </cell>
        </row>
        <row r="61">
          <cell r="A61" t="str">
            <v>衡阳解放大道证券营业部</v>
          </cell>
          <cell r="B61">
            <v>21</v>
          </cell>
        </row>
        <row r="62">
          <cell r="A62" t="str">
            <v>怀化平安路证券营业部</v>
          </cell>
          <cell r="B62">
            <v>11</v>
          </cell>
        </row>
        <row r="63">
          <cell r="A63" t="str">
            <v>吉首人民北路证券营业部</v>
          </cell>
          <cell r="B63">
            <v>23</v>
          </cell>
        </row>
        <row r="64">
          <cell r="A64" t="str">
            <v>嘉兴东升东路证券营业部</v>
          </cell>
          <cell r="B64">
            <v>8</v>
          </cell>
        </row>
        <row r="65">
          <cell r="A65" t="str">
            <v>揭阳黄岐山大道证券营业部</v>
          </cell>
          <cell r="B65">
            <v>10</v>
          </cell>
        </row>
        <row r="66">
          <cell r="A66" t="str">
            <v>昆明新兴路证券营业部</v>
          </cell>
          <cell r="B66">
            <v>8</v>
          </cell>
        </row>
        <row r="67">
          <cell r="A67" t="str">
            <v>兰州金昌南路证券营业部</v>
          </cell>
          <cell r="B67">
            <v>6</v>
          </cell>
        </row>
        <row r="68">
          <cell r="A68" t="str">
            <v>浏阳世纪大道证券营业部</v>
          </cell>
          <cell r="B68">
            <v>9</v>
          </cell>
        </row>
        <row r="69">
          <cell r="A69" t="str">
            <v>娄底清泉街证券营业部</v>
          </cell>
          <cell r="B69">
            <v>16</v>
          </cell>
        </row>
        <row r="70">
          <cell r="A70" t="str">
            <v>南昌凤凰中大道证券营业部</v>
          </cell>
          <cell r="B70">
            <v>6</v>
          </cell>
        </row>
        <row r="71">
          <cell r="A71" t="str">
            <v>南京新模范马路证券营业部</v>
          </cell>
          <cell r="B71">
            <v>4</v>
          </cell>
        </row>
        <row r="72">
          <cell r="A72" t="str">
            <v>南宁金湖路证券营业部</v>
          </cell>
          <cell r="B72">
            <v>7</v>
          </cell>
        </row>
        <row r="73">
          <cell r="A73" t="str">
            <v>莆田东园东路证券营业部</v>
          </cell>
          <cell r="B73">
            <v>7</v>
          </cell>
        </row>
        <row r="74">
          <cell r="A74" t="str">
            <v>青岛山东路证券营业部</v>
          </cell>
          <cell r="B74">
            <v>8</v>
          </cell>
        </row>
        <row r="75">
          <cell r="A75" t="str">
            <v>上海大连路证券营业部</v>
          </cell>
          <cell r="B75">
            <v>11</v>
          </cell>
        </row>
        <row r="76">
          <cell r="A76" t="str">
            <v>邵阳城北路证券营业部</v>
          </cell>
          <cell r="B76">
            <v>44</v>
          </cell>
        </row>
        <row r="77">
          <cell r="A77" t="str">
            <v>邵阳隆回桃洪路证券营业部</v>
          </cell>
          <cell r="B77">
            <v>10</v>
          </cell>
        </row>
        <row r="78">
          <cell r="A78" t="str">
            <v>邵阳邵东金龙大道证券营业部</v>
          </cell>
          <cell r="B78">
            <v>10</v>
          </cell>
        </row>
        <row r="79">
          <cell r="A79" t="str">
            <v>邵阳新宁解放路证券营业部</v>
          </cell>
          <cell r="B79">
            <v>5</v>
          </cell>
        </row>
        <row r="80">
          <cell r="A80" t="str">
            <v>深圳宝安南路证券营业部</v>
          </cell>
          <cell r="B80">
            <v>22</v>
          </cell>
        </row>
        <row r="81">
          <cell r="A81" t="str">
            <v>深圳福华路证券营业部</v>
          </cell>
          <cell r="B81">
            <v>15</v>
          </cell>
        </row>
        <row r="82">
          <cell r="A82" t="str">
            <v>深圳海德三道证券营业部</v>
          </cell>
          <cell r="B82">
            <v>7</v>
          </cell>
        </row>
        <row r="83">
          <cell r="A83" t="str">
            <v>深圳嘉宾路证券营业部</v>
          </cell>
          <cell r="B83">
            <v>6</v>
          </cell>
        </row>
        <row r="84">
          <cell r="A84" t="str">
            <v>深圳泰然九路证券营业部</v>
          </cell>
          <cell r="B84">
            <v>5</v>
          </cell>
        </row>
        <row r="85">
          <cell r="A85" t="str">
            <v>深圳香林路证券营业部</v>
          </cell>
          <cell r="B85">
            <v>10</v>
          </cell>
        </row>
        <row r="86">
          <cell r="A86" t="str">
            <v>沈阳北陵大街证券营业部</v>
          </cell>
          <cell r="B86">
            <v>13</v>
          </cell>
        </row>
        <row r="87">
          <cell r="A87" t="str">
            <v>石家庄槐安东路证券营业部</v>
          </cell>
          <cell r="B87">
            <v>9</v>
          </cell>
        </row>
        <row r="88">
          <cell r="A88" t="str">
            <v>台州三门上洋路证券营业部</v>
          </cell>
          <cell r="B88">
            <v>7</v>
          </cell>
        </row>
        <row r="89">
          <cell r="A89" t="str">
            <v>台州市府大道证券营业部</v>
          </cell>
          <cell r="B89">
            <v>8</v>
          </cell>
        </row>
        <row r="90">
          <cell r="A90" t="str">
            <v>太原桃园北路证券营业部</v>
          </cell>
          <cell r="B90">
            <v>12</v>
          </cell>
        </row>
        <row r="91">
          <cell r="A91" t="str">
            <v>天津武清京津公路证券营业部</v>
          </cell>
          <cell r="B91">
            <v>8</v>
          </cell>
        </row>
        <row r="92">
          <cell r="A92" t="str">
            <v>温州车站大道证券营业部</v>
          </cell>
          <cell r="B92">
            <v>24</v>
          </cell>
        </row>
        <row r="93">
          <cell r="A93" t="str">
            <v>武冈武强路证券营业部</v>
          </cell>
          <cell r="B93">
            <v>14</v>
          </cell>
        </row>
        <row r="94">
          <cell r="A94" t="str">
            <v>武汉京汉大道证券营业部</v>
          </cell>
          <cell r="B94">
            <v>11</v>
          </cell>
        </row>
        <row r="95">
          <cell r="A95" t="str">
            <v>西安大庆路证券营业部</v>
          </cell>
          <cell r="B95">
            <v>6</v>
          </cell>
        </row>
        <row r="96">
          <cell r="A96" t="str">
            <v>湘潭芙蓉路证券营业部</v>
          </cell>
          <cell r="B96">
            <v>26</v>
          </cell>
        </row>
        <row r="97">
          <cell r="A97" t="str">
            <v>湘潭韶山中路证券营业部</v>
          </cell>
          <cell r="B97">
            <v>33</v>
          </cell>
        </row>
        <row r="98">
          <cell r="A98" t="str">
            <v>湘乡市大正街证券营业部</v>
          </cell>
          <cell r="B98">
            <v>12</v>
          </cell>
        </row>
        <row r="99">
          <cell r="A99" t="str">
            <v>益阳康富南路证券营业部</v>
          </cell>
          <cell r="B99">
            <v>9</v>
          </cell>
        </row>
        <row r="100">
          <cell r="A100" t="str">
            <v>永州湘永路证券营业部</v>
          </cell>
          <cell r="B100">
            <v>16</v>
          </cell>
        </row>
        <row r="101">
          <cell r="A101" t="str">
            <v>岳阳花板桥路证券营业部</v>
          </cell>
          <cell r="B101">
            <v>15</v>
          </cell>
        </row>
        <row r="102">
          <cell r="A102" t="str">
            <v>张家界回龙路证券营业部</v>
          </cell>
          <cell r="B102">
            <v>18</v>
          </cell>
        </row>
        <row r="103">
          <cell r="A103" t="str">
            <v>长春东南湖大路证券营业部</v>
          </cell>
          <cell r="B103">
            <v>6</v>
          </cell>
        </row>
        <row r="104">
          <cell r="A104" t="str">
            <v>长沙八一路证券营业部</v>
          </cell>
          <cell r="B104">
            <v>32</v>
          </cell>
        </row>
        <row r="105">
          <cell r="A105" t="str">
            <v>长沙芙蓉中路证券营业部</v>
          </cell>
          <cell r="B105">
            <v>51</v>
          </cell>
        </row>
        <row r="106">
          <cell r="A106" t="str">
            <v>长沙观沙路证券营业部</v>
          </cell>
          <cell r="B106">
            <v>16</v>
          </cell>
        </row>
        <row r="107">
          <cell r="A107" t="str">
            <v>长沙宁乡花明北路证券营业部</v>
          </cell>
          <cell r="B107">
            <v>7</v>
          </cell>
        </row>
        <row r="108">
          <cell r="A108" t="str">
            <v>长沙韶山北路证券营业部</v>
          </cell>
          <cell r="B108">
            <v>43</v>
          </cell>
        </row>
        <row r="109">
          <cell r="A109" t="str">
            <v>长沙曙光中路证券营业部</v>
          </cell>
          <cell r="B109">
            <v>38</v>
          </cell>
        </row>
        <row r="110">
          <cell r="A110" t="str">
            <v>长沙万芙路证券营业部</v>
          </cell>
          <cell r="B110">
            <v>11</v>
          </cell>
        </row>
        <row r="111">
          <cell r="A111" t="str">
            <v>长沙县星沙北路证券营业部</v>
          </cell>
          <cell r="B111">
            <v>18</v>
          </cell>
        </row>
        <row r="112">
          <cell r="A112" t="str">
            <v>长兴道园路证券营业部</v>
          </cell>
          <cell r="B112">
            <v>7</v>
          </cell>
        </row>
        <row r="113">
          <cell r="A113" t="str">
            <v>郑州金水路证券营业部</v>
          </cell>
          <cell r="B113">
            <v>9</v>
          </cell>
        </row>
        <row r="114">
          <cell r="A114" t="str">
            <v>中山市中山三路证券营业部</v>
          </cell>
          <cell r="B114">
            <v>3</v>
          </cell>
        </row>
        <row r="115">
          <cell r="A115" t="str">
            <v>重庆新溉大道证券营业部</v>
          </cell>
          <cell r="B115">
            <v>8</v>
          </cell>
        </row>
        <row r="116">
          <cell r="A116" t="str">
            <v>株洲建设南路证券营业部</v>
          </cell>
          <cell r="B116">
            <v>18</v>
          </cell>
        </row>
        <row r="117">
          <cell r="A117" t="str">
            <v>营业部/分支机构合计</v>
          </cell>
          <cell r="B117">
            <v>1108</v>
          </cell>
        </row>
        <row r="118">
          <cell r="A118" t="str">
            <v>总计</v>
          </cell>
          <cell r="B118">
            <v>1685</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部门人数"/>
    </sheetNames>
    <sheetDataSet>
      <sheetData sheetId="0" refreshError="1">
        <row r="1">
          <cell r="A1" t="str">
            <v>部门</v>
          </cell>
          <cell r="B1" t="str">
            <v>人数</v>
          </cell>
        </row>
        <row r="2">
          <cell r="A2" t="str">
            <v>公司领导</v>
          </cell>
          <cell r="B2">
            <v>11</v>
          </cell>
        </row>
        <row r="3">
          <cell r="A3" t="str">
            <v>党群办</v>
          </cell>
          <cell r="B3">
            <v>4</v>
          </cell>
        </row>
        <row r="4">
          <cell r="A4" t="str">
            <v>纪检监察室</v>
          </cell>
          <cell r="B4">
            <v>1</v>
          </cell>
        </row>
        <row r="5">
          <cell r="A5" t="str">
            <v>综合管理部</v>
          </cell>
          <cell r="B5">
            <v>23</v>
          </cell>
        </row>
        <row r="6">
          <cell r="A6" t="str">
            <v>财务管理部</v>
          </cell>
          <cell r="B6">
            <v>32</v>
          </cell>
        </row>
        <row r="7">
          <cell r="A7" t="str">
            <v>人力资源部</v>
          </cell>
          <cell r="B7">
            <v>10</v>
          </cell>
        </row>
        <row r="8">
          <cell r="A8" t="str">
            <v>合规管理部</v>
          </cell>
          <cell r="B8">
            <v>15</v>
          </cell>
        </row>
        <row r="9">
          <cell r="A9" t="str">
            <v>风险管理部</v>
          </cell>
          <cell r="B9">
            <v>20</v>
          </cell>
        </row>
        <row r="10">
          <cell r="A10" t="str">
            <v>稽核审计部</v>
          </cell>
          <cell r="B10">
            <v>11</v>
          </cell>
        </row>
        <row r="11">
          <cell r="A11" t="str">
            <v>研究发展中心</v>
          </cell>
          <cell r="B11">
            <v>31</v>
          </cell>
        </row>
        <row r="12">
          <cell r="A12" t="str">
            <v>信息技术中心</v>
          </cell>
          <cell r="B12">
            <v>44</v>
          </cell>
        </row>
        <row r="13">
          <cell r="A13" t="str">
            <v>结算管理部</v>
          </cell>
          <cell r="B13">
            <v>14</v>
          </cell>
        </row>
        <row r="14">
          <cell r="A14" t="str">
            <v>资产托管部</v>
          </cell>
          <cell r="B14">
            <v>11</v>
          </cell>
        </row>
        <row r="15">
          <cell r="A15" t="str">
            <v>基金服务部</v>
          </cell>
          <cell r="B15">
            <v>10</v>
          </cell>
        </row>
        <row r="16">
          <cell r="A16" t="str">
            <v>经纪业务管理部</v>
          </cell>
          <cell r="B16">
            <v>15</v>
          </cell>
        </row>
        <row r="17">
          <cell r="A17" t="str">
            <v>财富管理部</v>
          </cell>
          <cell r="B17">
            <v>34</v>
          </cell>
        </row>
        <row r="18">
          <cell r="A18" t="str">
            <v>网络金融部</v>
          </cell>
          <cell r="B18">
            <v>25</v>
          </cell>
        </row>
        <row r="19">
          <cell r="A19" t="str">
            <v>运营管理部</v>
          </cell>
          <cell r="B19">
            <v>20</v>
          </cell>
        </row>
        <row r="20">
          <cell r="A20" t="str">
            <v>资产管理部</v>
          </cell>
          <cell r="B20">
            <v>23</v>
          </cell>
        </row>
        <row r="21">
          <cell r="A21" t="str">
            <v>固收配置部</v>
          </cell>
          <cell r="B21">
            <v>14</v>
          </cell>
        </row>
        <row r="22">
          <cell r="A22" t="str">
            <v>权益配置部</v>
          </cell>
          <cell r="B22">
            <v>17</v>
          </cell>
        </row>
        <row r="23">
          <cell r="A23" t="str">
            <v>投资银行管理部</v>
          </cell>
          <cell r="B23">
            <v>13</v>
          </cell>
        </row>
        <row r="24">
          <cell r="A24" t="str">
            <v>资本市场部</v>
          </cell>
          <cell r="B24">
            <v>8</v>
          </cell>
        </row>
        <row r="25">
          <cell r="A25" t="str">
            <v>债券融资部</v>
          </cell>
          <cell r="B25">
            <v>47</v>
          </cell>
        </row>
        <row r="26">
          <cell r="A26" t="str">
            <v>股权融资部</v>
          </cell>
          <cell r="B26">
            <v>23</v>
          </cell>
        </row>
        <row r="27">
          <cell r="A27" t="str">
            <v>易彦团队</v>
          </cell>
          <cell r="B27">
            <v>8</v>
          </cell>
        </row>
        <row r="28">
          <cell r="A28" t="str">
            <v>蔡畅团队</v>
          </cell>
          <cell r="B28">
            <v>4</v>
          </cell>
        </row>
        <row r="29">
          <cell r="A29" t="str">
            <v>北京投行部</v>
          </cell>
          <cell r="B29">
            <v>7</v>
          </cell>
        </row>
        <row r="30">
          <cell r="A30" t="str">
            <v>杨晓垒团队</v>
          </cell>
          <cell r="B30">
            <v>8</v>
          </cell>
        </row>
        <row r="31">
          <cell r="A31" t="str">
            <v>财务顾问部</v>
          </cell>
          <cell r="B31">
            <v>20</v>
          </cell>
        </row>
        <row r="32">
          <cell r="A32" t="str">
            <v>深圳分公司</v>
          </cell>
          <cell r="B32">
            <v>10</v>
          </cell>
        </row>
        <row r="33">
          <cell r="A33" t="str">
            <v>固定收益部</v>
          </cell>
          <cell r="B33">
            <v>16</v>
          </cell>
        </row>
        <row r="34">
          <cell r="A34" t="str">
            <v>证券投资部</v>
          </cell>
          <cell r="B34">
            <v>16</v>
          </cell>
        </row>
        <row r="35">
          <cell r="A35" t="str">
            <v>做市业务部</v>
          </cell>
          <cell r="B35">
            <v>7</v>
          </cell>
        </row>
        <row r="36">
          <cell r="A36" t="str">
            <v>投资顾问业务部</v>
          </cell>
          <cell r="B36">
            <v>5</v>
          </cell>
        </row>
        <row r="37">
          <cell r="A37" t="str">
            <v>总部合计</v>
          </cell>
          <cell r="B37">
            <v>577</v>
          </cell>
        </row>
        <row r="38">
          <cell r="A38" t="str">
            <v>浙江分公司</v>
          </cell>
          <cell r="B38">
            <v>6</v>
          </cell>
        </row>
        <row r="39">
          <cell r="A39" t="str">
            <v>天津分公司</v>
          </cell>
          <cell r="B39">
            <v>34</v>
          </cell>
        </row>
        <row r="40">
          <cell r="A40" t="str">
            <v>广东分公司</v>
          </cell>
          <cell r="B40">
            <v>4</v>
          </cell>
        </row>
        <row r="41">
          <cell r="A41" t="str">
            <v>呼叫中心</v>
          </cell>
          <cell r="B41">
            <v>43</v>
          </cell>
        </row>
        <row r="42">
          <cell r="A42" t="str">
            <v>长沙总部证券营业部</v>
          </cell>
          <cell r="B42">
            <v>17</v>
          </cell>
        </row>
        <row r="43">
          <cell r="A43" t="str">
            <v>北京德胜门外大街证券营业部</v>
          </cell>
          <cell r="B43">
            <v>16</v>
          </cell>
        </row>
        <row r="44">
          <cell r="A44" t="str">
            <v>北京宏泰东街证券营业部</v>
          </cell>
          <cell r="B44">
            <v>2</v>
          </cell>
        </row>
        <row r="45">
          <cell r="A45" t="str">
            <v>北京市朝阳东三环中路证券营业部</v>
          </cell>
          <cell r="B45">
            <v>4</v>
          </cell>
        </row>
        <row r="46">
          <cell r="A46" t="str">
            <v>北京中关村东路证券营业部</v>
          </cell>
          <cell r="B46">
            <v>21</v>
          </cell>
        </row>
        <row r="47">
          <cell r="A47" t="str">
            <v>苍南车站大道证券营业部</v>
          </cell>
          <cell r="B47">
            <v>10</v>
          </cell>
        </row>
        <row r="48">
          <cell r="A48" t="str">
            <v>常德柳叶大道证券营业部</v>
          </cell>
          <cell r="B48">
            <v>17</v>
          </cell>
        </row>
        <row r="49">
          <cell r="A49" t="str">
            <v>常德市澧县营业部（筹）</v>
          </cell>
          <cell r="B49">
            <v>1</v>
          </cell>
        </row>
        <row r="50">
          <cell r="A50" t="str">
            <v>郴州八一南路证券营业部</v>
          </cell>
          <cell r="B50">
            <v>39</v>
          </cell>
        </row>
        <row r="51">
          <cell r="A51" t="str">
            <v>郴州临武县临武大道证券营业部</v>
          </cell>
          <cell r="B51">
            <v>5</v>
          </cell>
        </row>
        <row r="52">
          <cell r="A52" t="str">
            <v>郴州市桂阳县营业部（筹）</v>
          </cell>
          <cell r="B52">
            <v>2</v>
          </cell>
        </row>
        <row r="53">
          <cell r="A53" t="str">
            <v>成都吉庆三路证券营业部</v>
          </cell>
          <cell r="B53">
            <v>10</v>
          </cell>
        </row>
        <row r="54">
          <cell r="A54" t="str">
            <v>大连黄河路证券营业部</v>
          </cell>
          <cell r="B54">
            <v>10</v>
          </cell>
        </row>
        <row r="55">
          <cell r="A55" t="str">
            <v>东莞迎宾大道证券营业部</v>
          </cell>
          <cell r="B55">
            <v>7</v>
          </cell>
        </row>
        <row r="56">
          <cell r="A56" t="str">
            <v>福州鳌峰路证券营业部</v>
          </cell>
          <cell r="B56">
            <v>4</v>
          </cell>
        </row>
        <row r="57">
          <cell r="A57" t="str">
            <v>广州黄埔大道证券营业部</v>
          </cell>
          <cell r="B57">
            <v>8</v>
          </cell>
        </row>
        <row r="58">
          <cell r="A58" t="str">
            <v>贵阳花果园大街证券营业部</v>
          </cell>
          <cell r="B58">
            <v>8</v>
          </cell>
        </row>
        <row r="59">
          <cell r="A59" t="str">
            <v>哈尔滨爱建路证券营业部</v>
          </cell>
          <cell r="B59">
            <v>13</v>
          </cell>
        </row>
        <row r="60">
          <cell r="A60" t="str">
            <v>杭州庆春路证券营业部</v>
          </cell>
          <cell r="B60">
            <v>17</v>
          </cell>
        </row>
        <row r="61">
          <cell r="A61" t="str">
            <v>杭州西湖国贸中心证券营业部</v>
          </cell>
          <cell r="B61">
            <v>10</v>
          </cell>
        </row>
        <row r="62">
          <cell r="A62" t="str">
            <v>合肥金寨路证券营业部</v>
          </cell>
          <cell r="B62">
            <v>5</v>
          </cell>
        </row>
        <row r="63">
          <cell r="A63" t="str">
            <v>衡阳解放大道证券营业部</v>
          </cell>
          <cell r="B63">
            <v>22</v>
          </cell>
        </row>
        <row r="64">
          <cell r="A64" t="str">
            <v>怀化平安路证券营业部</v>
          </cell>
          <cell r="B64">
            <v>11</v>
          </cell>
        </row>
        <row r="65">
          <cell r="A65" t="str">
            <v>吉首人民北路证券营业部</v>
          </cell>
          <cell r="B65">
            <v>22</v>
          </cell>
        </row>
        <row r="66">
          <cell r="A66" t="str">
            <v>嘉兴东升东路证券营业部</v>
          </cell>
          <cell r="B66">
            <v>8</v>
          </cell>
        </row>
        <row r="67">
          <cell r="A67" t="str">
            <v>揭阳黄岐山大道证券营业部</v>
          </cell>
          <cell r="B67">
            <v>11</v>
          </cell>
        </row>
        <row r="68">
          <cell r="A68" t="str">
            <v>昆明新兴路证券营业部</v>
          </cell>
          <cell r="B68">
            <v>8</v>
          </cell>
        </row>
        <row r="69">
          <cell r="A69" t="str">
            <v>兰州金昌南路证券营业部</v>
          </cell>
          <cell r="B69">
            <v>5</v>
          </cell>
        </row>
        <row r="70">
          <cell r="A70" t="str">
            <v>浏阳世纪大道证券营业部</v>
          </cell>
          <cell r="B70">
            <v>9</v>
          </cell>
        </row>
        <row r="71">
          <cell r="A71" t="str">
            <v>娄底清泉街证券营业部</v>
          </cell>
          <cell r="B71">
            <v>15</v>
          </cell>
        </row>
        <row r="72">
          <cell r="A72" t="str">
            <v>娄底市冷水江县级市营业部（筹）</v>
          </cell>
          <cell r="B72">
            <v>1</v>
          </cell>
        </row>
        <row r="73">
          <cell r="A73" t="str">
            <v>南昌凤凰中大道证券营业部</v>
          </cell>
          <cell r="B73">
            <v>6</v>
          </cell>
        </row>
        <row r="74">
          <cell r="A74" t="str">
            <v>南京新模范马路证券营业部</v>
          </cell>
          <cell r="B74">
            <v>4</v>
          </cell>
        </row>
        <row r="75">
          <cell r="A75" t="str">
            <v>南宁金湖路证券营业部</v>
          </cell>
          <cell r="B75">
            <v>6</v>
          </cell>
        </row>
        <row r="76">
          <cell r="A76" t="str">
            <v>莆田东园东路证券营业部</v>
          </cell>
          <cell r="B76">
            <v>7</v>
          </cell>
        </row>
        <row r="77">
          <cell r="A77" t="str">
            <v>青岛山东路证券营业部</v>
          </cell>
          <cell r="B77">
            <v>8</v>
          </cell>
        </row>
        <row r="78">
          <cell r="A78" t="str">
            <v>上海大连路证券营业部</v>
          </cell>
          <cell r="B78">
            <v>11</v>
          </cell>
        </row>
        <row r="79">
          <cell r="A79" t="str">
            <v>邵阳城北路证券营业部</v>
          </cell>
          <cell r="B79">
            <v>42</v>
          </cell>
        </row>
        <row r="80">
          <cell r="A80" t="str">
            <v>邵阳隆回桃洪路证券营业部</v>
          </cell>
          <cell r="B80">
            <v>10</v>
          </cell>
        </row>
        <row r="81">
          <cell r="A81" t="str">
            <v>邵阳邵东金龙大道证券营业部</v>
          </cell>
          <cell r="B81">
            <v>10</v>
          </cell>
        </row>
        <row r="82">
          <cell r="A82" t="str">
            <v>邵阳市邵阳县营业部（筹）</v>
          </cell>
          <cell r="B82">
            <v>2</v>
          </cell>
        </row>
        <row r="83">
          <cell r="A83" t="str">
            <v>邵阳新宁解放路证券营业部</v>
          </cell>
          <cell r="B83">
            <v>5</v>
          </cell>
        </row>
        <row r="84">
          <cell r="A84" t="str">
            <v>深圳宝安南路证券营业部</v>
          </cell>
          <cell r="B84">
            <v>22</v>
          </cell>
        </row>
        <row r="85">
          <cell r="A85" t="str">
            <v>深圳福华路证券营业部</v>
          </cell>
          <cell r="B85">
            <v>15</v>
          </cell>
        </row>
        <row r="86">
          <cell r="A86" t="str">
            <v>深圳海德三道证券营业部</v>
          </cell>
          <cell r="B86">
            <v>7</v>
          </cell>
        </row>
        <row r="87">
          <cell r="A87" t="str">
            <v>深圳嘉宾路证券营业部</v>
          </cell>
          <cell r="B87">
            <v>6</v>
          </cell>
        </row>
        <row r="88">
          <cell r="A88" t="str">
            <v>深圳泰然九路证券营业部</v>
          </cell>
          <cell r="B88">
            <v>5</v>
          </cell>
        </row>
        <row r="89">
          <cell r="A89" t="str">
            <v>深圳香林路证券营业部</v>
          </cell>
          <cell r="B89">
            <v>7</v>
          </cell>
        </row>
        <row r="90">
          <cell r="A90" t="str">
            <v>沈阳北陵大街证券营业部</v>
          </cell>
          <cell r="B90">
            <v>12</v>
          </cell>
        </row>
        <row r="91">
          <cell r="A91" t="str">
            <v>石家庄槐安东路证券营业部</v>
          </cell>
          <cell r="B91">
            <v>9</v>
          </cell>
        </row>
        <row r="92">
          <cell r="A92" t="str">
            <v>台州三门上洋路证券营业部</v>
          </cell>
          <cell r="B92">
            <v>8</v>
          </cell>
        </row>
        <row r="93">
          <cell r="A93" t="str">
            <v>台州市府大道证券营业部</v>
          </cell>
          <cell r="B93">
            <v>7</v>
          </cell>
        </row>
        <row r="94">
          <cell r="A94" t="str">
            <v>太原桃园北路证券营业部</v>
          </cell>
          <cell r="B94">
            <v>11</v>
          </cell>
        </row>
        <row r="95">
          <cell r="A95" t="str">
            <v>天津武清京津公路证券营业部</v>
          </cell>
          <cell r="B95">
            <v>9</v>
          </cell>
        </row>
        <row r="96">
          <cell r="A96" t="str">
            <v>温州车站大道证券营业部</v>
          </cell>
          <cell r="B96">
            <v>23</v>
          </cell>
        </row>
        <row r="97">
          <cell r="A97" t="str">
            <v>武冈武强路证券营业部</v>
          </cell>
          <cell r="B97">
            <v>14</v>
          </cell>
        </row>
        <row r="98">
          <cell r="A98" t="str">
            <v>武汉京汉大道证券营业部</v>
          </cell>
          <cell r="B98">
            <v>11</v>
          </cell>
        </row>
        <row r="99">
          <cell r="A99" t="str">
            <v>西安大庆路证券营业部</v>
          </cell>
          <cell r="B99">
            <v>6</v>
          </cell>
        </row>
        <row r="100">
          <cell r="A100" t="str">
            <v>湘潭芙蓉路证券营业部</v>
          </cell>
          <cell r="B100">
            <v>25</v>
          </cell>
        </row>
        <row r="101">
          <cell r="A101" t="str">
            <v>湘潭韶山中路证券营业部</v>
          </cell>
          <cell r="B101">
            <v>33</v>
          </cell>
        </row>
        <row r="102">
          <cell r="A102" t="str">
            <v>湘乡市大正街证券营业部</v>
          </cell>
          <cell r="B102">
            <v>12</v>
          </cell>
        </row>
        <row r="103">
          <cell r="A103" t="str">
            <v>益阳康富南路证券营业部</v>
          </cell>
          <cell r="B103">
            <v>9</v>
          </cell>
        </row>
        <row r="104">
          <cell r="A104" t="str">
            <v>永州市道县营业部（筹）</v>
          </cell>
          <cell r="B104">
            <v>1</v>
          </cell>
        </row>
        <row r="105">
          <cell r="A105" t="str">
            <v>永州湘永路证券营业部</v>
          </cell>
          <cell r="B105">
            <v>16</v>
          </cell>
        </row>
        <row r="106">
          <cell r="A106" t="str">
            <v>岳阳花板桥路证券营业部</v>
          </cell>
          <cell r="B106">
            <v>15</v>
          </cell>
        </row>
        <row r="107">
          <cell r="A107" t="str">
            <v>张家界回龙路证券营业部</v>
          </cell>
          <cell r="B107">
            <v>19</v>
          </cell>
        </row>
        <row r="108">
          <cell r="A108" t="str">
            <v>长春东南湖大路证券营业部</v>
          </cell>
          <cell r="B108">
            <v>6</v>
          </cell>
        </row>
        <row r="109">
          <cell r="A109" t="str">
            <v>长沙八一路证券营业部</v>
          </cell>
          <cell r="B109">
            <v>32</v>
          </cell>
        </row>
        <row r="110">
          <cell r="A110" t="str">
            <v>长沙芙蓉中路证券营业部</v>
          </cell>
          <cell r="B110">
            <v>51</v>
          </cell>
        </row>
        <row r="111">
          <cell r="A111" t="str">
            <v>长沙观沙路证券营业部</v>
          </cell>
          <cell r="B111">
            <v>15</v>
          </cell>
        </row>
        <row r="112">
          <cell r="A112" t="str">
            <v>长沙宁乡花明北路证券营业部</v>
          </cell>
          <cell r="B112">
            <v>7</v>
          </cell>
        </row>
        <row r="113">
          <cell r="A113" t="str">
            <v>长沙韶山北路证券营业部</v>
          </cell>
          <cell r="B113">
            <v>40</v>
          </cell>
        </row>
        <row r="114">
          <cell r="A114" t="str">
            <v>长沙市开福区营业部（筹）</v>
          </cell>
          <cell r="B114">
            <v>2</v>
          </cell>
        </row>
        <row r="115">
          <cell r="A115" t="str">
            <v>长沙市岳麓区营业部（筹）</v>
          </cell>
          <cell r="B115">
            <v>2</v>
          </cell>
        </row>
        <row r="116">
          <cell r="A116" t="str">
            <v>长沙曙光中路证券营业部</v>
          </cell>
          <cell r="B116">
            <v>38</v>
          </cell>
        </row>
        <row r="117">
          <cell r="A117" t="str">
            <v>长沙万芙路证券营业部</v>
          </cell>
          <cell r="B117">
            <v>12</v>
          </cell>
        </row>
        <row r="118">
          <cell r="A118" t="str">
            <v>长沙县星沙北路证券营业部</v>
          </cell>
          <cell r="B118">
            <v>18</v>
          </cell>
        </row>
        <row r="119">
          <cell r="A119" t="str">
            <v>长兴道园路证券营业部</v>
          </cell>
          <cell r="B119">
            <v>7</v>
          </cell>
        </row>
        <row r="120">
          <cell r="A120" t="str">
            <v>郑州金水路证券营业部</v>
          </cell>
          <cell r="B120">
            <v>10</v>
          </cell>
        </row>
        <row r="121">
          <cell r="A121" t="str">
            <v>中山市中山三路证券营业部</v>
          </cell>
          <cell r="B121">
            <v>3</v>
          </cell>
        </row>
        <row r="122">
          <cell r="A122" t="str">
            <v>重庆新溉大道证券营业部</v>
          </cell>
          <cell r="B122">
            <v>8</v>
          </cell>
        </row>
        <row r="123">
          <cell r="A123" t="str">
            <v>株洲建设南路证券营业部</v>
          </cell>
          <cell r="B123">
            <v>18</v>
          </cell>
        </row>
        <row r="124">
          <cell r="A124" t="str">
            <v>营业部/分支机构合计</v>
          </cell>
          <cell r="B124">
            <v>1107</v>
          </cell>
        </row>
        <row r="125">
          <cell r="A125" t="str">
            <v>总计</v>
          </cell>
          <cell r="B125">
            <v>1684</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人数"/>
    </sheetNames>
    <sheetDataSet>
      <sheetData sheetId="0" refreshError="1">
        <row r="1">
          <cell r="A1" t="str">
            <v>部门</v>
          </cell>
          <cell r="B1" t="str">
            <v>人数</v>
          </cell>
        </row>
        <row r="2">
          <cell r="A2" t="str">
            <v>公司领导</v>
          </cell>
          <cell r="B2">
            <v>11</v>
          </cell>
        </row>
        <row r="3">
          <cell r="A3" t="str">
            <v>党群办</v>
          </cell>
          <cell r="B3">
            <v>4</v>
          </cell>
        </row>
        <row r="4">
          <cell r="A4" t="str">
            <v>纪检监察室</v>
          </cell>
          <cell r="B4">
            <v>2</v>
          </cell>
        </row>
        <row r="5">
          <cell r="A5" t="str">
            <v>综合管理部</v>
          </cell>
          <cell r="B5">
            <v>23</v>
          </cell>
        </row>
        <row r="6">
          <cell r="A6" t="str">
            <v>财务管理部</v>
          </cell>
          <cell r="B6">
            <v>32</v>
          </cell>
        </row>
        <row r="7">
          <cell r="A7" t="str">
            <v>人力资源部</v>
          </cell>
          <cell r="B7">
            <v>10</v>
          </cell>
        </row>
        <row r="8">
          <cell r="A8" t="str">
            <v>合规管理部</v>
          </cell>
          <cell r="B8">
            <v>15</v>
          </cell>
        </row>
        <row r="9">
          <cell r="A9" t="str">
            <v>风险管理部</v>
          </cell>
          <cell r="B9">
            <v>20</v>
          </cell>
        </row>
        <row r="10">
          <cell r="A10" t="str">
            <v>稽核审计部</v>
          </cell>
          <cell r="B10">
            <v>11</v>
          </cell>
        </row>
        <row r="11">
          <cell r="A11" t="str">
            <v>研究发展中心</v>
          </cell>
          <cell r="B11">
            <v>31</v>
          </cell>
        </row>
        <row r="12">
          <cell r="A12" t="str">
            <v>信息技术中心</v>
          </cell>
          <cell r="B12">
            <v>44</v>
          </cell>
        </row>
        <row r="13">
          <cell r="A13" t="str">
            <v>结算管理部</v>
          </cell>
          <cell r="B13">
            <v>14</v>
          </cell>
        </row>
        <row r="14">
          <cell r="A14" t="str">
            <v>资产托管部</v>
          </cell>
          <cell r="B14">
            <v>11</v>
          </cell>
        </row>
        <row r="15">
          <cell r="A15" t="str">
            <v>基金服务部</v>
          </cell>
          <cell r="B15">
            <v>10</v>
          </cell>
        </row>
        <row r="16">
          <cell r="A16" t="str">
            <v>经纪业务管理部</v>
          </cell>
          <cell r="B16">
            <v>15</v>
          </cell>
        </row>
        <row r="17">
          <cell r="A17" t="str">
            <v>财富管理部</v>
          </cell>
          <cell r="B17">
            <v>34</v>
          </cell>
        </row>
        <row r="18">
          <cell r="A18" t="str">
            <v>网络金融部</v>
          </cell>
          <cell r="B18">
            <v>24</v>
          </cell>
        </row>
        <row r="19">
          <cell r="A19" t="str">
            <v>运营管理部</v>
          </cell>
          <cell r="B19">
            <v>19</v>
          </cell>
        </row>
        <row r="20">
          <cell r="A20" t="str">
            <v>资产管理部</v>
          </cell>
          <cell r="B20">
            <v>23</v>
          </cell>
        </row>
        <row r="21">
          <cell r="A21" t="str">
            <v>固收配置部</v>
          </cell>
          <cell r="B21">
            <v>14</v>
          </cell>
        </row>
        <row r="22">
          <cell r="A22" t="str">
            <v>权益配置部</v>
          </cell>
          <cell r="B22">
            <v>16</v>
          </cell>
        </row>
        <row r="23">
          <cell r="A23" t="str">
            <v>投资银行管理部</v>
          </cell>
          <cell r="B23">
            <v>13</v>
          </cell>
        </row>
        <row r="24">
          <cell r="A24" t="str">
            <v>资本市场部</v>
          </cell>
          <cell r="B24">
            <v>8</v>
          </cell>
        </row>
        <row r="25">
          <cell r="A25" t="str">
            <v>债券融资部</v>
          </cell>
          <cell r="B25">
            <v>51</v>
          </cell>
        </row>
        <row r="26">
          <cell r="A26" t="str">
            <v>股权融资部</v>
          </cell>
          <cell r="B26">
            <v>25</v>
          </cell>
        </row>
        <row r="27">
          <cell r="A27" t="str">
            <v>易彦团队</v>
          </cell>
          <cell r="B27">
            <v>8</v>
          </cell>
        </row>
        <row r="28">
          <cell r="A28" t="str">
            <v>蔡畅团队</v>
          </cell>
          <cell r="B28">
            <v>4</v>
          </cell>
        </row>
        <row r="29">
          <cell r="A29" t="str">
            <v>李玲团队</v>
          </cell>
          <cell r="B29">
            <v>4</v>
          </cell>
        </row>
        <row r="30">
          <cell r="A30" t="str">
            <v>北京投行部</v>
          </cell>
          <cell r="B30">
            <v>7</v>
          </cell>
        </row>
        <row r="31">
          <cell r="A31" t="str">
            <v>杨晓垒团队</v>
          </cell>
          <cell r="B31">
            <v>8</v>
          </cell>
        </row>
        <row r="32">
          <cell r="A32" t="str">
            <v>财务顾问部</v>
          </cell>
          <cell r="B32">
            <v>20</v>
          </cell>
        </row>
        <row r="33">
          <cell r="A33" t="str">
            <v>深圳分公司</v>
          </cell>
          <cell r="B33">
            <v>10</v>
          </cell>
        </row>
        <row r="34">
          <cell r="A34" t="str">
            <v>固定收益部</v>
          </cell>
          <cell r="B34">
            <v>16</v>
          </cell>
        </row>
        <row r="35">
          <cell r="A35" t="str">
            <v>证券投资部</v>
          </cell>
          <cell r="B35">
            <v>15</v>
          </cell>
        </row>
        <row r="36">
          <cell r="A36" t="str">
            <v>做市业务部</v>
          </cell>
          <cell r="B36">
            <v>7</v>
          </cell>
        </row>
        <row r="37">
          <cell r="A37" t="str">
            <v>投资顾问业务部</v>
          </cell>
          <cell r="B37">
            <v>5</v>
          </cell>
        </row>
        <row r="38">
          <cell r="A38" t="str">
            <v>总部合计</v>
          </cell>
          <cell r="B38">
            <v>584</v>
          </cell>
        </row>
        <row r="39">
          <cell r="A39" t="str">
            <v>浙江分公司</v>
          </cell>
          <cell r="B39">
            <v>6</v>
          </cell>
        </row>
        <row r="40">
          <cell r="A40" t="str">
            <v>天津分公司</v>
          </cell>
          <cell r="B40">
            <v>34</v>
          </cell>
        </row>
        <row r="41">
          <cell r="A41" t="str">
            <v>广东分公司</v>
          </cell>
          <cell r="B41">
            <v>4</v>
          </cell>
        </row>
        <row r="42">
          <cell r="A42" t="str">
            <v>呼叫中心</v>
          </cell>
          <cell r="B42">
            <v>42</v>
          </cell>
        </row>
        <row r="43">
          <cell r="A43" t="str">
            <v>长沙总部证券营业部</v>
          </cell>
          <cell r="B43">
            <v>18</v>
          </cell>
        </row>
        <row r="44">
          <cell r="A44" t="str">
            <v>北京德胜门外大街证券营业部</v>
          </cell>
          <cell r="B44">
            <v>16</v>
          </cell>
        </row>
        <row r="45">
          <cell r="A45" t="str">
            <v>北京宏泰东街证券营业部</v>
          </cell>
          <cell r="B45">
            <v>2</v>
          </cell>
        </row>
        <row r="46">
          <cell r="A46" t="str">
            <v>北京市朝阳东三环中路证券营业部</v>
          </cell>
          <cell r="B46">
            <v>5</v>
          </cell>
        </row>
        <row r="47">
          <cell r="A47" t="str">
            <v>北京中关村东路证券营业部</v>
          </cell>
          <cell r="B47">
            <v>21</v>
          </cell>
        </row>
        <row r="48">
          <cell r="A48" t="str">
            <v>苍南车站大道证券营业部</v>
          </cell>
          <cell r="B48">
            <v>10</v>
          </cell>
        </row>
        <row r="49">
          <cell r="A49" t="str">
            <v>常德澧县津澧大道证券营业部</v>
          </cell>
          <cell r="B49">
            <v>2</v>
          </cell>
        </row>
        <row r="50">
          <cell r="A50" t="str">
            <v>常德柳叶大道证券营业部</v>
          </cell>
          <cell r="B50">
            <v>17</v>
          </cell>
        </row>
        <row r="51">
          <cell r="A51" t="str">
            <v>郴州八一南路证券营业部</v>
          </cell>
          <cell r="B51">
            <v>39</v>
          </cell>
        </row>
        <row r="52">
          <cell r="A52" t="str">
            <v>郴州桂阳欧阳海大道证券营业部</v>
          </cell>
          <cell r="B52">
            <v>2</v>
          </cell>
        </row>
        <row r="53">
          <cell r="A53" t="str">
            <v>郴州临武县临武大道证券营业部</v>
          </cell>
          <cell r="B53">
            <v>5</v>
          </cell>
        </row>
        <row r="54">
          <cell r="A54" t="str">
            <v>成都吉庆三路证券营业部</v>
          </cell>
          <cell r="B54">
            <v>9</v>
          </cell>
        </row>
        <row r="55">
          <cell r="A55" t="str">
            <v>大连黄河路证券营业部</v>
          </cell>
          <cell r="B55">
            <v>11</v>
          </cell>
        </row>
        <row r="56">
          <cell r="A56" t="str">
            <v>东莞迎宾大道证券营业部</v>
          </cell>
          <cell r="B56">
            <v>7</v>
          </cell>
        </row>
        <row r="57">
          <cell r="A57" t="str">
            <v>福州鳌峰路证券营业部</v>
          </cell>
          <cell r="B57">
            <v>4</v>
          </cell>
        </row>
        <row r="58">
          <cell r="A58" t="str">
            <v>广州黄埔大道证券营业部</v>
          </cell>
          <cell r="B58">
            <v>8</v>
          </cell>
        </row>
        <row r="59">
          <cell r="A59" t="str">
            <v>贵阳花果园大街证券营业部</v>
          </cell>
          <cell r="B59">
            <v>8</v>
          </cell>
        </row>
        <row r="60">
          <cell r="A60" t="str">
            <v>哈尔滨爱建路证券营业部</v>
          </cell>
          <cell r="B60">
            <v>13</v>
          </cell>
        </row>
        <row r="61">
          <cell r="A61" t="str">
            <v>杭州庆春路证券营业部</v>
          </cell>
          <cell r="B61">
            <v>17</v>
          </cell>
        </row>
        <row r="62">
          <cell r="A62" t="str">
            <v>杭州西湖国贸中心证券营业部</v>
          </cell>
          <cell r="B62">
            <v>10</v>
          </cell>
        </row>
        <row r="63">
          <cell r="A63" t="str">
            <v>合肥金寨路证券营业部</v>
          </cell>
          <cell r="B63">
            <v>4</v>
          </cell>
        </row>
        <row r="64">
          <cell r="A64" t="str">
            <v>衡阳解放大道证券营业部</v>
          </cell>
          <cell r="B64">
            <v>22</v>
          </cell>
        </row>
        <row r="65">
          <cell r="A65" t="str">
            <v>怀化平安路证券营业部</v>
          </cell>
          <cell r="B65">
            <v>11</v>
          </cell>
        </row>
        <row r="66">
          <cell r="A66" t="str">
            <v>吉首人民北路证券营业部</v>
          </cell>
          <cell r="B66">
            <v>22</v>
          </cell>
        </row>
        <row r="67">
          <cell r="A67" t="str">
            <v>嘉兴东升东路证券营业部</v>
          </cell>
          <cell r="B67">
            <v>8</v>
          </cell>
        </row>
        <row r="68">
          <cell r="A68" t="str">
            <v>揭阳黄岐山大道证券营业部</v>
          </cell>
          <cell r="B68">
            <v>11</v>
          </cell>
        </row>
        <row r="69">
          <cell r="A69" t="str">
            <v>昆明新兴路证券营业部</v>
          </cell>
          <cell r="B69">
            <v>8</v>
          </cell>
        </row>
        <row r="70">
          <cell r="A70" t="str">
            <v>兰州金昌南路证券营业部</v>
          </cell>
          <cell r="B70">
            <v>4</v>
          </cell>
        </row>
        <row r="71">
          <cell r="A71" t="str">
            <v>冷水江锑都中路证券营业部</v>
          </cell>
          <cell r="B71">
            <v>2</v>
          </cell>
        </row>
        <row r="72">
          <cell r="A72" t="str">
            <v>浏阳世纪大道证券营业部</v>
          </cell>
          <cell r="B72">
            <v>9</v>
          </cell>
        </row>
        <row r="73">
          <cell r="A73" t="str">
            <v>娄底清泉街证券营业部</v>
          </cell>
          <cell r="B73">
            <v>14</v>
          </cell>
        </row>
        <row r="74">
          <cell r="A74" t="str">
            <v>南昌凤凰中大道证券营业部</v>
          </cell>
          <cell r="B74">
            <v>6</v>
          </cell>
        </row>
        <row r="75">
          <cell r="A75" t="str">
            <v>南京新模范马路证券营业部</v>
          </cell>
          <cell r="B75">
            <v>4</v>
          </cell>
        </row>
        <row r="76">
          <cell r="A76" t="str">
            <v>南宁金湖路证券营业部</v>
          </cell>
          <cell r="B76">
            <v>6</v>
          </cell>
        </row>
        <row r="77">
          <cell r="A77" t="str">
            <v>莆田东园东路证券营业部</v>
          </cell>
          <cell r="B77">
            <v>7</v>
          </cell>
        </row>
        <row r="78">
          <cell r="A78" t="str">
            <v>青岛山东路证券营业部</v>
          </cell>
          <cell r="B78">
            <v>8</v>
          </cell>
        </row>
        <row r="79">
          <cell r="A79" t="str">
            <v>上海大连路证券营业部</v>
          </cell>
          <cell r="B79">
            <v>10</v>
          </cell>
        </row>
        <row r="80">
          <cell r="A80" t="str">
            <v>邵阳城北路证券营业部</v>
          </cell>
          <cell r="B80">
            <v>42</v>
          </cell>
        </row>
        <row r="81">
          <cell r="A81" t="str">
            <v>邵阳隆回桃洪路证券营业部</v>
          </cell>
          <cell r="B81">
            <v>10</v>
          </cell>
        </row>
        <row r="82">
          <cell r="A82" t="str">
            <v>邵阳邵东金龙大道证券营业部</v>
          </cell>
          <cell r="B82">
            <v>10</v>
          </cell>
        </row>
        <row r="83">
          <cell r="A83" t="str">
            <v>邵阳县白虎街证券营业部</v>
          </cell>
          <cell r="B83">
            <v>2</v>
          </cell>
        </row>
        <row r="84">
          <cell r="A84" t="str">
            <v>邵阳新宁解放路证券营业部</v>
          </cell>
          <cell r="B84">
            <v>5</v>
          </cell>
        </row>
        <row r="85">
          <cell r="A85" t="str">
            <v>深圳宝安南路证券营业部</v>
          </cell>
          <cell r="B85">
            <v>22</v>
          </cell>
        </row>
        <row r="86">
          <cell r="A86" t="str">
            <v>深圳福华路证券营业部</v>
          </cell>
          <cell r="B86">
            <v>13</v>
          </cell>
        </row>
        <row r="87">
          <cell r="A87" t="str">
            <v>深圳海德三道证券营业部</v>
          </cell>
          <cell r="B87">
            <v>7</v>
          </cell>
        </row>
        <row r="88">
          <cell r="A88" t="str">
            <v>深圳嘉宾路证券营业部</v>
          </cell>
          <cell r="B88">
            <v>5</v>
          </cell>
        </row>
        <row r="89">
          <cell r="A89" t="str">
            <v>深圳泰然九路证券营业部</v>
          </cell>
          <cell r="B89">
            <v>5</v>
          </cell>
        </row>
        <row r="90">
          <cell r="A90" t="str">
            <v>深圳香林路证券营业部</v>
          </cell>
          <cell r="B90">
            <v>8</v>
          </cell>
        </row>
        <row r="91">
          <cell r="A91" t="str">
            <v>沈阳北陵大街证券营业部</v>
          </cell>
          <cell r="B91">
            <v>12</v>
          </cell>
        </row>
        <row r="92">
          <cell r="A92" t="str">
            <v>石家庄槐安东路证券营业部</v>
          </cell>
          <cell r="B92">
            <v>9</v>
          </cell>
        </row>
        <row r="93">
          <cell r="A93" t="str">
            <v>台州三门上洋路证券营业部</v>
          </cell>
          <cell r="B93">
            <v>8</v>
          </cell>
        </row>
        <row r="94">
          <cell r="A94" t="str">
            <v>台州市府大道证券营业部</v>
          </cell>
          <cell r="B94">
            <v>7</v>
          </cell>
        </row>
        <row r="95">
          <cell r="A95" t="str">
            <v>太原桃园北路证券营业部</v>
          </cell>
          <cell r="B95">
            <v>11</v>
          </cell>
        </row>
        <row r="96">
          <cell r="A96" t="str">
            <v>天津武清京津公路证券营业部</v>
          </cell>
          <cell r="B96">
            <v>9</v>
          </cell>
        </row>
        <row r="97">
          <cell r="A97" t="str">
            <v>温州车站大道证券营业部</v>
          </cell>
          <cell r="B97">
            <v>22</v>
          </cell>
        </row>
        <row r="98">
          <cell r="A98" t="str">
            <v>武冈武强路证券营业部</v>
          </cell>
          <cell r="B98">
            <v>14</v>
          </cell>
        </row>
        <row r="99">
          <cell r="A99" t="str">
            <v>武汉京汉大道证券营业部</v>
          </cell>
          <cell r="B99">
            <v>11</v>
          </cell>
        </row>
        <row r="100">
          <cell r="A100" t="str">
            <v>西安大庆路证券营业部</v>
          </cell>
          <cell r="B100">
            <v>6</v>
          </cell>
        </row>
        <row r="101">
          <cell r="A101" t="str">
            <v>湘潭芙蓉路证券营业部</v>
          </cell>
          <cell r="B101">
            <v>26</v>
          </cell>
        </row>
        <row r="102">
          <cell r="A102" t="str">
            <v>湘潭韶山中路证券营业部</v>
          </cell>
          <cell r="B102">
            <v>33</v>
          </cell>
        </row>
        <row r="103">
          <cell r="A103" t="str">
            <v>湘乡市大正街证券营业部</v>
          </cell>
          <cell r="B103">
            <v>12</v>
          </cell>
        </row>
        <row r="104">
          <cell r="A104" t="str">
            <v>益阳康富南路证券营业部</v>
          </cell>
          <cell r="B104">
            <v>9</v>
          </cell>
        </row>
        <row r="105">
          <cell r="A105" t="str">
            <v>永州道县道州北路证券营业部</v>
          </cell>
          <cell r="B105">
            <v>3</v>
          </cell>
        </row>
        <row r="106">
          <cell r="A106" t="str">
            <v>永州湘永路证券营业部</v>
          </cell>
          <cell r="B106">
            <v>14</v>
          </cell>
        </row>
        <row r="107">
          <cell r="A107" t="str">
            <v>岳阳花板桥路证券营业部</v>
          </cell>
          <cell r="B107">
            <v>15</v>
          </cell>
        </row>
        <row r="108">
          <cell r="A108" t="str">
            <v>张家界回龙路证券营业部</v>
          </cell>
          <cell r="B108">
            <v>19</v>
          </cell>
        </row>
        <row r="109">
          <cell r="A109" t="str">
            <v>长春东南湖大路证券营业部</v>
          </cell>
          <cell r="B109">
            <v>6</v>
          </cell>
        </row>
        <row r="110">
          <cell r="A110" t="str">
            <v>长沙八一路证券营业部</v>
          </cell>
          <cell r="B110">
            <v>34</v>
          </cell>
        </row>
        <row r="111">
          <cell r="A111" t="str">
            <v>长沙茶子山东路证券营业部</v>
          </cell>
          <cell r="B111">
            <v>2</v>
          </cell>
        </row>
        <row r="112">
          <cell r="A112" t="str">
            <v>长沙芙蓉中路证券营业部</v>
          </cell>
          <cell r="B112">
            <v>50</v>
          </cell>
        </row>
        <row r="113">
          <cell r="A113" t="str">
            <v>长沙观沙路证券营业部</v>
          </cell>
          <cell r="B113">
            <v>15</v>
          </cell>
        </row>
        <row r="114">
          <cell r="A114" t="str">
            <v>长沙金马路证券营业部</v>
          </cell>
          <cell r="B114">
            <v>3</v>
          </cell>
        </row>
        <row r="115">
          <cell r="A115" t="str">
            <v>长沙宁乡花明北路证券营业部</v>
          </cell>
          <cell r="B115">
            <v>7</v>
          </cell>
        </row>
        <row r="116">
          <cell r="A116" t="str">
            <v>长沙韶山北路证券营业部</v>
          </cell>
          <cell r="B116">
            <v>40</v>
          </cell>
        </row>
        <row r="117">
          <cell r="A117" t="str">
            <v>长沙曙光中路证券营业部</v>
          </cell>
          <cell r="B117">
            <v>38</v>
          </cell>
        </row>
        <row r="118">
          <cell r="A118" t="str">
            <v>长沙万芙路证券营业部</v>
          </cell>
          <cell r="B118">
            <v>13</v>
          </cell>
        </row>
        <row r="119">
          <cell r="A119" t="str">
            <v>长沙县星沙北路证券营业部</v>
          </cell>
          <cell r="B119">
            <v>17</v>
          </cell>
        </row>
        <row r="120">
          <cell r="A120" t="str">
            <v>长兴道园路证券营业部</v>
          </cell>
          <cell r="B120">
            <v>7</v>
          </cell>
        </row>
        <row r="121">
          <cell r="A121" t="str">
            <v>郑州金水路证券营业部</v>
          </cell>
          <cell r="B121">
            <v>12</v>
          </cell>
        </row>
        <row r="122">
          <cell r="A122" t="str">
            <v>中山市中山三路证券营业部</v>
          </cell>
          <cell r="B122">
            <v>4</v>
          </cell>
        </row>
        <row r="123">
          <cell r="A123" t="str">
            <v>重庆新溉大道证券营业部</v>
          </cell>
          <cell r="B123">
            <v>8</v>
          </cell>
        </row>
        <row r="124">
          <cell r="A124" t="str">
            <v>株洲建设南路证券营业部</v>
          </cell>
          <cell r="B124">
            <v>18</v>
          </cell>
        </row>
        <row r="125">
          <cell r="A125" t="str">
            <v>营业部/分支机构合计</v>
          </cell>
          <cell r="B125">
            <v>1109</v>
          </cell>
        </row>
        <row r="126">
          <cell r="A126" t="str">
            <v>总计</v>
          </cell>
          <cell r="B126">
            <v>1693</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累计利润调整表"/>
      <sheetName val="Sheet1"/>
      <sheetName val="考核调整事项表"/>
      <sheetName val="累计费用调整表"/>
      <sheetName val="资金成本"/>
      <sheetName val="Sheet2"/>
    </sheetNames>
    <sheetDataSet>
      <sheetData sheetId="0">
        <row r="109">
          <cell r="B109">
            <v>286642449.154622</v>
          </cell>
        </row>
      </sheetData>
      <sheetData sheetId="1"/>
      <sheetData sheetId="2"/>
      <sheetData sheetId="3"/>
      <sheetData sheetId="4"/>
      <sheetData sheetId="5"/>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考核利润"/>
      <sheetName val="考核费用"/>
      <sheetName val="调整区域"/>
      <sheetName val="索引"/>
      <sheetName val="利润表粘贴"/>
      <sheetName val="费用表粘贴"/>
      <sheetName val="资金成本"/>
      <sheetName val="按老格式-利润"/>
      <sheetName val="按老格式-费用"/>
      <sheetName val="人数"/>
      <sheetName val="招待费导出"/>
      <sheetName val="Sheet1"/>
      <sheetName val="Sheet2"/>
      <sheetName val="Sheet3"/>
    </sheetNames>
    <sheetDataSet>
      <sheetData sheetId="0">
        <row r="111">
          <cell r="S111">
            <v>18089.6578784965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2:AH159"/>
  <sheetViews>
    <sheetView zoomScale="80" zoomScaleNormal="80" workbookViewId="0">
      <pane xSplit="2" ySplit="3" topLeftCell="H70" activePane="bottomRight" state="frozen"/>
      <selection/>
      <selection pane="topRight"/>
      <selection pane="bottomLeft"/>
      <selection pane="bottomRight" activeCell="A99" sqref="A99"/>
    </sheetView>
  </sheetViews>
  <sheetFormatPr defaultColWidth="9" defaultRowHeight="13.5"/>
  <cols>
    <col min="1" max="1" width="34.75" style="2" customWidth="1"/>
    <col min="2" max="2" width="14.875" style="2" hidden="1" customWidth="1"/>
    <col min="3" max="3" width="13.9333333333333" hidden="1" customWidth="1"/>
    <col min="4" max="4" width="16" hidden="1" customWidth="1"/>
    <col min="5" max="5" width="13.75" hidden="1" customWidth="1"/>
    <col min="6" max="6" width="14.875" hidden="1" customWidth="1"/>
    <col min="7" max="7" width="17.325" hidden="1" customWidth="1"/>
    <col min="8" max="8" width="14.875" hidden="1" customWidth="1"/>
    <col min="9" max="9" width="16" hidden="1" customWidth="1"/>
    <col min="10" max="11" width="13.75" hidden="1" customWidth="1"/>
    <col min="12" max="12" width="14.875" hidden="1" customWidth="1"/>
    <col min="13" max="13" width="17.325" hidden="1" customWidth="1"/>
    <col min="14" max="14" width="13.125" hidden="1" customWidth="1"/>
    <col min="15" max="15" width="14.875" hidden="1" customWidth="1"/>
    <col min="16" max="16" width="13.75" hidden="1" customWidth="1"/>
    <col min="17" max="19" width="14.875" hidden="1" customWidth="1"/>
    <col min="20" max="20" width="13.75" customWidth="1"/>
    <col min="21" max="24" width="13.75" hidden="1" customWidth="1"/>
    <col min="25" max="25" width="16" style="235" hidden="1" customWidth="1"/>
    <col min="26" max="26" width="17.125" style="235" hidden="1" customWidth="1"/>
    <col min="27" max="28" width="13.75" style="235" customWidth="1"/>
    <col min="29" max="29" width="12.625" style="235" customWidth="1"/>
    <col min="30" max="30" width="10.375" style="235" customWidth="1"/>
    <col min="31" max="31" width="9.50833333333333" style="235" customWidth="1"/>
    <col min="32" max="33" width="9" style="235"/>
    <col min="34" max="34" width="13.75" style="235"/>
    <col min="35" max="16384" width="9" style="235"/>
  </cols>
  <sheetData>
    <row r="2" spans="1:1">
      <c r="A2" s="2" t="s">
        <v>0</v>
      </c>
    </row>
    <row r="3" ht="16.5" spans="1:24">
      <c r="A3" s="1" t="s">
        <v>1</v>
      </c>
      <c r="B3" s="1" t="s">
        <v>2</v>
      </c>
      <c r="C3" s="1" t="s">
        <v>3</v>
      </c>
      <c r="D3" s="1" t="s">
        <v>4</v>
      </c>
      <c r="E3" s="4" t="s">
        <v>5</v>
      </c>
      <c r="F3" s="4"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row>
    <row r="4" s="235" customFormat="1" ht="16.5" spans="1:24">
      <c r="A4" s="43" t="s">
        <v>25</v>
      </c>
      <c r="B4" s="237">
        <f>C4+D4+E4+F4+G4+H4+L4+O4+R4</f>
        <v>1436675856.84</v>
      </c>
      <c r="C4" s="238"/>
      <c r="D4" s="238">
        <f>利润表粘贴!I2+利润表粘贴!J2+利润表粘贴!K2+利润表粘贴!L2+利润表粘贴!M2</f>
        <v>-218907868.18</v>
      </c>
      <c r="E4" s="238">
        <f>利润表粘贴!N2</f>
        <v>2566.04</v>
      </c>
      <c r="F4" s="238">
        <f>利润表粘贴!S2</f>
        <v>317148.69</v>
      </c>
      <c r="G4" s="238">
        <f>利润表粘贴!O2</f>
        <v>977366833.93</v>
      </c>
      <c r="H4" s="238">
        <f>I4+J4+K4</f>
        <v>113433612.08</v>
      </c>
      <c r="I4" s="238">
        <f>利润表粘贴!AE2</f>
        <v>42676123.39</v>
      </c>
      <c r="J4" s="238">
        <f>利润表粘贴!AF2</f>
        <v>60443650.25</v>
      </c>
      <c r="K4" s="238">
        <f>利润表粘贴!AD2</f>
        <v>10313838.44</v>
      </c>
      <c r="L4" s="238">
        <f>M4+N4</f>
        <v>217932979.44</v>
      </c>
      <c r="M4" s="238">
        <f>利润表粘贴!T2</f>
        <v>211349870.95</v>
      </c>
      <c r="N4" s="238">
        <f>利润表粘贴!U2</f>
        <v>6583108.49</v>
      </c>
      <c r="O4" s="238">
        <f>P4+Q4</f>
        <v>78920003.02</v>
      </c>
      <c r="P4" s="238">
        <f>利润表粘贴!V2</f>
        <v>78580997.15</v>
      </c>
      <c r="Q4" s="238">
        <f>利润表粘贴!W2</f>
        <v>339005.870000001</v>
      </c>
      <c r="R4" s="238">
        <f>S4+T4+U4+V4+W4+X4</f>
        <v>267610581.82</v>
      </c>
      <c r="S4" s="238">
        <f>利润表粘贴!Z2</f>
        <v>196246461.02</v>
      </c>
      <c r="T4" s="238">
        <f>利润表粘贴!AA2</f>
        <v>19203967.31</v>
      </c>
      <c r="U4" s="238">
        <f>利润表粘贴!AB2</f>
        <v>12180188.6</v>
      </c>
      <c r="V4" s="238">
        <f>利润表粘贴!AC2</f>
        <v>39751849.41</v>
      </c>
      <c r="W4" s="238">
        <f>利润表粘贴!Y2</f>
        <v>13948.4</v>
      </c>
      <c r="X4" s="238">
        <f>利润表粘贴!X2</f>
        <v>214167.08</v>
      </c>
    </row>
    <row r="5" ht="16.5" spans="1:24">
      <c r="A5" s="44" t="s">
        <v>26</v>
      </c>
      <c r="B5" s="237">
        <f t="shared" ref="B5:B34" si="0">C5+D5+E5+F5+G5+H5+L5+O5+R5</f>
        <v>276587315.56</v>
      </c>
      <c r="C5" s="239"/>
      <c r="D5" s="239">
        <f>利润表粘贴!I3+利润表粘贴!J3+利润表粘贴!K3+利润表粘贴!L3+利润表粘贴!M3</f>
        <v>-223169715.49</v>
      </c>
      <c r="E5" s="239">
        <f>利润表粘贴!N3</f>
        <v>0</v>
      </c>
      <c r="F5" s="239">
        <f>利润表粘贴!S3</f>
        <v>8774.79</v>
      </c>
      <c r="G5" s="238">
        <f>利润表粘贴!O3</f>
        <v>504309377.93</v>
      </c>
      <c r="H5" s="238">
        <f t="shared" ref="H5:H34" si="1">I5+J5+K5</f>
        <v>325622.99</v>
      </c>
      <c r="I5" s="239">
        <f>利润表粘贴!AE3</f>
        <v>326.61</v>
      </c>
      <c r="J5" s="239">
        <f>利润表粘贴!AF3</f>
        <v>0</v>
      </c>
      <c r="K5" s="239">
        <f>利润表粘贴!AD3</f>
        <v>325296.38</v>
      </c>
      <c r="L5" s="238">
        <f t="shared" ref="L5:L34" si="2">M5+N5</f>
        <v>-20643227.94</v>
      </c>
      <c r="M5" s="239">
        <f>利润表粘贴!T3</f>
        <v>-20643227.94</v>
      </c>
      <c r="N5" s="239">
        <f>利润表粘贴!U3</f>
        <v>0</v>
      </c>
      <c r="O5" s="238">
        <f t="shared" ref="O5:O34" si="3">P5+Q5</f>
        <v>15756182.49</v>
      </c>
      <c r="P5" s="239">
        <f>利润表粘贴!V3</f>
        <v>15756182.49</v>
      </c>
      <c r="Q5" s="239">
        <f>利润表粘贴!W3</f>
        <v>0</v>
      </c>
      <c r="R5" s="238">
        <f t="shared" ref="R5:R34" si="4">S5+T5+U5+V5+W5+X5</f>
        <v>300.79</v>
      </c>
      <c r="S5" s="239">
        <f>利润表粘贴!Z3</f>
        <v>181.13</v>
      </c>
      <c r="T5" s="239">
        <f>利润表粘贴!AA3</f>
        <v>0</v>
      </c>
      <c r="U5" s="239">
        <f>利润表粘贴!AB3</f>
        <v>0</v>
      </c>
      <c r="V5" s="239">
        <f>利润表粘贴!AC3</f>
        <v>0</v>
      </c>
      <c r="W5" s="239">
        <f>利润表粘贴!Y3</f>
        <v>0</v>
      </c>
      <c r="X5" s="239">
        <f>利润表粘贴!X3</f>
        <v>119.66</v>
      </c>
    </row>
    <row r="6" ht="16.5" spans="1:24">
      <c r="A6" s="45" t="s">
        <v>27</v>
      </c>
      <c r="B6" s="237">
        <f t="shared" si="0"/>
        <v>693893760.17</v>
      </c>
      <c r="C6" s="239"/>
      <c r="D6" s="239">
        <f>利润表粘贴!I4+利润表粘贴!J4+利润表粘贴!K4+利润表粘贴!L4+利润表粘贴!M4</f>
        <v>24076730.41</v>
      </c>
      <c r="E6" s="239">
        <f>利润表粘贴!N4</f>
        <v>0</v>
      </c>
      <c r="F6" s="239">
        <f>利润表粘贴!S4</f>
        <v>8774.79</v>
      </c>
      <c r="G6" s="238">
        <f>利润表粘贴!O4</f>
        <v>539176823.6</v>
      </c>
      <c r="H6" s="238">
        <f t="shared" si="1"/>
        <v>369420.35</v>
      </c>
      <c r="I6" s="239">
        <f>利润表粘贴!AE4</f>
        <v>326.61</v>
      </c>
      <c r="J6" s="239">
        <f>利润表粘贴!AF4</f>
        <v>0</v>
      </c>
      <c r="K6" s="239">
        <f>利润表粘贴!AD4</f>
        <v>369093.74</v>
      </c>
      <c r="L6" s="238">
        <f t="shared" si="2"/>
        <v>114505527.74</v>
      </c>
      <c r="M6" s="239">
        <f>利润表粘贴!T4</f>
        <v>114505527.74</v>
      </c>
      <c r="N6" s="239">
        <f>利润表粘贴!U4</f>
        <v>0</v>
      </c>
      <c r="O6" s="238">
        <f t="shared" si="3"/>
        <v>15756182.49</v>
      </c>
      <c r="P6" s="239">
        <f>利润表粘贴!V4</f>
        <v>15756182.49</v>
      </c>
      <c r="Q6" s="239">
        <f>利润表粘贴!W4</f>
        <v>0</v>
      </c>
      <c r="R6" s="238">
        <f t="shared" si="4"/>
        <v>300.79</v>
      </c>
      <c r="S6" s="239">
        <f>利润表粘贴!Z4</f>
        <v>181.13</v>
      </c>
      <c r="T6" s="239">
        <f>利润表粘贴!AA4</f>
        <v>0</v>
      </c>
      <c r="U6" s="239">
        <f>利润表粘贴!AB4</f>
        <v>0</v>
      </c>
      <c r="V6" s="239">
        <f>利润表粘贴!AC4</f>
        <v>0</v>
      </c>
      <c r="W6" s="239">
        <f>利润表粘贴!Y4</f>
        <v>0</v>
      </c>
      <c r="X6" s="239">
        <f>利润表粘贴!X4</f>
        <v>119.66</v>
      </c>
    </row>
    <row r="7" ht="16.5" spans="1:24">
      <c r="A7" s="45" t="s">
        <v>28</v>
      </c>
      <c r="B7" s="237">
        <f t="shared" si="0"/>
        <v>417306444.61</v>
      </c>
      <c r="C7" s="239"/>
      <c r="D7" s="239">
        <f>利润表粘贴!I5+利润表粘贴!J5+利润表粘贴!K5+利润表粘贴!L5+利润表粘贴!M5</f>
        <v>247246445.9</v>
      </c>
      <c r="E7" s="239">
        <f>利润表粘贴!N5</f>
        <v>0</v>
      </c>
      <c r="F7" s="239">
        <f>利润表粘贴!S5</f>
        <v>0</v>
      </c>
      <c r="G7" s="238">
        <f>利润表粘贴!O5</f>
        <v>34867445.67</v>
      </c>
      <c r="H7" s="238">
        <f t="shared" si="1"/>
        <v>43797.36</v>
      </c>
      <c r="I7" s="239">
        <f>利润表粘贴!AE5</f>
        <v>0</v>
      </c>
      <c r="J7" s="239">
        <f>利润表粘贴!AF5</f>
        <v>0</v>
      </c>
      <c r="K7" s="239">
        <f>利润表粘贴!AD5</f>
        <v>43797.36</v>
      </c>
      <c r="L7" s="238">
        <f t="shared" si="2"/>
        <v>135148755.68</v>
      </c>
      <c r="M7" s="239">
        <f>利润表粘贴!T5</f>
        <v>135148755.68</v>
      </c>
      <c r="N7" s="239">
        <f>利润表粘贴!U5</f>
        <v>0</v>
      </c>
      <c r="O7" s="238">
        <f t="shared" si="3"/>
        <v>0</v>
      </c>
      <c r="P7" s="239">
        <f>利润表粘贴!V5</f>
        <v>0</v>
      </c>
      <c r="Q7" s="239">
        <f>利润表粘贴!W5</f>
        <v>0</v>
      </c>
      <c r="R7" s="238">
        <f t="shared" si="4"/>
        <v>0</v>
      </c>
      <c r="S7" s="239">
        <f>利润表粘贴!Z5</f>
        <v>0</v>
      </c>
      <c r="T7" s="239">
        <f>利润表粘贴!AA5</f>
        <v>0</v>
      </c>
      <c r="U7" s="239">
        <f>利润表粘贴!AB5</f>
        <v>0</v>
      </c>
      <c r="V7" s="239">
        <f>利润表粘贴!AC5</f>
        <v>0</v>
      </c>
      <c r="W7" s="239">
        <f>利润表粘贴!Y5</f>
        <v>0</v>
      </c>
      <c r="X7" s="239">
        <f>利润表粘贴!X5</f>
        <v>0</v>
      </c>
    </row>
    <row r="8" ht="16.5" spans="1:24">
      <c r="A8" s="44" t="s">
        <v>29</v>
      </c>
      <c r="B8" s="237">
        <f t="shared" si="0"/>
        <v>809738243.48</v>
      </c>
      <c r="C8" s="239"/>
      <c r="D8" s="239">
        <f>利润表粘贴!I6+利润表粘贴!J6+利润表粘贴!K6+利润表粘贴!L6+利润表粘贴!M6</f>
        <v>-464765.17</v>
      </c>
      <c r="E8" s="239">
        <f>利润表粘贴!N6</f>
        <v>2566.04</v>
      </c>
      <c r="F8" s="239">
        <f>利润表粘贴!S6</f>
        <v>-1780</v>
      </c>
      <c r="G8" s="238">
        <f>利润表粘贴!O6</f>
        <v>447129633.09</v>
      </c>
      <c r="H8" s="238">
        <f t="shared" si="1"/>
        <v>91865001.39</v>
      </c>
      <c r="I8" s="239">
        <f>利润表粘贴!AE6</f>
        <v>22324030.94</v>
      </c>
      <c r="J8" s="239">
        <f>利润表粘贴!AF6</f>
        <v>60460557.99</v>
      </c>
      <c r="K8" s="239">
        <f>利润表粘贴!AD6</f>
        <v>9080412.46</v>
      </c>
      <c r="L8" s="238">
        <f t="shared" si="2"/>
        <v>6137997.82</v>
      </c>
      <c r="M8" s="239">
        <f>利润表粘贴!T6</f>
        <v>-445110.67</v>
      </c>
      <c r="N8" s="239">
        <f>利润表粘贴!U6</f>
        <v>6583108.49</v>
      </c>
      <c r="O8" s="238">
        <f t="shared" si="3"/>
        <v>-895661.29</v>
      </c>
      <c r="P8" s="239">
        <f>利润表粘贴!V6</f>
        <v>-895661.29</v>
      </c>
      <c r="Q8" s="239">
        <f>利润表粘贴!W6</f>
        <v>0</v>
      </c>
      <c r="R8" s="238">
        <f t="shared" si="4"/>
        <v>265965251.6</v>
      </c>
      <c r="S8" s="239">
        <f>利润表粘贴!Z6</f>
        <v>196015471.68</v>
      </c>
      <c r="T8" s="239">
        <f>利润表粘贴!AA6</f>
        <v>18773364.9</v>
      </c>
      <c r="U8" s="239">
        <f>利润表粘贴!AB6</f>
        <v>12175471.62</v>
      </c>
      <c r="V8" s="239">
        <f>利润表粘贴!AC6</f>
        <v>38933962.27</v>
      </c>
      <c r="W8" s="239">
        <f>利润表粘贴!Y6</f>
        <v>0</v>
      </c>
      <c r="X8" s="239">
        <f>利润表粘贴!X6</f>
        <v>66981.13</v>
      </c>
    </row>
    <row r="9" ht="16.5" spans="1:24">
      <c r="A9" s="45" t="s">
        <v>30</v>
      </c>
      <c r="B9" s="237">
        <f t="shared" si="0"/>
        <v>444959509.56</v>
      </c>
      <c r="C9" s="239"/>
      <c r="D9" s="239">
        <f>利润表粘贴!I7+利润表粘贴!J7+利润表粘贴!K7+利润表粘贴!L7+利润表粘贴!M7</f>
        <v>6.79</v>
      </c>
      <c r="E9" s="239">
        <f>利润表粘贴!N7</f>
        <v>0</v>
      </c>
      <c r="F9" s="239">
        <f>利润表粘贴!S7</f>
        <v>0</v>
      </c>
      <c r="G9" s="238">
        <f>利润表粘贴!O7</f>
        <v>444853498.63</v>
      </c>
      <c r="H9" s="238">
        <f t="shared" si="1"/>
        <v>1001665.43</v>
      </c>
      <c r="I9" s="239">
        <f>利润表粘贴!AE7</f>
        <v>562618.35</v>
      </c>
      <c r="J9" s="239">
        <f>利润表粘贴!AF7</f>
        <v>0</v>
      </c>
      <c r="K9" s="239">
        <f>利润表粘贴!AD7</f>
        <v>439047.08</v>
      </c>
      <c r="L9" s="238">
        <f t="shared" si="2"/>
        <v>0</v>
      </c>
      <c r="M9" s="239">
        <f>利润表粘贴!T7</f>
        <v>0</v>
      </c>
      <c r="N9" s="239">
        <f>利润表粘贴!U7</f>
        <v>0</v>
      </c>
      <c r="O9" s="238">
        <f t="shared" si="3"/>
        <v>-895661.29</v>
      </c>
      <c r="P9" s="239">
        <f>利润表粘贴!V7</f>
        <v>-895661.29</v>
      </c>
      <c r="Q9" s="239">
        <f>利润表粘贴!W7</f>
        <v>0</v>
      </c>
      <c r="R9" s="238">
        <f t="shared" si="4"/>
        <v>0</v>
      </c>
      <c r="S9" s="239">
        <f>利润表粘贴!Z7</f>
        <v>0</v>
      </c>
      <c r="T9" s="239">
        <f>利润表粘贴!AA7</f>
        <v>0</v>
      </c>
      <c r="U9" s="239">
        <f>利润表粘贴!AB7</f>
        <v>0</v>
      </c>
      <c r="V9" s="239">
        <f>利润表粘贴!AC7</f>
        <v>0</v>
      </c>
      <c r="W9" s="239">
        <f>利润表粘贴!Y7</f>
        <v>0</v>
      </c>
      <c r="X9" s="239">
        <f>利润表粘贴!X7</f>
        <v>0</v>
      </c>
    </row>
    <row r="10" ht="16.5" spans="1:24">
      <c r="A10" s="45" t="s">
        <v>31</v>
      </c>
      <c r="B10" s="237">
        <f t="shared" si="0"/>
        <v>266699433.86</v>
      </c>
      <c r="C10" s="239"/>
      <c r="D10" s="239">
        <f>利润表粘贴!I8+利润表粘贴!J8+利润表粘贴!K8+利润表粘贴!L8+利润表粘贴!M8</f>
        <v>1433962.26</v>
      </c>
      <c r="E10" s="239">
        <f>利润表粘贴!N8</f>
        <v>0</v>
      </c>
      <c r="F10" s="239">
        <f>利润表粘贴!S8</f>
        <v>0</v>
      </c>
      <c r="G10" s="238">
        <f>利润表粘贴!O8</f>
        <v>0</v>
      </c>
      <c r="H10" s="238">
        <f t="shared" si="1"/>
        <v>0</v>
      </c>
      <c r="I10" s="239">
        <f>利润表粘贴!AE8</f>
        <v>0</v>
      </c>
      <c r="J10" s="239">
        <f>利润表粘贴!AF8</f>
        <v>0</v>
      </c>
      <c r="K10" s="239">
        <f>利润表粘贴!AD8</f>
        <v>0</v>
      </c>
      <c r="L10" s="238">
        <f t="shared" si="2"/>
        <v>-700000</v>
      </c>
      <c r="M10" s="239">
        <f>利润表粘贴!T8</f>
        <v>-700000</v>
      </c>
      <c r="N10" s="239">
        <f>利润表粘贴!U8</f>
        <v>0</v>
      </c>
      <c r="O10" s="238">
        <f t="shared" si="3"/>
        <v>0</v>
      </c>
      <c r="P10" s="239">
        <f>利润表粘贴!V8</f>
        <v>0</v>
      </c>
      <c r="Q10" s="239">
        <f>利润表粘贴!W8</f>
        <v>0</v>
      </c>
      <c r="R10" s="238">
        <f t="shared" si="4"/>
        <v>265965471.6</v>
      </c>
      <c r="S10" s="239">
        <f>利润表粘贴!Z8</f>
        <v>196015471.68</v>
      </c>
      <c r="T10" s="239">
        <f>利润表粘贴!AA8</f>
        <v>18773584.9</v>
      </c>
      <c r="U10" s="239">
        <f>利润表粘贴!AB8</f>
        <v>12175471.62</v>
      </c>
      <c r="V10" s="239">
        <f>利润表粘贴!AC8</f>
        <v>38933962.27</v>
      </c>
      <c r="W10" s="239">
        <f>利润表粘贴!Y8</f>
        <v>0</v>
      </c>
      <c r="X10" s="239">
        <f>利润表粘贴!X8</f>
        <v>66981.13</v>
      </c>
    </row>
    <row r="11" ht="16.5" spans="1:24">
      <c r="A11" s="45" t="s">
        <v>32</v>
      </c>
      <c r="B11" s="237">
        <f t="shared" si="0"/>
        <v>90864785.96</v>
      </c>
      <c r="C11" s="239"/>
      <c r="D11" s="239">
        <f>利润表粘贴!I9+利润表粘贴!J9+利润表粘贴!K9+利润表粘贴!L9+利润表粘贴!M9</f>
        <v>0</v>
      </c>
      <c r="E11" s="239">
        <f>利润表粘贴!N9</f>
        <v>0</v>
      </c>
      <c r="F11" s="239">
        <f>利润表粘贴!S9</f>
        <v>0</v>
      </c>
      <c r="G11" s="238">
        <f>利润表粘贴!O9</f>
        <v>0</v>
      </c>
      <c r="H11" s="238">
        <f t="shared" si="1"/>
        <v>90864785.96</v>
      </c>
      <c r="I11" s="239">
        <f>利润表粘贴!AE9</f>
        <v>21761412.59</v>
      </c>
      <c r="J11" s="239">
        <f>利润表粘贴!AF9</f>
        <v>60460557.99</v>
      </c>
      <c r="K11" s="239">
        <f>利润表粘贴!AD9</f>
        <v>8642815.38</v>
      </c>
      <c r="L11" s="238">
        <f t="shared" si="2"/>
        <v>0</v>
      </c>
      <c r="M11" s="239">
        <f>利润表粘贴!T9</f>
        <v>0</v>
      </c>
      <c r="N11" s="239">
        <f>利润表粘贴!U9</f>
        <v>0</v>
      </c>
      <c r="O11" s="238">
        <f t="shared" si="3"/>
        <v>0</v>
      </c>
      <c r="P11" s="239">
        <f>利润表粘贴!V9</f>
        <v>0</v>
      </c>
      <c r="Q11" s="239">
        <f>利润表粘贴!W9</f>
        <v>0</v>
      </c>
      <c r="R11" s="238">
        <f t="shared" si="4"/>
        <v>0</v>
      </c>
      <c r="S11" s="239">
        <f>利润表粘贴!Z9</f>
        <v>0</v>
      </c>
      <c r="T11" s="239">
        <f>利润表粘贴!AA9</f>
        <v>0</v>
      </c>
      <c r="U11" s="239">
        <f>利润表粘贴!AB9</f>
        <v>0</v>
      </c>
      <c r="V11" s="239">
        <f>利润表粘贴!AC9</f>
        <v>0</v>
      </c>
      <c r="W11" s="239">
        <f>利润表粘贴!Y9</f>
        <v>0</v>
      </c>
      <c r="X11" s="239">
        <f>利润表粘贴!X9</f>
        <v>0</v>
      </c>
    </row>
    <row r="12" ht="16.5" spans="1:24">
      <c r="A12" s="44" t="s">
        <v>33</v>
      </c>
      <c r="B12" s="237">
        <f t="shared" si="0"/>
        <v>303580153.16</v>
      </c>
      <c r="C12" s="239"/>
      <c r="D12" s="239">
        <f>利润表粘贴!I10+利润表粘贴!J10+利润表粘贴!K10+利润表粘贴!L10+利润表粘贴!M10</f>
        <v>4744889.7</v>
      </c>
      <c r="E12" s="239">
        <f>利润表粘贴!N10</f>
        <v>0</v>
      </c>
      <c r="F12" s="239">
        <f>利润表粘贴!S10</f>
        <v>0</v>
      </c>
      <c r="G12" s="238">
        <f>利润表粘贴!O10</f>
        <v>290400</v>
      </c>
      <c r="H12" s="238">
        <f t="shared" si="1"/>
        <v>29986993.64</v>
      </c>
      <c r="I12" s="239">
        <f>利润表粘贴!AE10</f>
        <v>29046156.69</v>
      </c>
      <c r="J12" s="239">
        <f>利润表粘贴!AF10</f>
        <v>-16907.74</v>
      </c>
      <c r="K12" s="239">
        <f>利润表粘贴!AD10</f>
        <v>957744.69</v>
      </c>
      <c r="L12" s="238">
        <f t="shared" si="2"/>
        <v>248876015.16</v>
      </c>
      <c r="M12" s="239">
        <f>利润表粘贴!T10</f>
        <v>248876015.16</v>
      </c>
      <c r="N12" s="239">
        <f>利润表粘贴!U10</f>
        <v>0</v>
      </c>
      <c r="O12" s="238">
        <f t="shared" si="3"/>
        <v>19681854.66</v>
      </c>
      <c r="P12" s="239">
        <f>利润表粘贴!V10</f>
        <v>26565774.68</v>
      </c>
      <c r="Q12" s="239">
        <f>利润表粘贴!W10</f>
        <v>-6883920.02</v>
      </c>
      <c r="R12" s="238">
        <f t="shared" si="4"/>
        <v>0</v>
      </c>
      <c r="S12" s="239">
        <f>利润表粘贴!Z10</f>
        <v>0</v>
      </c>
      <c r="T12" s="239">
        <f>利润表粘贴!AA10</f>
        <v>0</v>
      </c>
      <c r="U12" s="239">
        <f>利润表粘贴!AB10</f>
        <v>0</v>
      </c>
      <c r="V12" s="239">
        <f>利润表粘贴!AC10</f>
        <v>0</v>
      </c>
      <c r="W12" s="239">
        <f>利润表粘贴!Y10</f>
        <v>0</v>
      </c>
      <c r="X12" s="239">
        <f>利润表粘贴!X10</f>
        <v>0</v>
      </c>
    </row>
    <row r="13" ht="16.5" spans="1:24">
      <c r="A13" s="45" t="s">
        <v>34</v>
      </c>
      <c r="B13" s="237">
        <f t="shared" si="0"/>
        <v>0</v>
      </c>
      <c r="C13" s="239"/>
      <c r="D13" s="239">
        <f>利润表粘贴!I11+利润表粘贴!J11+利润表粘贴!K11+利润表粘贴!L11+利润表粘贴!M11</f>
        <v>0</v>
      </c>
      <c r="E13" s="239">
        <f>利润表粘贴!N11</f>
        <v>0</v>
      </c>
      <c r="F13" s="239">
        <f>利润表粘贴!S11</f>
        <v>0</v>
      </c>
      <c r="G13" s="238">
        <f>利润表粘贴!O11</f>
        <v>0</v>
      </c>
      <c r="H13" s="238">
        <f t="shared" si="1"/>
        <v>0</v>
      </c>
      <c r="I13" s="239">
        <f>利润表粘贴!AE11</f>
        <v>0</v>
      </c>
      <c r="J13" s="239">
        <f>利润表粘贴!AF11</f>
        <v>0</v>
      </c>
      <c r="K13" s="239">
        <f>利润表粘贴!AD11</f>
        <v>0</v>
      </c>
      <c r="L13" s="238">
        <f t="shared" si="2"/>
        <v>0</v>
      </c>
      <c r="M13" s="239">
        <f>利润表粘贴!T11</f>
        <v>0</v>
      </c>
      <c r="N13" s="239">
        <f>利润表粘贴!U11</f>
        <v>0</v>
      </c>
      <c r="O13" s="238">
        <f t="shared" si="3"/>
        <v>0</v>
      </c>
      <c r="P13" s="239">
        <f>利润表粘贴!V11</f>
        <v>0</v>
      </c>
      <c r="Q13" s="239">
        <f>利润表粘贴!W11</f>
        <v>0</v>
      </c>
      <c r="R13" s="238">
        <f t="shared" si="4"/>
        <v>0</v>
      </c>
      <c r="S13" s="239">
        <f>利润表粘贴!Z11</f>
        <v>0</v>
      </c>
      <c r="T13" s="239">
        <f>利润表粘贴!AA11</f>
        <v>0</v>
      </c>
      <c r="U13" s="239">
        <f>利润表粘贴!AB11</f>
        <v>0</v>
      </c>
      <c r="V13" s="239">
        <f>利润表粘贴!AC11</f>
        <v>0</v>
      </c>
      <c r="W13" s="239">
        <f>利润表粘贴!Y11</f>
        <v>0</v>
      </c>
      <c r="X13" s="239">
        <f>利润表粘贴!X11</f>
        <v>0</v>
      </c>
    </row>
    <row r="14" ht="16.5" spans="1:24">
      <c r="A14" s="44" t="s">
        <v>35</v>
      </c>
      <c r="B14" s="237">
        <f t="shared" si="0"/>
        <v>0</v>
      </c>
      <c r="C14" s="239"/>
      <c r="D14" s="239">
        <f>利润表粘贴!I12+利润表粘贴!J12+利润表粘贴!K12+利润表粘贴!L12+利润表粘贴!M12</f>
        <v>0</v>
      </c>
      <c r="E14" s="239">
        <f>利润表粘贴!N12</f>
        <v>0</v>
      </c>
      <c r="F14" s="239">
        <f>利润表粘贴!S12</f>
        <v>0</v>
      </c>
      <c r="G14" s="238">
        <f>利润表粘贴!O12</f>
        <v>0</v>
      </c>
      <c r="H14" s="238">
        <f t="shared" si="1"/>
        <v>0</v>
      </c>
      <c r="I14" s="239">
        <f>利润表粘贴!AE12</f>
        <v>0</v>
      </c>
      <c r="J14" s="239">
        <f>利润表粘贴!AF12</f>
        <v>0</v>
      </c>
      <c r="K14" s="239">
        <f>利润表粘贴!AD12</f>
        <v>0</v>
      </c>
      <c r="L14" s="238">
        <f t="shared" si="2"/>
        <v>0</v>
      </c>
      <c r="M14" s="239">
        <f>利润表粘贴!T12</f>
        <v>0</v>
      </c>
      <c r="N14" s="239">
        <f>利润表粘贴!U12</f>
        <v>0</v>
      </c>
      <c r="O14" s="238">
        <f t="shared" si="3"/>
        <v>0</v>
      </c>
      <c r="P14" s="239">
        <f>利润表粘贴!V12</f>
        <v>0</v>
      </c>
      <c r="Q14" s="239">
        <f>利润表粘贴!W12</f>
        <v>0</v>
      </c>
      <c r="R14" s="238">
        <f t="shared" si="4"/>
        <v>0</v>
      </c>
      <c r="S14" s="239">
        <f>利润表粘贴!Z12</f>
        <v>0</v>
      </c>
      <c r="T14" s="239">
        <f>利润表粘贴!AA12</f>
        <v>0</v>
      </c>
      <c r="U14" s="239">
        <f>利润表粘贴!AB12</f>
        <v>0</v>
      </c>
      <c r="V14" s="239">
        <f>利润表粘贴!AC12</f>
        <v>0</v>
      </c>
      <c r="W14" s="239">
        <f>利润表粘贴!Y12</f>
        <v>0</v>
      </c>
      <c r="X14" s="239">
        <f>利润表粘贴!X12</f>
        <v>0</v>
      </c>
    </row>
    <row r="15" ht="16.5" spans="1:24">
      <c r="A15" s="44" t="s">
        <v>36</v>
      </c>
      <c r="B15" s="237">
        <f t="shared" si="0"/>
        <v>0</v>
      </c>
      <c r="C15" s="239"/>
      <c r="D15" s="239">
        <f>利润表粘贴!I13+利润表粘贴!J13+利润表粘贴!K13+利润表粘贴!L13+利润表粘贴!M13</f>
        <v>0</v>
      </c>
      <c r="E15" s="239">
        <f>利润表粘贴!N13</f>
        <v>0</v>
      </c>
      <c r="F15" s="239">
        <f>利润表粘贴!S13</f>
        <v>0</v>
      </c>
      <c r="G15" s="238">
        <f>利润表粘贴!O13</f>
        <v>0</v>
      </c>
      <c r="H15" s="238">
        <f t="shared" si="1"/>
        <v>0</v>
      </c>
      <c r="I15" s="239">
        <f>利润表粘贴!AE13</f>
        <v>0</v>
      </c>
      <c r="J15" s="239">
        <f>利润表粘贴!AF13</f>
        <v>0</v>
      </c>
      <c r="K15" s="239">
        <f>利润表粘贴!AD13</f>
        <v>0</v>
      </c>
      <c r="L15" s="238">
        <f t="shared" si="2"/>
        <v>0</v>
      </c>
      <c r="M15" s="239">
        <f>利润表粘贴!T13</f>
        <v>0</v>
      </c>
      <c r="N15" s="239">
        <f>利润表粘贴!U13</f>
        <v>0</v>
      </c>
      <c r="O15" s="238">
        <f t="shared" si="3"/>
        <v>0</v>
      </c>
      <c r="P15" s="239">
        <f>利润表粘贴!V13</f>
        <v>0</v>
      </c>
      <c r="Q15" s="239">
        <f>利润表粘贴!W13</f>
        <v>0</v>
      </c>
      <c r="R15" s="238">
        <f t="shared" si="4"/>
        <v>0</v>
      </c>
      <c r="S15" s="239">
        <f>利润表粘贴!Z13</f>
        <v>0</v>
      </c>
      <c r="T15" s="239">
        <f>利润表粘贴!AA13</f>
        <v>0</v>
      </c>
      <c r="U15" s="239">
        <f>利润表粘贴!AB13</f>
        <v>0</v>
      </c>
      <c r="V15" s="239">
        <f>利润表粘贴!AC13</f>
        <v>0</v>
      </c>
      <c r="W15" s="239">
        <f>利润表粘贴!Y13</f>
        <v>0</v>
      </c>
      <c r="X15" s="239">
        <f>利润表粘贴!X13</f>
        <v>0</v>
      </c>
    </row>
    <row r="16" ht="16.5" spans="1:24">
      <c r="A16" s="44" t="s">
        <v>37</v>
      </c>
      <c r="B16" s="237">
        <f t="shared" si="0"/>
        <v>3960610.2</v>
      </c>
      <c r="C16" s="239"/>
      <c r="D16" s="239">
        <f>利润表粘贴!I14+利润表粘贴!J14+利润表粘贴!K14+利润表粘贴!L14+利润表粘贴!M14</f>
        <v>0</v>
      </c>
      <c r="E16" s="239">
        <f>利润表粘贴!N14</f>
        <v>0</v>
      </c>
      <c r="F16" s="239">
        <f>利润表粘贴!S14</f>
        <v>309913.17</v>
      </c>
      <c r="G16" s="238">
        <f>利润表粘贴!O14</f>
        <v>3650697.03</v>
      </c>
      <c r="H16" s="238">
        <f t="shared" si="1"/>
        <v>0</v>
      </c>
      <c r="I16" s="239">
        <f>利润表粘贴!AE14</f>
        <v>0</v>
      </c>
      <c r="J16" s="239">
        <f>利润表粘贴!AF14</f>
        <v>0</v>
      </c>
      <c r="K16" s="239">
        <f>利润表粘贴!AD14</f>
        <v>0</v>
      </c>
      <c r="L16" s="238">
        <f t="shared" si="2"/>
        <v>0</v>
      </c>
      <c r="M16" s="239">
        <f>利润表粘贴!T14</f>
        <v>0</v>
      </c>
      <c r="N16" s="239">
        <f>利润表粘贴!U14</f>
        <v>0</v>
      </c>
      <c r="O16" s="238">
        <f t="shared" si="3"/>
        <v>0</v>
      </c>
      <c r="P16" s="239">
        <f>利润表粘贴!V14</f>
        <v>0</v>
      </c>
      <c r="Q16" s="239">
        <f>利润表粘贴!W14</f>
        <v>0</v>
      </c>
      <c r="R16" s="238">
        <f t="shared" si="4"/>
        <v>0</v>
      </c>
      <c r="S16" s="239">
        <f>利润表粘贴!Z14</f>
        <v>0</v>
      </c>
      <c r="T16" s="239">
        <f>利润表粘贴!AA14</f>
        <v>0</v>
      </c>
      <c r="U16" s="239">
        <f>利润表粘贴!AB14</f>
        <v>0</v>
      </c>
      <c r="V16" s="239">
        <f>利润表粘贴!AC14</f>
        <v>0</v>
      </c>
      <c r="W16" s="239">
        <f>利润表粘贴!Y14</f>
        <v>0</v>
      </c>
      <c r="X16" s="239">
        <f>利润表粘贴!X14</f>
        <v>0</v>
      </c>
    </row>
    <row r="17" ht="16.5" spans="1:24">
      <c r="A17" s="44" t="s">
        <v>38</v>
      </c>
      <c r="B17" s="237">
        <f t="shared" si="0"/>
        <v>21684615.62</v>
      </c>
      <c r="C17" s="239"/>
      <c r="D17" s="239">
        <f>利润表粘贴!I15+利润表粘贴!J15+利润表粘贴!K15+利润表粘贴!L15+利润表粘贴!M15</f>
        <v>0</v>
      </c>
      <c r="E17" s="239">
        <f>利润表粘贴!N15</f>
        <v>0</v>
      </c>
      <c r="F17" s="239">
        <f>利润表粘贴!S15</f>
        <v>0</v>
      </c>
      <c r="G17" s="238">
        <f>利润表粘贴!O15</f>
        <v>2488800</v>
      </c>
      <c r="H17" s="238">
        <f t="shared" si="1"/>
        <v>-8744005.94</v>
      </c>
      <c r="I17" s="239">
        <f>利润表粘贴!AE15</f>
        <v>-8694390.85</v>
      </c>
      <c r="J17" s="239">
        <f>利润表粘贴!AF15</f>
        <v>0</v>
      </c>
      <c r="K17" s="239">
        <f>利润表粘贴!AD15</f>
        <v>-49615.09</v>
      </c>
      <c r="L17" s="238">
        <f t="shared" si="2"/>
        <v>-16437805.6</v>
      </c>
      <c r="M17" s="239">
        <f>利润表粘贴!T15</f>
        <v>-16437805.6</v>
      </c>
      <c r="N17" s="239">
        <f>利润表粘贴!U15</f>
        <v>0</v>
      </c>
      <c r="O17" s="238">
        <f t="shared" si="3"/>
        <v>44377627.16</v>
      </c>
      <c r="P17" s="239">
        <f>利润表粘贴!V15</f>
        <v>37154701.27</v>
      </c>
      <c r="Q17" s="239">
        <f>利润表粘贴!W15</f>
        <v>7222925.89</v>
      </c>
      <c r="R17" s="238">
        <f t="shared" si="4"/>
        <v>0</v>
      </c>
      <c r="S17" s="239">
        <f>利润表粘贴!Z15</f>
        <v>0</v>
      </c>
      <c r="T17" s="239">
        <f>利润表粘贴!AA15</f>
        <v>0</v>
      </c>
      <c r="U17" s="239">
        <f>利润表粘贴!AB15</f>
        <v>0</v>
      </c>
      <c r="V17" s="239">
        <f>利润表粘贴!AC15</f>
        <v>0</v>
      </c>
      <c r="W17" s="239">
        <f>利润表粘贴!Y15</f>
        <v>0</v>
      </c>
      <c r="X17" s="239">
        <f>利润表粘贴!X15</f>
        <v>0</v>
      </c>
    </row>
    <row r="18" ht="16.5" spans="1:24">
      <c r="A18" s="44" t="s">
        <v>39</v>
      </c>
      <c r="B18" s="237">
        <f t="shared" si="0"/>
        <v>282286.09</v>
      </c>
      <c r="C18" s="239"/>
      <c r="D18" s="239">
        <f>利润表粘贴!I16+利润表粘贴!J16+利润表粘贴!K16+利润表粘贴!L16+利润表粘贴!M16</f>
        <v>-32299.1</v>
      </c>
      <c r="E18" s="239">
        <f>利润表粘贴!N16</f>
        <v>0</v>
      </c>
      <c r="F18" s="239">
        <f>利润表粘贴!S16</f>
        <v>0</v>
      </c>
      <c r="G18" s="238">
        <f>利润表粘贴!O16</f>
        <v>314585.19</v>
      </c>
      <c r="H18" s="238">
        <f t="shared" si="1"/>
        <v>0</v>
      </c>
      <c r="I18" s="239">
        <f>利润表粘贴!AE16</f>
        <v>0</v>
      </c>
      <c r="J18" s="239">
        <f>利润表粘贴!AF16</f>
        <v>0</v>
      </c>
      <c r="K18" s="239">
        <f>利润表粘贴!AD16</f>
        <v>0</v>
      </c>
      <c r="L18" s="238">
        <f t="shared" si="2"/>
        <v>0</v>
      </c>
      <c r="M18" s="239">
        <f>利润表粘贴!T16</f>
        <v>0</v>
      </c>
      <c r="N18" s="239">
        <f>利润表粘贴!U16</f>
        <v>0</v>
      </c>
      <c r="O18" s="238">
        <f t="shared" si="3"/>
        <v>0</v>
      </c>
      <c r="P18" s="239">
        <f>利润表粘贴!V16</f>
        <v>0</v>
      </c>
      <c r="Q18" s="239">
        <f>利润表粘贴!W16</f>
        <v>0</v>
      </c>
      <c r="R18" s="238">
        <f t="shared" si="4"/>
        <v>0</v>
      </c>
      <c r="S18" s="239">
        <f>利润表粘贴!Z16</f>
        <v>0</v>
      </c>
      <c r="T18" s="239">
        <f>利润表粘贴!AA16</f>
        <v>0</v>
      </c>
      <c r="U18" s="239">
        <f>利润表粘贴!AB16</f>
        <v>0</v>
      </c>
      <c r="V18" s="239">
        <f>利润表粘贴!AC16</f>
        <v>0</v>
      </c>
      <c r="W18" s="239">
        <f>利润表粘贴!Y16</f>
        <v>0</v>
      </c>
      <c r="X18" s="239">
        <f>利润表粘贴!X16</f>
        <v>0</v>
      </c>
    </row>
    <row r="19" ht="16.5" spans="1:24">
      <c r="A19" s="44" t="s">
        <v>40</v>
      </c>
      <c r="B19" s="237">
        <f t="shared" si="0"/>
        <v>20669245.75</v>
      </c>
      <c r="C19" s="239"/>
      <c r="D19" s="239">
        <f>利润表粘贴!I17+利润表粘贴!J17+利润表粘贴!K17+利润表粘贴!L17+利润表粘贴!M17</f>
        <v>-3018.87</v>
      </c>
      <c r="E19" s="239">
        <f>利润表粘贴!N17</f>
        <v>0</v>
      </c>
      <c r="F19" s="239">
        <f>利润表粘贴!S17</f>
        <v>0</v>
      </c>
      <c r="G19" s="238">
        <f>利润表粘贴!O17</f>
        <v>19027235.19</v>
      </c>
      <c r="H19" s="238">
        <f t="shared" si="1"/>
        <v>0</v>
      </c>
      <c r="I19" s="239">
        <f>利润表粘贴!AE17</f>
        <v>0</v>
      </c>
      <c r="J19" s="239">
        <f>利润表粘贴!AF17</f>
        <v>0</v>
      </c>
      <c r="K19" s="239">
        <f>利润表粘贴!AD17</f>
        <v>0</v>
      </c>
      <c r="L19" s="238">
        <f t="shared" si="2"/>
        <v>0</v>
      </c>
      <c r="M19" s="239">
        <f>利润表粘贴!T17</f>
        <v>0</v>
      </c>
      <c r="N19" s="239">
        <f>利润表粘贴!U17</f>
        <v>0</v>
      </c>
      <c r="O19" s="238">
        <f t="shared" si="3"/>
        <v>0</v>
      </c>
      <c r="P19" s="239">
        <f>利润表粘贴!V17</f>
        <v>0</v>
      </c>
      <c r="Q19" s="239">
        <f>利润表粘贴!W17</f>
        <v>0</v>
      </c>
      <c r="R19" s="238">
        <f t="shared" si="4"/>
        <v>1645029.43</v>
      </c>
      <c r="S19" s="239">
        <f>利润表粘贴!Z17</f>
        <v>230808.21</v>
      </c>
      <c r="T19" s="239">
        <f>利润表粘贴!AA17</f>
        <v>430602.41</v>
      </c>
      <c r="U19" s="239">
        <f>利润表粘贴!AB17</f>
        <v>4716.98</v>
      </c>
      <c r="V19" s="239">
        <f>利润表粘贴!AC17</f>
        <v>817887.14</v>
      </c>
      <c r="W19" s="239">
        <f>利润表粘贴!Y17</f>
        <v>13948.4</v>
      </c>
      <c r="X19" s="239">
        <f>利润表粘贴!X17</f>
        <v>147066.29</v>
      </c>
    </row>
    <row r="20" ht="16.5" spans="1:24">
      <c r="A20" s="44" t="s">
        <v>41</v>
      </c>
      <c r="B20" s="237">
        <f t="shared" si="0"/>
        <v>173386.98</v>
      </c>
      <c r="C20" s="239"/>
      <c r="D20" s="239">
        <f>利润表粘贴!I18+利润表粘贴!J18+利润表粘贴!K18+利润表粘贴!L18+利润表粘贴!M18</f>
        <v>17040.75</v>
      </c>
      <c r="E20" s="239">
        <f>利润表粘贴!N18</f>
        <v>0</v>
      </c>
      <c r="F20" s="239">
        <f>利润表粘贴!S18</f>
        <v>240.73</v>
      </c>
      <c r="G20" s="238">
        <f>利润表粘贴!O18</f>
        <v>156105.5</v>
      </c>
      <c r="H20" s="238">
        <f t="shared" si="1"/>
        <v>0</v>
      </c>
      <c r="I20" s="239">
        <f>利润表粘贴!AE18</f>
        <v>0</v>
      </c>
      <c r="J20" s="239">
        <f>利润表粘贴!AF18</f>
        <v>0</v>
      </c>
      <c r="K20" s="239">
        <f>利润表粘贴!AD18</f>
        <v>0</v>
      </c>
      <c r="L20" s="238">
        <f t="shared" si="2"/>
        <v>0</v>
      </c>
      <c r="M20" s="239">
        <f>利润表粘贴!T18</f>
        <v>0</v>
      </c>
      <c r="N20" s="239">
        <f>利润表粘贴!U18</f>
        <v>0</v>
      </c>
      <c r="O20" s="238">
        <f t="shared" si="3"/>
        <v>0</v>
      </c>
      <c r="P20" s="239">
        <f>利润表粘贴!V18</f>
        <v>0</v>
      </c>
      <c r="Q20" s="239">
        <f>利润表粘贴!W18</f>
        <v>0</v>
      </c>
      <c r="R20" s="238">
        <f t="shared" si="4"/>
        <v>0</v>
      </c>
      <c r="S20" s="239">
        <f>利润表粘贴!Z18</f>
        <v>0</v>
      </c>
      <c r="T20" s="239">
        <f>利润表粘贴!AA18</f>
        <v>0</v>
      </c>
      <c r="U20" s="239">
        <f>利润表粘贴!AB18</f>
        <v>0</v>
      </c>
      <c r="V20" s="239">
        <f>利润表粘贴!AC18</f>
        <v>0</v>
      </c>
      <c r="W20" s="239">
        <f>利润表粘贴!Y18</f>
        <v>0</v>
      </c>
      <c r="X20" s="239">
        <f>利润表粘贴!X18</f>
        <v>0</v>
      </c>
    </row>
    <row r="21" s="235" customFormat="1" ht="16.5" spans="1:24">
      <c r="A21" s="43" t="s">
        <v>42</v>
      </c>
      <c r="B21" s="237">
        <f t="shared" si="0"/>
        <v>903335952.22</v>
      </c>
      <c r="C21" s="238"/>
      <c r="D21" s="238">
        <f>利润表粘贴!I19+利润表粘贴!J19+利润表粘贴!K19+利润表粘贴!L19+利润表粘贴!M19</f>
        <v>264174505.84</v>
      </c>
      <c r="E21" s="238">
        <f>利润表粘贴!N19</f>
        <v>3395217.18</v>
      </c>
      <c r="F21" s="238">
        <f>利润表粘贴!S19</f>
        <v>15149798.73</v>
      </c>
      <c r="G21" s="238">
        <f>利润表粘贴!O19</f>
        <v>408630977.44</v>
      </c>
      <c r="H21" s="238">
        <f t="shared" si="1"/>
        <v>18707982.05</v>
      </c>
      <c r="I21" s="238">
        <f>利润表粘贴!AE19</f>
        <v>5860538.27</v>
      </c>
      <c r="J21" s="238">
        <f>利润表粘贴!AF19</f>
        <v>5442132.28</v>
      </c>
      <c r="K21" s="238">
        <f>利润表粘贴!AD19</f>
        <v>7405311.5</v>
      </c>
      <c r="L21" s="238">
        <f t="shared" si="2"/>
        <v>44716183.75</v>
      </c>
      <c r="M21" s="238">
        <f>利润表粘贴!T19</f>
        <v>41879187.49</v>
      </c>
      <c r="N21" s="238">
        <f>利润表粘贴!U19</f>
        <v>2836996.26</v>
      </c>
      <c r="O21" s="238">
        <f t="shared" si="3"/>
        <v>15109234.14</v>
      </c>
      <c r="P21" s="238">
        <f>利润表粘贴!V19</f>
        <v>11397134.19</v>
      </c>
      <c r="Q21" s="238">
        <f>利润表粘贴!W19</f>
        <v>3712099.95</v>
      </c>
      <c r="R21" s="238">
        <f t="shared" si="4"/>
        <v>133452053.09</v>
      </c>
      <c r="S21" s="238">
        <f>利润表粘贴!Z19</f>
        <v>68966228.44</v>
      </c>
      <c r="T21" s="238">
        <f>利润表粘贴!AA19</f>
        <v>23866459.84</v>
      </c>
      <c r="U21" s="238">
        <f>利润表粘贴!AB19</f>
        <v>10796623.52</v>
      </c>
      <c r="V21" s="238">
        <f>利润表粘贴!AC19</f>
        <v>22802336.42</v>
      </c>
      <c r="W21" s="238">
        <f>利润表粘贴!Y19</f>
        <v>2358631.03</v>
      </c>
      <c r="X21" s="238">
        <f>利润表粘贴!X19</f>
        <v>4661773.84</v>
      </c>
    </row>
    <row r="22" ht="16.5" spans="1:24">
      <c r="A22" s="45" t="s">
        <v>43</v>
      </c>
      <c r="B22" s="237">
        <f t="shared" si="0"/>
        <v>10457740.12</v>
      </c>
      <c r="C22" s="239"/>
      <c r="D22" s="239">
        <f>利润表粘贴!I20+利润表粘贴!J20+利润表粘贴!K20+利润表粘贴!L20+利润表粘贴!M20</f>
        <v>-999745.71</v>
      </c>
      <c r="E22" s="239">
        <f>利润表粘贴!N20</f>
        <v>-1032.86</v>
      </c>
      <c r="F22" s="239">
        <f>利润表粘贴!S20</f>
        <v>-72216.88</v>
      </c>
      <c r="G22" s="238">
        <f>利润表粘贴!O20</f>
        <v>6569146.28</v>
      </c>
      <c r="H22" s="238">
        <f t="shared" si="1"/>
        <v>775085</v>
      </c>
      <c r="I22" s="239">
        <f>利润表粘贴!AE20</f>
        <v>155866.72</v>
      </c>
      <c r="J22" s="239">
        <f>利润表粘贴!AF20</f>
        <v>554921.67</v>
      </c>
      <c r="K22" s="239">
        <f>利润表粘贴!AD20</f>
        <v>64296.61</v>
      </c>
      <c r="L22" s="238">
        <f t="shared" si="2"/>
        <v>2235386.06</v>
      </c>
      <c r="M22" s="239">
        <f>利润表粘贴!T20</f>
        <v>2188748.19</v>
      </c>
      <c r="N22" s="239">
        <f>利润表粘贴!U20</f>
        <v>46637.87</v>
      </c>
      <c r="O22" s="238">
        <f t="shared" si="3"/>
        <v>76201.47</v>
      </c>
      <c r="P22" s="239">
        <f>利润表粘贴!V20</f>
        <v>151687.39</v>
      </c>
      <c r="Q22" s="239">
        <f>利润表粘贴!W20</f>
        <v>-75485.92</v>
      </c>
      <c r="R22" s="238">
        <f t="shared" si="4"/>
        <v>1874916.76</v>
      </c>
      <c r="S22" s="239">
        <f>利润表粘贴!Z20</f>
        <v>1397846</v>
      </c>
      <c r="T22" s="239">
        <f>利润表粘贴!AA20</f>
        <v>130399.54</v>
      </c>
      <c r="U22" s="239">
        <f>利润表粘贴!AB20</f>
        <v>84361.37</v>
      </c>
      <c r="V22" s="239">
        <f>利润表粘贴!AC20</f>
        <v>276705.02</v>
      </c>
      <c r="W22" s="239">
        <f>利润表粘贴!Y20</f>
        <v>964.16</v>
      </c>
      <c r="X22" s="239">
        <f>利润表粘贴!X20</f>
        <v>-15359.33</v>
      </c>
    </row>
    <row r="23" ht="16.5" spans="1:24">
      <c r="A23" s="45" t="s">
        <v>44</v>
      </c>
      <c r="B23" s="237">
        <f t="shared" si="0"/>
        <v>828353577.88</v>
      </c>
      <c r="C23" s="239"/>
      <c r="D23" s="239">
        <f>利润表粘贴!I21+利润表粘贴!J21+利润表粘贴!K21+利润表粘贴!L21+利润表粘贴!M21</f>
        <v>264381335.23</v>
      </c>
      <c r="E23" s="239">
        <f>利润表粘贴!N21</f>
        <v>3396250.04</v>
      </c>
      <c r="F23" s="239">
        <f>利润表粘贴!S21</f>
        <v>15222015.61</v>
      </c>
      <c r="G23" s="238">
        <f>利润表粘贴!O21</f>
        <v>368321368.87</v>
      </c>
      <c r="H23" s="238">
        <f t="shared" si="1"/>
        <v>17932897.05</v>
      </c>
      <c r="I23" s="239">
        <f>利润表粘贴!AE21</f>
        <v>5704671.55</v>
      </c>
      <c r="J23" s="239">
        <f>利润表粘贴!AF21</f>
        <v>4887210.61</v>
      </c>
      <c r="K23" s="239">
        <f>利润表粘贴!AD21</f>
        <v>7341014.89</v>
      </c>
      <c r="L23" s="238">
        <f t="shared" si="2"/>
        <v>12489542.08</v>
      </c>
      <c r="M23" s="239">
        <f>利润表粘贴!T21</f>
        <v>9699183.69</v>
      </c>
      <c r="N23" s="239">
        <f>利润表粘贴!U21</f>
        <v>2790358.39</v>
      </c>
      <c r="O23" s="238">
        <f t="shared" si="3"/>
        <v>15033032.67</v>
      </c>
      <c r="P23" s="239">
        <f>利润表粘贴!V21</f>
        <v>11245446.8</v>
      </c>
      <c r="Q23" s="239">
        <f>利润表粘贴!W21</f>
        <v>3787585.87</v>
      </c>
      <c r="R23" s="238">
        <f t="shared" si="4"/>
        <v>131577136.33</v>
      </c>
      <c r="S23" s="239">
        <f>利润表粘贴!Z21</f>
        <v>67568382.44</v>
      </c>
      <c r="T23" s="239">
        <f>利润表粘贴!AA21</f>
        <v>23736060.3</v>
      </c>
      <c r="U23" s="239">
        <f>利润表粘贴!AB21</f>
        <v>10712262.15</v>
      </c>
      <c r="V23" s="239">
        <f>利润表粘贴!AC21</f>
        <v>22525631.4</v>
      </c>
      <c r="W23" s="239">
        <f>利润表粘贴!Y21</f>
        <v>2357666.87</v>
      </c>
      <c r="X23" s="239">
        <f>利润表粘贴!X21</f>
        <v>4677133.17</v>
      </c>
    </row>
    <row r="24" ht="16.5" spans="1:24">
      <c r="A24" s="45" t="s">
        <v>45</v>
      </c>
      <c r="B24" s="237">
        <f t="shared" si="0"/>
        <v>61274298.83</v>
      </c>
      <c r="C24" s="239"/>
      <c r="D24" s="239">
        <f>利润表粘贴!I22+利润表粘贴!J22+利润表粘贴!K22+利润表粘贴!L22+利润表粘贴!M22</f>
        <v>792916.32</v>
      </c>
      <c r="E24" s="239">
        <f>利润表粘贴!N22</f>
        <v>0</v>
      </c>
      <c r="F24" s="239">
        <f>利润表粘贴!S22</f>
        <v>0</v>
      </c>
      <c r="G24" s="238">
        <f>利润表粘贴!O22</f>
        <v>30490126.9</v>
      </c>
      <c r="H24" s="238">
        <f t="shared" si="1"/>
        <v>0</v>
      </c>
      <c r="I24" s="239">
        <f>利润表粘贴!AE22</f>
        <v>0</v>
      </c>
      <c r="J24" s="239">
        <f>利润表粘贴!AF22</f>
        <v>0</v>
      </c>
      <c r="K24" s="239">
        <f>利润表粘贴!AD22</f>
        <v>0</v>
      </c>
      <c r="L24" s="238">
        <f t="shared" si="2"/>
        <v>29991255.61</v>
      </c>
      <c r="M24" s="239">
        <f>利润表粘贴!T22</f>
        <v>29991255.61</v>
      </c>
      <c r="N24" s="239">
        <f>利润表粘贴!U22</f>
        <v>0</v>
      </c>
      <c r="O24" s="238">
        <f t="shared" si="3"/>
        <v>0</v>
      </c>
      <c r="P24" s="239">
        <f>利润表粘贴!V22</f>
        <v>0</v>
      </c>
      <c r="Q24" s="239">
        <f>利润表粘贴!W22</f>
        <v>0</v>
      </c>
      <c r="R24" s="238">
        <f t="shared" si="4"/>
        <v>0</v>
      </c>
      <c r="S24" s="239">
        <f>利润表粘贴!Z22</f>
        <v>0</v>
      </c>
      <c r="T24" s="239">
        <f>利润表粘贴!AA22</f>
        <v>0</v>
      </c>
      <c r="U24" s="239">
        <f>利润表粘贴!AB22</f>
        <v>0</v>
      </c>
      <c r="V24" s="239">
        <f>利润表粘贴!AC22</f>
        <v>0</v>
      </c>
      <c r="W24" s="239">
        <f>利润表粘贴!Y22</f>
        <v>0</v>
      </c>
      <c r="X24" s="239">
        <f>利润表粘贴!X22</f>
        <v>0</v>
      </c>
    </row>
    <row r="25" ht="16.5" spans="1:24">
      <c r="A25" s="45" t="s">
        <v>46</v>
      </c>
      <c r="B25" s="237">
        <f t="shared" si="0"/>
        <v>0</v>
      </c>
      <c r="C25" s="239"/>
      <c r="D25" s="239">
        <f>利润表粘贴!I23+利润表粘贴!J23+利润表粘贴!K23+利润表粘贴!L23+利润表粘贴!M23</f>
        <v>0</v>
      </c>
      <c r="E25" s="239">
        <f>利润表粘贴!N23</f>
        <v>0</v>
      </c>
      <c r="F25" s="239">
        <f>利润表粘贴!S23</f>
        <v>0</v>
      </c>
      <c r="G25" s="238">
        <f>利润表粘贴!O23</f>
        <v>0</v>
      </c>
      <c r="H25" s="238">
        <f t="shared" si="1"/>
        <v>0</v>
      </c>
      <c r="I25" s="239">
        <f>利润表粘贴!AE23</f>
        <v>0</v>
      </c>
      <c r="J25" s="239">
        <f>利润表粘贴!AF23</f>
        <v>0</v>
      </c>
      <c r="K25" s="239">
        <f>利润表粘贴!AD23</f>
        <v>0</v>
      </c>
      <c r="L25" s="238">
        <f t="shared" si="2"/>
        <v>0</v>
      </c>
      <c r="M25" s="239">
        <f>利润表粘贴!T23</f>
        <v>0</v>
      </c>
      <c r="N25" s="239">
        <f>利润表粘贴!U23</f>
        <v>0</v>
      </c>
      <c r="O25" s="238">
        <f t="shared" si="3"/>
        <v>0</v>
      </c>
      <c r="P25" s="239">
        <f>利润表粘贴!V23</f>
        <v>0</v>
      </c>
      <c r="Q25" s="239">
        <f>利润表粘贴!W23</f>
        <v>0</v>
      </c>
      <c r="R25" s="238">
        <f t="shared" si="4"/>
        <v>0</v>
      </c>
      <c r="S25" s="239">
        <f>利润表粘贴!Z23</f>
        <v>0</v>
      </c>
      <c r="T25" s="239">
        <f>利润表粘贴!AA23</f>
        <v>0</v>
      </c>
      <c r="U25" s="239">
        <f>利润表粘贴!AB23</f>
        <v>0</v>
      </c>
      <c r="V25" s="239">
        <f>利润表粘贴!AC23</f>
        <v>0</v>
      </c>
      <c r="W25" s="239">
        <f>利润表粘贴!Y23</f>
        <v>0</v>
      </c>
      <c r="X25" s="239">
        <f>利润表粘贴!X23</f>
        <v>0</v>
      </c>
    </row>
    <row r="26" ht="16.5" spans="1:24">
      <c r="A26" s="45" t="s">
        <v>47</v>
      </c>
      <c r="B26" s="237">
        <f t="shared" si="0"/>
        <v>3250335.39</v>
      </c>
      <c r="C26" s="239"/>
      <c r="D26" s="239">
        <f>利润表粘贴!I24+利润表粘贴!J24+利润表粘贴!K24+利润表粘贴!L24+利润表粘贴!M24</f>
        <v>0</v>
      </c>
      <c r="E26" s="239">
        <f>利润表粘贴!N24</f>
        <v>0</v>
      </c>
      <c r="F26" s="239">
        <f>利润表粘贴!S24</f>
        <v>0</v>
      </c>
      <c r="G26" s="238">
        <f>利润表粘贴!O24</f>
        <v>3250335.39</v>
      </c>
      <c r="H26" s="238">
        <f t="shared" si="1"/>
        <v>0</v>
      </c>
      <c r="I26" s="239">
        <f>利润表粘贴!AE24</f>
        <v>0</v>
      </c>
      <c r="J26" s="239">
        <f>利润表粘贴!AF24</f>
        <v>0</v>
      </c>
      <c r="K26" s="239">
        <f>利润表粘贴!AD24</f>
        <v>0</v>
      </c>
      <c r="L26" s="238">
        <f t="shared" si="2"/>
        <v>0</v>
      </c>
      <c r="M26" s="239">
        <f>利润表粘贴!T24</f>
        <v>0</v>
      </c>
      <c r="N26" s="239">
        <f>利润表粘贴!U24</f>
        <v>0</v>
      </c>
      <c r="O26" s="238">
        <f t="shared" si="3"/>
        <v>0</v>
      </c>
      <c r="P26" s="239">
        <f>利润表粘贴!V24</f>
        <v>0</v>
      </c>
      <c r="Q26" s="239">
        <f>利润表粘贴!W24</f>
        <v>0</v>
      </c>
      <c r="R26" s="238">
        <f t="shared" si="4"/>
        <v>0</v>
      </c>
      <c r="S26" s="239">
        <f>利润表粘贴!Z24</f>
        <v>0</v>
      </c>
      <c r="T26" s="239">
        <f>利润表粘贴!AA24</f>
        <v>0</v>
      </c>
      <c r="U26" s="239">
        <f>利润表粘贴!AB24</f>
        <v>0</v>
      </c>
      <c r="V26" s="239">
        <f>利润表粘贴!AC24</f>
        <v>0</v>
      </c>
      <c r="W26" s="239">
        <f>利润表粘贴!Y24</f>
        <v>0</v>
      </c>
      <c r="X26" s="239">
        <f>利润表粘贴!X24</f>
        <v>0</v>
      </c>
    </row>
    <row r="27" s="235" customFormat="1" ht="16.5" spans="1:24">
      <c r="A27" s="43" t="s">
        <v>48</v>
      </c>
      <c r="B27" s="237">
        <f t="shared" si="0"/>
        <v>533339904.62</v>
      </c>
      <c r="C27" s="238"/>
      <c r="D27" s="238">
        <f>利润表粘贴!I25+利润表粘贴!J25+利润表粘贴!K25+利润表粘贴!L25+利润表粘贴!M25</f>
        <v>-483082374.02</v>
      </c>
      <c r="E27" s="238">
        <f>利润表粘贴!N25</f>
        <v>-3392651.14</v>
      </c>
      <c r="F27" s="238">
        <f>利润表粘贴!S25</f>
        <v>-14832650.04</v>
      </c>
      <c r="G27" s="238">
        <f>利润表粘贴!O25</f>
        <v>568735856.49</v>
      </c>
      <c r="H27" s="238">
        <f t="shared" si="1"/>
        <v>94725630.03</v>
      </c>
      <c r="I27" s="238">
        <f>利润表粘贴!AE25</f>
        <v>36815585.12</v>
      </c>
      <c r="J27" s="238">
        <f>利润表粘贴!AF25</f>
        <v>55001517.97</v>
      </c>
      <c r="K27" s="238">
        <f>利润表粘贴!AD25</f>
        <v>2908526.94</v>
      </c>
      <c r="L27" s="238">
        <f t="shared" si="2"/>
        <v>173216795.69</v>
      </c>
      <c r="M27" s="238">
        <f>利润表粘贴!T25</f>
        <v>169470683.46</v>
      </c>
      <c r="N27" s="238">
        <f>利润表粘贴!U25</f>
        <v>3746112.23</v>
      </c>
      <c r="O27" s="238">
        <f t="shared" si="3"/>
        <v>63810768.88</v>
      </c>
      <c r="P27" s="238">
        <f>利润表粘贴!V25</f>
        <v>67183862.96</v>
      </c>
      <c r="Q27" s="238">
        <f>利润表粘贴!W25</f>
        <v>-3373094.08</v>
      </c>
      <c r="R27" s="238">
        <f t="shared" si="4"/>
        <v>134158528.73</v>
      </c>
      <c r="S27" s="238">
        <f>利润表粘贴!Z25</f>
        <v>127280232.58</v>
      </c>
      <c r="T27" s="238">
        <f>利润表粘贴!AA25</f>
        <v>-4662492.53</v>
      </c>
      <c r="U27" s="238">
        <f>利润表粘贴!AB25</f>
        <v>1383565.08</v>
      </c>
      <c r="V27" s="238">
        <f>利润表粘贴!AC25</f>
        <v>16949512.99</v>
      </c>
      <c r="W27" s="238">
        <f>利润表粘贴!Y25</f>
        <v>-2344682.63</v>
      </c>
      <c r="X27" s="238">
        <f>利润表粘贴!X25</f>
        <v>-4447606.76</v>
      </c>
    </row>
    <row r="28" ht="16.5" spans="1:24">
      <c r="A28" s="45" t="s">
        <v>49</v>
      </c>
      <c r="B28" s="237">
        <f t="shared" si="0"/>
        <v>796138.63</v>
      </c>
      <c r="C28" s="239"/>
      <c r="D28" s="239">
        <f>利润表粘贴!I26+利润表粘贴!J26+利润表粘贴!K26+利润表粘贴!L26+利润表粘贴!M26</f>
        <v>669577.82</v>
      </c>
      <c r="E28" s="239">
        <f>利润表粘贴!N26</f>
        <v>0</v>
      </c>
      <c r="F28" s="239">
        <f>利润表粘贴!S26</f>
        <v>0</v>
      </c>
      <c r="G28" s="238">
        <f>利润表粘贴!O26</f>
        <v>52110.92</v>
      </c>
      <c r="H28" s="238">
        <f t="shared" si="1"/>
        <v>0</v>
      </c>
      <c r="I28" s="239">
        <f>利润表粘贴!AE26</f>
        <v>0</v>
      </c>
      <c r="J28" s="239">
        <f>利润表粘贴!AF26</f>
        <v>0</v>
      </c>
      <c r="K28" s="239">
        <f>利润表粘贴!AD26</f>
        <v>0</v>
      </c>
      <c r="L28" s="238">
        <f t="shared" si="2"/>
        <v>0</v>
      </c>
      <c r="M28" s="239">
        <f>利润表粘贴!T26</f>
        <v>0</v>
      </c>
      <c r="N28" s="239">
        <f>利润表粘贴!U26</f>
        <v>0</v>
      </c>
      <c r="O28" s="238">
        <f t="shared" si="3"/>
        <v>74449.89</v>
      </c>
      <c r="P28" s="239">
        <f>利润表粘贴!V26</f>
        <v>0</v>
      </c>
      <c r="Q28" s="239">
        <f>利润表粘贴!W26</f>
        <v>74449.89</v>
      </c>
      <c r="R28" s="238">
        <f t="shared" si="4"/>
        <v>0</v>
      </c>
      <c r="S28" s="239">
        <f>利润表粘贴!Z26</f>
        <v>0</v>
      </c>
      <c r="T28" s="239">
        <f>利润表粘贴!AA26</f>
        <v>0</v>
      </c>
      <c r="U28" s="239">
        <f>利润表粘贴!AB26</f>
        <v>0</v>
      </c>
      <c r="V28" s="239">
        <f>利润表粘贴!AC26</f>
        <v>0</v>
      </c>
      <c r="W28" s="239">
        <f>利润表粘贴!Y26</f>
        <v>0</v>
      </c>
      <c r="X28" s="239">
        <f>利润表粘贴!X26</f>
        <v>0</v>
      </c>
    </row>
    <row r="29" ht="16.5" spans="1:24">
      <c r="A29" s="45" t="s">
        <v>50</v>
      </c>
      <c r="B29" s="237">
        <f t="shared" si="0"/>
        <v>4946471.13</v>
      </c>
      <c r="C29" s="239"/>
      <c r="D29" s="239">
        <f>利润表粘贴!I27+利润表粘贴!J27+利润表粘贴!K27+利润表粘贴!L27+利润表粘贴!M27</f>
        <v>4290080.62</v>
      </c>
      <c r="E29" s="239">
        <f>利润表粘贴!N27</f>
        <v>0</v>
      </c>
      <c r="F29" s="239">
        <f>利润表粘贴!S27</f>
        <v>450</v>
      </c>
      <c r="G29" s="238">
        <f>利润表粘贴!O27</f>
        <v>655940.51</v>
      </c>
      <c r="H29" s="238">
        <f t="shared" si="1"/>
        <v>0</v>
      </c>
      <c r="I29" s="239">
        <f>利润表粘贴!AE27</f>
        <v>0</v>
      </c>
      <c r="J29" s="239">
        <f>利润表粘贴!AF27</f>
        <v>0</v>
      </c>
      <c r="K29" s="239">
        <f>利润表粘贴!AD27</f>
        <v>0</v>
      </c>
      <c r="L29" s="238">
        <f t="shared" si="2"/>
        <v>0</v>
      </c>
      <c r="M29" s="239">
        <f>利润表粘贴!T27</f>
        <v>0</v>
      </c>
      <c r="N29" s="239">
        <f>利润表粘贴!U27</f>
        <v>0</v>
      </c>
      <c r="O29" s="238">
        <f t="shared" si="3"/>
        <v>0</v>
      </c>
      <c r="P29" s="239">
        <f>利润表粘贴!V27</f>
        <v>0</v>
      </c>
      <c r="Q29" s="239">
        <f>利润表粘贴!W27</f>
        <v>0</v>
      </c>
      <c r="R29" s="238">
        <f t="shared" si="4"/>
        <v>0</v>
      </c>
      <c r="S29" s="239">
        <f>利润表粘贴!Z27</f>
        <v>0</v>
      </c>
      <c r="T29" s="239">
        <f>利润表粘贴!AA27</f>
        <v>0</v>
      </c>
      <c r="U29" s="239">
        <f>利润表粘贴!AB27</f>
        <v>0</v>
      </c>
      <c r="V29" s="239">
        <f>利润表粘贴!AC27</f>
        <v>0</v>
      </c>
      <c r="W29" s="239">
        <f>利润表粘贴!Y27</f>
        <v>0</v>
      </c>
      <c r="X29" s="239">
        <f>利润表粘贴!X27</f>
        <v>0</v>
      </c>
    </row>
    <row r="30" s="235" customFormat="1" ht="16.5" spans="1:24">
      <c r="A30" s="43" t="s">
        <v>51</v>
      </c>
      <c r="B30" s="237">
        <f t="shared" si="0"/>
        <v>529189572.12</v>
      </c>
      <c r="C30" s="238"/>
      <c r="D30" s="238">
        <f>利润表粘贴!I28+利润表粘贴!J28+利润表粘贴!K28+利润表粘贴!L28+利润表粘贴!M28</f>
        <v>-486702876.82</v>
      </c>
      <c r="E30" s="238">
        <f>利润表粘贴!N28</f>
        <v>-3392651.14</v>
      </c>
      <c r="F30" s="238">
        <f>利润表粘贴!S28</f>
        <v>-14833100.04</v>
      </c>
      <c r="G30" s="238">
        <f>利润表粘贴!O28</f>
        <v>568132026.9</v>
      </c>
      <c r="H30" s="238">
        <f t="shared" si="1"/>
        <v>94725630.03</v>
      </c>
      <c r="I30" s="238">
        <f>利润表粘贴!AE28</f>
        <v>36815585.12</v>
      </c>
      <c r="J30" s="238">
        <f>利润表粘贴!AF28</f>
        <v>55001517.97</v>
      </c>
      <c r="K30" s="238">
        <f>利润表粘贴!AD28</f>
        <v>2908526.94</v>
      </c>
      <c r="L30" s="238">
        <f t="shared" si="2"/>
        <v>173216795.69</v>
      </c>
      <c r="M30" s="238">
        <f>利润表粘贴!T28</f>
        <v>169470683.46</v>
      </c>
      <c r="N30" s="238">
        <f>利润表粘贴!U28</f>
        <v>3746112.23</v>
      </c>
      <c r="O30" s="238">
        <f t="shared" si="3"/>
        <v>63885218.77</v>
      </c>
      <c r="P30" s="238">
        <f>利润表粘贴!V28</f>
        <v>67183862.96</v>
      </c>
      <c r="Q30" s="238">
        <f>利润表粘贴!W28</f>
        <v>-3298644.19</v>
      </c>
      <c r="R30" s="238">
        <f t="shared" si="4"/>
        <v>134158528.73</v>
      </c>
      <c r="S30" s="238">
        <f>利润表粘贴!Z28</f>
        <v>127280232.58</v>
      </c>
      <c r="T30" s="238">
        <f>利润表粘贴!AA28</f>
        <v>-4662492.53</v>
      </c>
      <c r="U30" s="238">
        <f>利润表粘贴!AB28</f>
        <v>1383565.08</v>
      </c>
      <c r="V30" s="238">
        <f>利润表粘贴!AC28</f>
        <v>16949512.99</v>
      </c>
      <c r="W30" s="238">
        <f>利润表粘贴!Y28</f>
        <v>-2344682.63</v>
      </c>
      <c r="X30" s="238">
        <f>利润表粘贴!X28</f>
        <v>-4447606.76</v>
      </c>
    </row>
    <row r="31" ht="16.5" spans="1:24">
      <c r="A31" s="45" t="s">
        <v>52</v>
      </c>
      <c r="B31" s="237">
        <f t="shared" si="0"/>
        <v>125460420.519999</v>
      </c>
      <c r="C31" s="239"/>
      <c r="D31" s="239">
        <f>利润表粘贴!I29+利润表粘贴!J29+利润表粘贴!K29+利润表粘贴!L29+利润表粘贴!M29</f>
        <v>125460420.519999</v>
      </c>
      <c r="E31" s="239">
        <f>利润表粘贴!N29</f>
        <v>0</v>
      </c>
      <c r="F31" s="239">
        <f>利润表粘贴!S29</f>
        <v>0</v>
      </c>
      <c r="G31" s="238">
        <f>利润表粘贴!O29</f>
        <v>0</v>
      </c>
      <c r="H31" s="238">
        <f t="shared" si="1"/>
        <v>0</v>
      </c>
      <c r="I31" s="239">
        <f>利润表粘贴!AE29</f>
        <v>0</v>
      </c>
      <c r="J31" s="239">
        <f>利润表粘贴!AF29</f>
        <v>0</v>
      </c>
      <c r="K31" s="239">
        <f>利润表粘贴!AD29</f>
        <v>0</v>
      </c>
      <c r="L31" s="238">
        <f t="shared" si="2"/>
        <v>0</v>
      </c>
      <c r="M31" s="239">
        <f>利润表粘贴!T29</f>
        <v>0</v>
      </c>
      <c r="N31" s="239">
        <f>利润表粘贴!U29</f>
        <v>0</v>
      </c>
      <c r="O31" s="238">
        <f t="shared" si="3"/>
        <v>0</v>
      </c>
      <c r="P31" s="239">
        <f>利润表粘贴!V29</f>
        <v>0</v>
      </c>
      <c r="Q31" s="239">
        <f>利润表粘贴!W29</f>
        <v>0</v>
      </c>
      <c r="R31" s="238">
        <f t="shared" si="4"/>
        <v>0</v>
      </c>
      <c r="S31" s="239">
        <f>利润表粘贴!Z29</f>
        <v>0</v>
      </c>
      <c r="T31" s="239">
        <f>利润表粘贴!AA29</f>
        <v>0</v>
      </c>
      <c r="U31" s="239">
        <f>利润表粘贴!AB29</f>
        <v>0</v>
      </c>
      <c r="V31" s="239">
        <f>利润表粘贴!AC29</f>
        <v>0</v>
      </c>
      <c r="W31" s="239">
        <f>利润表粘贴!Y29</f>
        <v>0</v>
      </c>
      <c r="X31" s="239">
        <f>利润表粘贴!X29</f>
        <v>0</v>
      </c>
    </row>
    <row r="32" s="235" customFormat="1" ht="16.5" spans="1:24">
      <c r="A32" s="43" t="s">
        <v>53</v>
      </c>
      <c r="B32" s="237">
        <f t="shared" si="0"/>
        <v>403729151.600001</v>
      </c>
      <c r="C32" s="238"/>
      <c r="D32" s="238">
        <f>利润表粘贴!I30+利润表粘贴!J30+利润表粘贴!K30+利润表粘贴!L30+利润表粘贴!M30</f>
        <v>-612163297.339999</v>
      </c>
      <c r="E32" s="238">
        <f>利润表粘贴!N30</f>
        <v>-3392651.14</v>
      </c>
      <c r="F32" s="238">
        <f>利润表粘贴!S30</f>
        <v>-14833100.04</v>
      </c>
      <c r="G32" s="238">
        <f>利润表粘贴!O30</f>
        <v>568132026.9</v>
      </c>
      <c r="H32" s="238">
        <f t="shared" si="1"/>
        <v>94725630.03</v>
      </c>
      <c r="I32" s="238">
        <f>利润表粘贴!AE30</f>
        <v>36815585.12</v>
      </c>
      <c r="J32" s="238">
        <f>利润表粘贴!AF30</f>
        <v>55001517.97</v>
      </c>
      <c r="K32" s="238">
        <f>利润表粘贴!AD30</f>
        <v>2908526.94</v>
      </c>
      <c r="L32" s="238">
        <f t="shared" si="2"/>
        <v>173216795.69</v>
      </c>
      <c r="M32" s="238">
        <f>利润表粘贴!T30</f>
        <v>169470683.46</v>
      </c>
      <c r="N32" s="238">
        <f>利润表粘贴!U30</f>
        <v>3746112.23</v>
      </c>
      <c r="O32" s="238">
        <f t="shared" si="3"/>
        <v>63885218.77</v>
      </c>
      <c r="P32" s="238">
        <f>利润表粘贴!V30</f>
        <v>67183862.96</v>
      </c>
      <c r="Q32" s="238">
        <f>利润表粘贴!W30</f>
        <v>-3298644.19</v>
      </c>
      <c r="R32" s="238">
        <f t="shared" si="4"/>
        <v>134158528.73</v>
      </c>
      <c r="S32" s="238">
        <f>利润表粘贴!Z30</f>
        <v>127280232.58</v>
      </c>
      <c r="T32" s="238">
        <f>利润表粘贴!AA30</f>
        <v>-4662492.53</v>
      </c>
      <c r="U32" s="238">
        <f>利润表粘贴!AB30</f>
        <v>1383565.08</v>
      </c>
      <c r="V32" s="238">
        <f>利润表粘贴!AC30</f>
        <v>16949512.99</v>
      </c>
      <c r="W32" s="238">
        <f>利润表粘贴!Y30</f>
        <v>-2344682.63</v>
      </c>
      <c r="X32" s="238">
        <f>利润表粘贴!X30</f>
        <v>-4447606.76</v>
      </c>
    </row>
    <row r="33" s="235" customFormat="1" ht="16.5" spans="1:24">
      <c r="A33" s="43" t="s">
        <v>54</v>
      </c>
      <c r="B33" s="237">
        <f t="shared" si="0"/>
        <v>-35761975.75</v>
      </c>
      <c r="C33" s="238"/>
      <c r="D33" s="238">
        <f>利润表粘贴!I37+利润表粘贴!J37+利润表粘贴!K37+利润表粘贴!L37+利润表粘贴!M37</f>
        <v>0</v>
      </c>
      <c r="E33" s="238">
        <f>利润表粘贴!N37</f>
        <v>0</v>
      </c>
      <c r="F33" s="238">
        <f>利润表粘贴!S37</f>
        <v>0</v>
      </c>
      <c r="G33" s="238">
        <f>利润表粘贴!O37</f>
        <v>0</v>
      </c>
      <c r="H33" s="238">
        <f t="shared" si="1"/>
        <v>0</v>
      </c>
      <c r="I33" s="238">
        <f>利润表粘贴!AE37</f>
        <v>0</v>
      </c>
      <c r="J33" s="238">
        <f>利润表粘贴!AF37</f>
        <v>0</v>
      </c>
      <c r="K33" s="238">
        <f>利润表粘贴!AD37</f>
        <v>0</v>
      </c>
      <c r="L33" s="238">
        <f t="shared" si="2"/>
        <v>3524984.4</v>
      </c>
      <c r="M33" s="238">
        <f>利润表粘贴!T37</f>
        <v>3524984.4</v>
      </c>
      <c r="N33" s="238">
        <f>利润表粘贴!U37</f>
        <v>0</v>
      </c>
      <c r="O33" s="238">
        <f t="shared" si="3"/>
        <v>-39286960.15</v>
      </c>
      <c r="P33" s="238">
        <f>利润表粘贴!V37</f>
        <v>0</v>
      </c>
      <c r="Q33" s="238">
        <f>利润表粘贴!W37</f>
        <v>-39286960.15</v>
      </c>
      <c r="R33" s="238">
        <f t="shared" si="4"/>
        <v>0</v>
      </c>
      <c r="S33" s="238">
        <f>利润表粘贴!Z37</f>
        <v>0</v>
      </c>
      <c r="T33" s="238">
        <f>利润表粘贴!AA37</f>
        <v>0</v>
      </c>
      <c r="U33" s="238">
        <f>利润表粘贴!AB37</f>
        <v>0</v>
      </c>
      <c r="V33" s="238">
        <f>利润表粘贴!AC37</f>
        <v>0</v>
      </c>
      <c r="W33" s="238">
        <f>利润表粘贴!Y37</f>
        <v>0</v>
      </c>
      <c r="X33" s="238">
        <f>利润表粘贴!X37</f>
        <v>0</v>
      </c>
    </row>
    <row r="34" s="235" customFormat="1" ht="16.5" spans="1:24">
      <c r="A34" s="43" t="s">
        <v>55</v>
      </c>
      <c r="B34" s="237">
        <f t="shared" si="0"/>
        <v>367967175.850001</v>
      </c>
      <c r="C34" s="238"/>
      <c r="D34" s="238">
        <f>利润表粘贴!I52+利润表粘贴!J52+利润表粘贴!K52+利润表粘贴!L52+利润表粘贴!M52</f>
        <v>-612163297.339999</v>
      </c>
      <c r="E34" s="238">
        <f>利润表粘贴!N52</f>
        <v>-3392651.14</v>
      </c>
      <c r="F34" s="238">
        <f>利润表粘贴!S52</f>
        <v>-14833100.04</v>
      </c>
      <c r="G34" s="238">
        <f>利润表粘贴!O52</f>
        <v>568132026.9</v>
      </c>
      <c r="H34" s="238">
        <f t="shared" si="1"/>
        <v>94725630.03</v>
      </c>
      <c r="I34" s="238">
        <f>利润表粘贴!AE52</f>
        <v>36815585.12</v>
      </c>
      <c r="J34" s="238">
        <f>利润表粘贴!AF52</f>
        <v>55001517.97</v>
      </c>
      <c r="K34" s="238">
        <f>利润表粘贴!AD52</f>
        <v>2908526.94</v>
      </c>
      <c r="L34" s="238">
        <f t="shared" si="2"/>
        <v>176741780.09</v>
      </c>
      <c r="M34" s="238">
        <f>利润表粘贴!T52</f>
        <v>172995667.86</v>
      </c>
      <c r="N34" s="238">
        <f>利润表粘贴!U52</f>
        <v>3746112.23</v>
      </c>
      <c r="O34" s="238">
        <f t="shared" si="3"/>
        <v>24598258.62</v>
      </c>
      <c r="P34" s="238">
        <f>利润表粘贴!V52</f>
        <v>67183862.96</v>
      </c>
      <c r="Q34" s="238">
        <f>利润表粘贴!W52</f>
        <v>-42585604.34</v>
      </c>
      <c r="R34" s="238">
        <f t="shared" si="4"/>
        <v>134158528.73</v>
      </c>
      <c r="S34" s="238">
        <f>利润表粘贴!Z52</f>
        <v>127280232.58</v>
      </c>
      <c r="T34" s="238">
        <f>利润表粘贴!AA52</f>
        <v>-4662492.53</v>
      </c>
      <c r="U34" s="238">
        <f>利润表粘贴!AB52</f>
        <v>1383565.08</v>
      </c>
      <c r="V34" s="238">
        <f>利润表粘贴!AC52</f>
        <v>16949512.99</v>
      </c>
      <c r="W34" s="238">
        <f>利润表粘贴!Y52</f>
        <v>-2344682.63</v>
      </c>
      <c r="X34" s="238">
        <f>利润表粘贴!X52</f>
        <v>-4447606.76</v>
      </c>
    </row>
    <row r="35" spans="2:13">
      <c r="B35" s="2">
        <f>B34-利润表粘贴!C52</f>
        <v>9.5367431640625e-7</v>
      </c>
      <c r="M35">
        <v>3460811.16</v>
      </c>
    </row>
    <row r="36" spans="1:1">
      <c r="A36" s="2" t="s">
        <v>56</v>
      </c>
    </row>
    <row r="37" ht="16.5" spans="1:24">
      <c r="A37" s="1" t="s">
        <v>1</v>
      </c>
      <c r="B37" s="1" t="s">
        <v>2</v>
      </c>
      <c r="C37" s="1" t="s">
        <v>3</v>
      </c>
      <c r="D37" s="1" t="s">
        <v>4</v>
      </c>
      <c r="E37" s="4" t="s">
        <v>5</v>
      </c>
      <c r="F37" s="4" t="s">
        <v>6</v>
      </c>
      <c r="G37" s="1" t="s">
        <v>7</v>
      </c>
      <c r="H37" s="1" t="s">
        <v>8</v>
      </c>
      <c r="I37" s="1" t="s">
        <v>9</v>
      </c>
      <c r="J37" s="1" t="s">
        <v>10</v>
      </c>
      <c r="K37" s="1" t="s">
        <v>11</v>
      </c>
      <c r="L37" s="1" t="s">
        <v>12</v>
      </c>
      <c r="M37" s="1" t="s">
        <v>13</v>
      </c>
      <c r="N37" s="1" t="s">
        <v>14</v>
      </c>
      <c r="O37" s="1" t="s">
        <v>15</v>
      </c>
      <c r="P37" s="1" t="s">
        <v>16</v>
      </c>
      <c r="Q37" s="1" t="s">
        <v>17</v>
      </c>
      <c r="R37" s="1" t="s">
        <v>18</v>
      </c>
      <c r="S37" s="1" t="s">
        <v>19</v>
      </c>
      <c r="T37" s="1" t="s">
        <v>20</v>
      </c>
      <c r="U37" s="1" t="s">
        <v>21</v>
      </c>
      <c r="V37" s="1" t="s">
        <v>22</v>
      </c>
      <c r="W37" s="1" t="s">
        <v>23</v>
      </c>
      <c r="X37" s="1" t="s">
        <v>24</v>
      </c>
    </row>
    <row r="38" s="235" customFormat="1" ht="16.5" spans="1:24">
      <c r="A38" s="43" t="s">
        <v>25</v>
      </c>
      <c r="B38" s="237">
        <f>C38+D38+E38+F38+G38+H38+L38+O38+R38</f>
        <v>0</v>
      </c>
      <c r="C38" s="225">
        <f>C39+C42+C46+C48+C49+C50+C51+C52+C53+C54</f>
        <v>90882768.1044828</v>
      </c>
      <c r="D38" s="225">
        <f>D39+D42+D46+D48+D49+D50+D51+D52+D53+D54</f>
        <v>0</v>
      </c>
      <c r="E38" s="225">
        <f>E39+E42+E46+E48+E49+E50+E51+E52+E53+E54</f>
        <v>415355.45</v>
      </c>
      <c r="F38" s="225">
        <f>F39+F42+F46+F48+F49+F50+F51+F52+F53+F54</f>
        <v>0</v>
      </c>
      <c r="G38" s="225">
        <f t="shared" ref="G38:X38" si="5">G39+G42+G46+G48+G49+G50+G51+G52+G53+G54</f>
        <v>15161036.8338107</v>
      </c>
      <c r="H38" s="225">
        <f>I38+J38+K38</f>
        <v>-1300634.7581132</v>
      </c>
      <c r="I38" s="225">
        <f t="shared" si="5"/>
        <v>13810299.3216981</v>
      </c>
      <c r="J38" s="225">
        <f t="shared" si="5"/>
        <v>-18477996.0079623</v>
      </c>
      <c r="K38" s="225">
        <f t="shared" si="5"/>
        <v>3367061.92815095</v>
      </c>
      <c r="L38" s="225">
        <f>M38+N38</f>
        <v>-31904759.8833333</v>
      </c>
      <c r="M38" s="225">
        <f>M39+M42+M46+M48+M49+M50+M51+M52+M53+M54</f>
        <v>-26170998.5633333</v>
      </c>
      <c r="N38" s="225">
        <f t="shared" si="5"/>
        <v>-5733761.32</v>
      </c>
      <c r="O38" s="225">
        <f>P38+Q38</f>
        <v>-55887974.3272956</v>
      </c>
      <c r="P38" s="225">
        <f t="shared" si="5"/>
        <v>-12662438.4239623</v>
      </c>
      <c r="Q38" s="225">
        <f t="shared" si="5"/>
        <v>-43225535.9033333</v>
      </c>
      <c r="R38" s="225">
        <f>S38+T38+U38+V38+W38+X38</f>
        <v>-17365791.4195514</v>
      </c>
      <c r="S38" s="225">
        <f t="shared" si="5"/>
        <v>-15585731.2950349</v>
      </c>
      <c r="T38" s="225">
        <f t="shared" si="5"/>
        <v>-1047813.24411592</v>
      </c>
      <c r="U38" s="225">
        <f t="shared" si="5"/>
        <v>-141509.433962264</v>
      </c>
      <c r="V38" s="225">
        <f t="shared" si="5"/>
        <v>-429722.756438356</v>
      </c>
      <c r="W38" s="225">
        <f t="shared" si="5"/>
        <v>-13948.4</v>
      </c>
      <c r="X38" s="225">
        <f t="shared" si="5"/>
        <v>-147066.29</v>
      </c>
    </row>
    <row r="39" ht="16.5" spans="1:24">
      <c r="A39" s="44" t="s">
        <v>26</v>
      </c>
      <c r="B39" s="237">
        <f t="shared" ref="B39:B68" si="6">C39+D39+E39+F39+G39+H39+L39+O39+R39</f>
        <v>0</v>
      </c>
      <c r="C39" s="223">
        <f>C40-C41</f>
        <v>-4092594.65120329</v>
      </c>
      <c r="D39" s="223">
        <f>D40-D41</f>
        <v>0</v>
      </c>
      <c r="E39" s="223">
        <f>E40-E41</f>
        <v>76006.48</v>
      </c>
      <c r="F39" s="223">
        <f>F40-F41</f>
        <v>0</v>
      </c>
      <c r="G39" s="225">
        <f t="shared" ref="G39:X39" si="7">G40-G41</f>
        <v>5458325.4</v>
      </c>
      <c r="H39" s="225">
        <f t="shared" ref="H39:H68" si="8">I39+J39+K39</f>
        <v>0</v>
      </c>
      <c r="I39" s="223">
        <f t="shared" si="7"/>
        <v>0</v>
      </c>
      <c r="J39" s="223">
        <f t="shared" si="7"/>
        <v>0</v>
      </c>
      <c r="K39" s="223">
        <f t="shared" si="7"/>
        <v>0</v>
      </c>
      <c r="L39" s="225">
        <f t="shared" ref="L39:L68" si="9">M39+N39</f>
        <v>0</v>
      </c>
      <c r="M39" s="223">
        <f t="shared" si="7"/>
        <v>0</v>
      </c>
      <c r="N39" s="223">
        <f t="shared" si="7"/>
        <v>0</v>
      </c>
      <c r="O39" s="225">
        <f t="shared" ref="O39:O68" si="10">P39+Q39</f>
        <v>-5438450.71</v>
      </c>
      <c r="P39" s="223">
        <f t="shared" si="7"/>
        <v>-5438450.71</v>
      </c>
      <c r="Q39" s="223">
        <f t="shared" si="7"/>
        <v>0</v>
      </c>
      <c r="R39" s="225">
        <f t="shared" ref="R39:R68" si="11">S39+T39+U39+V39+W39+X39</f>
        <v>3996713.48120329</v>
      </c>
      <c r="S39" s="223">
        <f>S40-S41</f>
        <v>3565382.57534247</v>
      </c>
      <c r="T39" s="223">
        <f t="shared" si="7"/>
        <v>43166.5222991781</v>
      </c>
      <c r="U39" s="223">
        <f t="shared" si="7"/>
        <v>0</v>
      </c>
      <c r="V39" s="223">
        <f t="shared" si="7"/>
        <v>388164.383561644</v>
      </c>
      <c r="W39" s="223">
        <f t="shared" si="7"/>
        <v>0</v>
      </c>
      <c r="X39" s="223">
        <f t="shared" si="7"/>
        <v>0</v>
      </c>
    </row>
    <row r="40" ht="16.5" spans="1:24">
      <c r="A40" s="45" t="s">
        <v>27</v>
      </c>
      <c r="B40" s="237">
        <f t="shared" si="6"/>
        <v>0</v>
      </c>
      <c r="C40" s="223">
        <f>SUMIFS(调整区域!$F:$F,调整区域!$D:$D,$A40,调整区域!$E:$E,C37)+SUMIFS(调整区域!$H:$H,调整区域!$D:$D,$A40,调整区域!$G:$G,C37)</f>
        <v>-4092594.65120329</v>
      </c>
      <c r="D40" s="223">
        <f>SUMIFS(调整区域!$F:$F,调整区域!$D:$D,$A40,调整区域!$E:$E,D37)+SUMIFS(调整区域!$H:$H,调整区域!$D:$D,$A40,调整区域!$G:$G,D37)</f>
        <v>0</v>
      </c>
      <c r="E40" s="223">
        <f>SUMIFS(调整区域!$F:$F,调整区域!$D:$D,$A40,调整区域!$E:$E,E37)+SUMIFS(调整区域!$H:$H,调整区域!$D:$D,$A40,调整区域!$G:$G,E37)</f>
        <v>76006.48</v>
      </c>
      <c r="F40" s="223">
        <f>SUMIFS(调整区域!$F:$F,调整区域!$D:$D,$A40,调整区域!$E:$E,F37)+SUMIFS(调整区域!$H:$H,调整区域!$D:$D,$A40,调整区域!$G:$G,F37)</f>
        <v>0</v>
      </c>
      <c r="G40" s="225">
        <f>SUMIFS(调整区域!$F:$F,调整区域!$D:$D,$A40,调整区域!$E:$E,G37)+SUMIFS(调整区域!$H:$H,调整区域!$D:$D,$A40,调整区域!$G:$G,G37)</f>
        <v>5458325.4</v>
      </c>
      <c r="H40" s="225">
        <f t="shared" si="8"/>
        <v>0</v>
      </c>
      <c r="I40" s="223">
        <f>SUMIFS(调整区域!$F:$F,调整区域!$D:$D,$A40,调整区域!$E:$E,I37)+SUMIFS(调整区域!$H:$H,调整区域!$D:$D,$A40,调整区域!$G:$G,I37)</f>
        <v>0</v>
      </c>
      <c r="J40" s="223">
        <f>SUMIFS(调整区域!$F:$F,调整区域!$D:$D,$A40,调整区域!$E:$E,J37)+SUMIFS(调整区域!$H:$H,调整区域!$D:$D,$A40,调整区域!$G:$G,J37)</f>
        <v>0</v>
      </c>
      <c r="K40" s="223">
        <f>SUMIFS(调整区域!$F:$F,调整区域!$D:$D,$A40,调整区域!$E:$E,K37)+SUMIFS(调整区域!$H:$H,调整区域!$D:$D,$A40,调整区域!$G:$G,K37)</f>
        <v>0</v>
      </c>
      <c r="L40" s="225">
        <f t="shared" si="9"/>
        <v>0</v>
      </c>
      <c r="M40" s="223">
        <f>SUMIFS(调整区域!$F:$F,调整区域!$D:$D,$A40,调整区域!$E:$E,M37)+SUMIFS(调整区域!$H:$H,调整区域!$D:$D,$A40,调整区域!$G:$G,M37)</f>
        <v>0</v>
      </c>
      <c r="N40" s="223">
        <f>SUMIFS(调整区域!$F:$F,调整区域!$D:$D,$A40,调整区域!$E:$E,N37)+SUMIFS(调整区域!$H:$H,调整区域!$D:$D,$A40,调整区域!$G:$G,N37)</f>
        <v>0</v>
      </c>
      <c r="O40" s="225">
        <f t="shared" si="10"/>
        <v>-5438450.71</v>
      </c>
      <c r="P40" s="223">
        <f>SUMIFS(调整区域!$F:$F,调整区域!$D:$D,$A40,调整区域!$E:$E,P37)+SUMIFS(调整区域!$H:$H,调整区域!$D:$D,$A40,调整区域!$G:$G,P37)</f>
        <v>-5438450.71</v>
      </c>
      <c r="Q40" s="223">
        <f>SUMIFS(调整区域!$F:$F,调整区域!$D:$D,$A40,调整区域!$E:$E,Q37)+SUMIFS(调整区域!$H:$H,调整区域!$D:$D,$A40,调整区域!$G:$G,Q37)</f>
        <v>0</v>
      </c>
      <c r="R40" s="225">
        <f t="shared" si="11"/>
        <v>3996713.48120329</v>
      </c>
      <c r="S40" s="223">
        <f>SUMIFS(调整区域!$F:$F,调整区域!$D:$D,$A40,调整区域!$E:$E,S37)+SUMIFS(调整区域!$H:$H,调整区域!$D:$D,$A40,调整区域!$G:$G,S37)</f>
        <v>3565382.57534247</v>
      </c>
      <c r="T40" s="223">
        <f>SUMIFS(调整区域!$F:$F,调整区域!$D:$D,$A40,调整区域!$E:$E,T37)+SUMIFS(调整区域!$H:$H,调整区域!$D:$D,$A40,调整区域!$G:$G,T37)</f>
        <v>43166.5222991781</v>
      </c>
      <c r="U40" s="223">
        <f>SUMIFS(调整区域!$F:$F,调整区域!$D:$D,$A40,调整区域!$E:$E,U37)+SUMIFS(调整区域!$H:$H,调整区域!$D:$D,$A40,调整区域!$G:$G,U37)</f>
        <v>0</v>
      </c>
      <c r="V40" s="223">
        <f>SUMIFS(调整区域!$F:$F,调整区域!$D:$D,$A40,调整区域!$E:$E,V37)+SUMIFS(调整区域!$H:$H,调整区域!$D:$D,$A40,调整区域!$G:$G,V37)</f>
        <v>388164.383561644</v>
      </c>
      <c r="W40" s="223">
        <f>SUMIFS(调整区域!$F:$F,调整区域!$D:$D,$A40,调整区域!$E:$E,W37)+SUMIFS(调整区域!$H:$H,调整区域!$D:$D,$A40,调整区域!$G:$G,W37)</f>
        <v>0</v>
      </c>
      <c r="X40" s="223">
        <f>SUMIFS(调整区域!$F:$F,调整区域!$D:$D,$A40,调整区域!$E:$E,X37)+SUMIFS(调整区域!$H:$H,调整区域!$D:$D,$A40,调整区域!$G:$G,X37)</f>
        <v>0</v>
      </c>
    </row>
    <row r="41" ht="16.5" spans="1:24">
      <c r="A41" s="45" t="s">
        <v>28</v>
      </c>
      <c r="B41" s="237">
        <f t="shared" si="6"/>
        <v>0</v>
      </c>
      <c r="C41" s="223">
        <f>SUMIFS(调整区域!$F:$F,调整区域!$D:$D,$A41,调整区域!$E:$E,C37)+SUMIFS(调整区域!$H:$H,调整区域!$D:$D,$A41,调整区域!$G:$G,C37)</f>
        <v>0</v>
      </c>
      <c r="D41" s="223">
        <f>SUMIFS(调整区域!$F:$F,调整区域!$D:$D,$A41,调整区域!$E:$E,D37)+SUMIFS(调整区域!$H:$H,调整区域!$D:$D,$A41,调整区域!$G:$G,D37)</f>
        <v>0</v>
      </c>
      <c r="E41" s="223">
        <f>SUMIFS(调整区域!$F:$F,调整区域!$D:$D,$A41,调整区域!$E:$E,E37)+SUMIFS(调整区域!$H:$H,调整区域!$D:$D,$A41,调整区域!$G:$G,E37)</f>
        <v>0</v>
      </c>
      <c r="F41" s="223">
        <f>SUMIFS(调整区域!$F:$F,调整区域!$D:$D,$A41,调整区域!$E:$E,F37)+SUMIFS(调整区域!$H:$H,调整区域!$D:$D,$A41,调整区域!$G:$G,F37)</f>
        <v>0</v>
      </c>
      <c r="G41" s="225">
        <f>SUMIFS(调整区域!$F:$F,调整区域!$D:$D,$A41,调整区域!$E:$E,G37)+SUMIFS(调整区域!$H:$H,调整区域!$D:$D,$A41,调整区域!$G:$G,G37)</f>
        <v>0</v>
      </c>
      <c r="H41" s="225">
        <f t="shared" si="8"/>
        <v>0</v>
      </c>
      <c r="I41" s="223">
        <f>SUMIFS(调整区域!$F:$F,调整区域!$D:$D,$A41,调整区域!$E:$E,I37)+SUMIFS(调整区域!$H:$H,调整区域!$D:$D,$A41,调整区域!$G:$G,I37)</f>
        <v>0</v>
      </c>
      <c r="J41" s="223">
        <f>SUMIFS(调整区域!$F:$F,调整区域!$D:$D,$A41,调整区域!$E:$E,J37)+SUMIFS(调整区域!$H:$H,调整区域!$D:$D,$A41,调整区域!$G:$G,J37)</f>
        <v>0</v>
      </c>
      <c r="K41" s="223">
        <f>SUMIFS(调整区域!$F:$F,调整区域!$D:$D,$A41,调整区域!$E:$E,K37)+SUMIFS(调整区域!$H:$H,调整区域!$D:$D,$A41,调整区域!$G:$G,K37)</f>
        <v>0</v>
      </c>
      <c r="L41" s="225">
        <f t="shared" si="9"/>
        <v>0</v>
      </c>
      <c r="M41" s="223">
        <f>SUMIFS(调整区域!$F:$F,调整区域!$D:$D,$A41,调整区域!$E:$E,M37)+SUMIFS(调整区域!$H:$H,调整区域!$D:$D,$A41,调整区域!$G:$G,M37)</f>
        <v>0</v>
      </c>
      <c r="N41" s="223">
        <f>SUMIFS(调整区域!$F:$F,调整区域!$D:$D,$A41,调整区域!$E:$E,N37)+SUMIFS(调整区域!$H:$H,调整区域!$D:$D,$A41,调整区域!$G:$G,N37)</f>
        <v>0</v>
      </c>
      <c r="O41" s="225">
        <f t="shared" si="10"/>
        <v>0</v>
      </c>
      <c r="P41" s="223">
        <f>SUMIFS(调整区域!$F:$F,调整区域!$D:$D,$A41,调整区域!$E:$E,P37)+SUMIFS(调整区域!$H:$H,调整区域!$D:$D,$A41,调整区域!$G:$G,P37)</f>
        <v>0</v>
      </c>
      <c r="Q41" s="223">
        <f>SUMIFS(调整区域!$F:$F,调整区域!$D:$D,$A41,调整区域!$E:$E,Q37)+SUMIFS(调整区域!$H:$H,调整区域!$D:$D,$A41,调整区域!$G:$G,Q37)</f>
        <v>0</v>
      </c>
      <c r="R41" s="225">
        <f t="shared" si="11"/>
        <v>0</v>
      </c>
      <c r="S41" s="223">
        <f>SUMIFS(调整区域!$F:$F,调整区域!$D:$D,$A41,调整区域!$E:$E,S37)+SUMIFS(调整区域!$H:$H,调整区域!$D:$D,$A41,调整区域!$G:$G,S37)</f>
        <v>0</v>
      </c>
      <c r="T41" s="223">
        <f>SUMIFS(调整区域!$F:$F,调整区域!$D:$D,$A41,调整区域!$E:$E,T37)+SUMIFS(调整区域!$H:$H,调整区域!$D:$D,$A41,调整区域!$G:$G,T37)</f>
        <v>0</v>
      </c>
      <c r="U41" s="223">
        <f>SUMIFS(调整区域!$F:$F,调整区域!$D:$D,$A41,调整区域!$E:$E,U37)+SUMIFS(调整区域!$H:$H,调整区域!$D:$D,$A41,调整区域!$G:$G,U37)</f>
        <v>0</v>
      </c>
      <c r="V41" s="223">
        <f>SUMIFS(调整区域!$F:$F,调整区域!$D:$D,$A41,调整区域!$E:$E,V37)+SUMIFS(调整区域!$H:$H,调整区域!$D:$D,$A41,调整区域!$G:$G,V37)</f>
        <v>0</v>
      </c>
      <c r="W41" s="223">
        <f>SUMIFS(调整区域!$F:$F,调整区域!$D:$D,$A41,调整区域!$E:$E,W37)+SUMIFS(调整区域!$H:$H,调整区域!$D:$D,$A41,调整区域!$G:$G,W37)</f>
        <v>0</v>
      </c>
      <c r="X41" s="223">
        <f>SUMIFS(调整区域!$F:$F,调整区域!$D:$D,$A41,调整区域!$E:$E,X37)+SUMIFS(调整区域!$H:$H,调整区域!$D:$D,$A41,调整区域!$G:$G,X37)</f>
        <v>0</v>
      </c>
    </row>
    <row r="42" ht="16.5" spans="1:24">
      <c r="A42" s="44" t="s">
        <v>29</v>
      </c>
      <c r="B42" s="237">
        <f t="shared" si="6"/>
        <v>0</v>
      </c>
      <c r="C42" s="223">
        <f>C43+C44+C45</f>
        <v>29400143.2481132</v>
      </c>
      <c r="D42" s="223">
        <f>D43+D44+D45</f>
        <v>0</v>
      </c>
      <c r="E42" s="223">
        <f>E43+E44+E45</f>
        <v>339348.97</v>
      </c>
      <c r="F42" s="223">
        <f>F43+F44+F45</f>
        <v>0</v>
      </c>
      <c r="G42" s="225">
        <f>G43+G44+G45</f>
        <v>-10940541.2692453</v>
      </c>
      <c r="H42" s="225">
        <f t="shared" si="8"/>
        <v>-2117676.02811321</v>
      </c>
      <c r="I42" s="223">
        <f t="shared" ref="G42:X42" si="12">I43+I44+I45</f>
        <v>-193505.948301883</v>
      </c>
      <c r="J42" s="223">
        <f t="shared" si="12"/>
        <v>-5291232.00796227</v>
      </c>
      <c r="K42" s="223">
        <f t="shared" si="12"/>
        <v>3367061.92815095</v>
      </c>
      <c r="L42" s="225">
        <f t="shared" si="9"/>
        <v>3323936.4</v>
      </c>
      <c r="M42" s="223">
        <f t="shared" si="12"/>
        <v>2028000</v>
      </c>
      <c r="N42" s="223">
        <f t="shared" si="12"/>
        <v>1295936.4</v>
      </c>
      <c r="O42" s="225">
        <f t="shared" si="10"/>
        <v>0</v>
      </c>
      <c r="P42" s="223">
        <f t="shared" si="12"/>
        <v>0</v>
      </c>
      <c r="Q42" s="223">
        <f t="shared" si="12"/>
        <v>0</v>
      </c>
      <c r="R42" s="225">
        <f t="shared" si="11"/>
        <v>-20005211.3207547</v>
      </c>
      <c r="S42" s="223">
        <f t="shared" si="12"/>
        <v>-18920305.6603774</v>
      </c>
      <c r="T42" s="223">
        <f t="shared" si="12"/>
        <v>-943396.226415094</v>
      </c>
      <c r="U42" s="223">
        <f t="shared" si="12"/>
        <v>-141509.433962264</v>
      </c>
      <c r="V42" s="223">
        <f t="shared" si="12"/>
        <v>0</v>
      </c>
      <c r="W42" s="223">
        <f t="shared" si="12"/>
        <v>0</v>
      </c>
      <c r="X42" s="223">
        <f t="shared" si="12"/>
        <v>0</v>
      </c>
    </row>
    <row r="43" ht="16.5" spans="1:24">
      <c r="A43" s="45" t="s">
        <v>30</v>
      </c>
      <c r="B43" s="237">
        <f t="shared" si="6"/>
        <v>-1.33877620100975e-9</v>
      </c>
      <c r="C43" s="223">
        <f>SUMIFS(调整区域!$F:$F,调整区域!$D:$D,$A43,调整区域!$E:$E,C37)+SUMIFS(调整区域!$H:$H,调整区域!$D:$D,$A43,调整区域!$G:$G,C37)</f>
        <v>20097628.26</v>
      </c>
      <c r="D43" s="223">
        <f>SUMIFS(调整区域!$F:$F,调整区域!$D:$D,$A43,调整区域!$E:$E,D37)+SUMIFS(调整区域!$H:$H,调整区域!$D:$D,$A43,调整区域!$G:$G,D37)</f>
        <v>0</v>
      </c>
      <c r="E43" s="223">
        <f>SUMIFS(调整区域!$F:$F,调整区域!$D:$D,$A43,调整区域!$E:$E,E37)+SUMIFS(调整区域!$H:$H,调整区域!$D:$D,$A43,调整区域!$G:$G,E37)</f>
        <v>339348.97</v>
      </c>
      <c r="F43" s="223">
        <f>SUMIFS(调整区域!$F:$F,调整区域!$D:$D,$A43,调整区域!$E:$E,F37)+SUMIFS(调整区域!$H:$H,调整区域!$D:$D,$A43,调整区域!$G:$G,F37)</f>
        <v>0</v>
      </c>
      <c r="G43" s="225">
        <f>SUMIFS(调整区域!$F:$F,调整区域!$D:$D,$A43,调整区域!$E:$E,G37)+SUMIFS(调整区域!$H:$H,调整区域!$D:$D,$A43,调整区域!$G:$G,G37)</f>
        <v>-20329800.42</v>
      </c>
      <c r="H43" s="225">
        <f t="shared" si="8"/>
        <v>-107176.81</v>
      </c>
      <c r="I43" s="223">
        <f>SUMIFS(调整区域!$F:$F,调整区域!$D:$D,$A43,调整区域!$E:$E,I37)+SUMIFS(调整区域!$H:$H,调整区域!$D:$D,$A43,调整区域!$G:$G,I37)</f>
        <v>310095.783018868</v>
      </c>
      <c r="J43" s="223">
        <f>SUMIFS(调整区域!$F:$F,调整区域!$D:$D,$A43,调整区域!$E:$E,J37)+SUMIFS(调整区域!$H:$H,调整区域!$D:$D,$A43,调整区域!$G:$G,J37)</f>
        <v>0</v>
      </c>
      <c r="K43" s="223">
        <f>SUMIFS(调整区域!$F:$F,调整区域!$D:$D,$A43,调整区域!$E:$E,K37)+SUMIFS(调整区域!$H:$H,调整区域!$D:$D,$A43,调整区域!$G:$G,K37)</f>
        <v>-417272.593018868</v>
      </c>
      <c r="L43" s="225">
        <f t="shared" si="9"/>
        <v>0</v>
      </c>
      <c r="M43" s="223">
        <f>SUMIFS(调整区域!$F:$F,调整区域!$D:$D,$A43,调整区域!$E:$E,M37)+SUMIFS(调整区域!$H:$H,调整区域!$D:$D,$A43,调整区域!$G:$G,M37)</f>
        <v>0</v>
      </c>
      <c r="N43" s="223">
        <f>SUMIFS(调整区域!$F:$F,调整区域!$D:$D,$A43,调整区域!$E:$E,N37)+SUMIFS(调整区域!$H:$H,调整区域!$D:$D,$A43,调整区域!$G:$G,N37)</f>
        <v>0</v>
      </c>
      <c r="O43" s="225">
        <f t="shared" si="10"/>
        <v>0</v>
      </c>
      <c r="P43" s="223">
        <f>SUMIFS(调整区域!$F:$F,调整区域!$D:$D,$A43,调整区域!$E:$E,P37)+SUMIFS(调整区域!$H:$H,调整区域!$D:$D,$A43,调整区域!$G:$G,P37)</f>
        <v>0</v>
      </c>
      <c r="Q43" s="223">
        <f>SUMIFS(调整区域!$F:$F,调整区域!$D:$D,$A43,调整区域!$E:$E,Q37)+SUMIFS(调整区域!$H:$H,调整区域!$D:$D,$A43,调整区域!$G:$G,Q37)</f>
        <v>0</v>
      </c>
      <c r="R43" s="225">
        <f t="shared" si="11"/>
        <v>0</v>
      </c>
      <c r="S43" s="223">
        <f>SUMIFS(调整区域!$F:$F,调整区域!$D:$D,$A43,调整区域!$E:$E,S37)+SUMIFS(调整区域!$H:$H,调整区域!$D:$D,$A43,调整区域!$G:$G,S37)</f>
        <v>0</v>
      </c>
      <c r="T43" s="223">
        <f>SUMIFS(调整区域!$F:$F,调整区域!$D:$D,$A43,调整区域!$E:$E,T37)+SUMIFS(调整区域!$H:$H,调整区域!$D:$D,$A43,调整区域!$G:$G,T37)</f>
        <v>0</v>
      </c>
      <c r="U43" s="223">
        <f>SUMIFS(调整区域!$F:$F,调整区域!$D:$D,$A43,调整区域!$E:$E,U37)+SUMIFS(调整区域!$H:$H,调整区域!$D:$D,$A43,调整区域!$G:$G,U37)</f>
        <v>0</v>
      </c>
      <c r="V43" s="223">
        <f>SUMIFS(调整区域!$F:$F,调整区域!$D:$D,$A43,调整区域!$E:$E,V37)+SUMIFS(调整区域!$H:$H,调整区域!$D:$D,$A43,调整区域!$G:$G,V37)</f>
        <v>0</v>
      </c>
      <c r="W43" s="223">
        <f>SUMIFS(调整区域!$F:$F,调整区域!$D:$D,$A43,调整区域!$E:$E,W37)+SUMIFS(调整区域!$H:$H,调整区域!$D:$D,$A43,调整区域!$G:$G,W37)</f>
        <v>0</v>
      </c>
      <c r="X43" s="223">
        <f>SUMIFS(调整区域!$F:$F,调整区域!$D:$D,$A43,调整区域!$E:$E,X37)+SUMIFS(调整区域!$H:$H,调整区域!$D:$D,$A43,调整区域!$G:$G,X37)</f>
        <v>0</v>
      </c>
    </row>
    <row r="44" ht="16.5" spans="1:24">
      <c r="A44" s="45" t="s">
        <v>31</v>
      </c>
      <c r="B44" s="237">
        <f t="shared" si="6"/>
        <v>0</v>
      </c>
      <c r="C44" s="223">
        <f>SUMIFS(调整区域!$F:$F,调整区域!$D:$D,$A44,调整区域!$E:$E,C37)+SUMIFS(调整区域!$H:$H,调整区域!$D:$D,$A44,调整区域!$G:$G,C37)</f>
        <v>16479311.3207547</v>
      </c>
      <c r="D44" s="223">
        <f>SUMIFS(调整区域!$F:$F,调整区域!$D:$D,$A44,调整区域!$E:$E,D37)+SUMIFS(调整区域!$H:$H,调整区域!$D:$D,$A44,调整区域!$G:$G,D37)</f>
        <v>0</v>
      </c>
      <c r="E44" s="223">
        <f>SUMIFS(调整区域!$F:$F,调整区域!$D:$D,$A44,调整区域!$E:$E,E37)+SUMIFS(调整区域!$H:$H,调整区域!$D:$D,$A44,调整区域!$G:$G,E37)</f>
        <v>0</v>
      </c>
      <c r="F44" s="223">
        <f>SUMIFS(调整区域!$F:$F,调整区域!$D:$D,$A44,调整区域!$E:$E,F37)+SUMIFS(调整区域!$H:$H,调整区域!$D:$D,$A44,调整区域!$G:$G,F37)</f>
        <v>0</v>
      </c>
      <c r="G44" s="225">
        <f>SUMIFS(调整区域!$F:$F,调整区域!$D:$D,$A44,调整区域!$E:$E,G37)+SUMIFS(调整区域!$H:$H,调整区域!$D:$D,$A44,调整区域!$G:$G,G37)</f>
        <v>0</v>
      </c>
      <c r="H44" s="225">
        <f t="shared" si="8"/>
        <v>1497900</v>
      </c>
      <c r="I44" s="223">
        <f>SUMIFS(调整区域!$F:$F,调整区域!$D:$D,$A44,调整区域!$E:$E,I37)+SUMIFS(调整区域!$H:$H,调整区域!$D:$D,$A44,调整区域!$G:$G,I37)</f>
        <v>0</v>
      </c>
      <c r="J44" s="223">
        <f>SUMIFS(调整区域!$F:$F,调整区域!$D:$D,$A44,调整区域!$E:$E,J37)+SUMIFS(调整区域!$H:$H,调整区域!$D:$D,$A44,调整区域!$G:$G,J37)</f>
        <v>1497900</v>
      </c>
      <c r="K44" s="223">
        <f>SUMIFS(调整区域!$F:$F,调整区域!$D:$D,$A44,调整区域!$E:$E,K37)+SUMIFS(调整区域!$H:$H,调整区域!$D:$D,$A44,调整区域!$G:$G,K37)</f>
        <v>0</v>
      </c>
      <c r="L44" s="225">
        <f t="shared" si="9"/>
        <v>2028000</v>
      </c>
      <c r="M44" s="223">
        <f>SUMIFS(调整区域!$F:$F,调整区域!$D:$D,$A44,调整区域!$E:$E,M37)+SUMIFS(调整区域!$H:$H,调整区域!$D:$D,$A44,调整区域!$G:$G,M37)</f>
        <v>2028000</v>
      </c>
      <c r="N44" s="223">
        <f>SUMIFS(调整区域!$F:$F,调整区域!$D:$D,$A44,调整区域!$E:$E,N37)+SUMIFS(调整区域!$H:$H,调整区域!$D:$D,$A44,调整区域!$G:$G,N37)</f>
        <v>0</v>
      </c>
      <c r="O44" s="225">
        <f t="shared" si="10"/>
        <v>0</v>
      </c>
      <c r="P44" s="223">
        <f>SUMIFS(调整区域!$F:$F,调整区域!$D:$D,$A44,调整区域!$E:$E,P37)+SUMIFS(调整区域!$H:$H,调整区域!$D:$D,$A44,调整区域!$G:$G,P37)</f>
        <v>0</v>
      </c>
      <c r="Q44" s="223">
        <f>SUMIFS(调整区域!$F:$F,调整区域!$D:$D,$A44,调整区域!$E:$E,Q37)+SUMIFS(调整区域!$H:$H,调整区域!$D:$D,$A44,调整区域!$G:$G,Q37)</f>
        <v>0</v>
      </c>
      <c r="R44" s="225">
        <f t="shared" si="11"/>
        <v>-20005211.3207547</v>
      </c>
      <c r="S44" s="223">
        <f>SUMIFS(调整区域!$F:$F,调整区域!$D:$D,$A44,调整区域!$E:$E,S37)+SUMIFS(调整区域!$H:$H,调整区域!$D:$D,$A44,调整区域!$G:$G,S37)</f>
        <v>-18920305.6603774</v>
      </c>
      <c r="T44" s="223">
        <f>SUMIFS(调整区域!$F:$F,调整区域!$D:$D,$A44,调整区域!$E:$E,T37)+SUMIFS(调整区域!$H:$H,调整区域!$D:$D,$A44,调整区域!$G:$G,T37)</f>
        <v>-943396.226415094</v>
      </c>
      <c r="U44" s="223">
        <f>SUMIFS(调整区域!$F:$F,调整区域!$D:$D,$A44,调整区域!$E:$E,U37)+SUMIFS(调整区域!$H:$H,调整区域!$D:$D,$A44,调整区域!$G:$G,U37)</f>
        <v>-141509.433962264</v>
      </c>
      <c r="V44" s="223">
        <f>SUMIFS(调整区域!$F:$F,调整区域!$D:$D,$A44,调整区域!$E:$E,V37)+SUMIFS(调整区域!$H:$H,调整区域!$D:$D,$A44,调整区域!$G:$G,V37)</f>
        <v>0</v>
      </c>
      <c r="W44" s="223">
        <f>SUMIFS(调整区域!$F:$F,调整区域!$D:$D,$A44,调整区域!$E:$E,W37)+SUMIFS(调整区域!$H:$H,调整区域!$D:$D,$A44,调整区域!$G:$G,W37)</f>
        <v>0</v>
      </c>
      <c r="X44" s="223">
        <f>SUMIFS(调整区域!$F:$F,调整区域!$D:$D,$A44,调整区域!$E:$E,X37)+SUMIFS(调整区域!$H:$H,调整区域!$D:$D,$A44,调整区域!$G:$G,X37)</f>
        <v>0</v>
      </c>
    </row>
    <row r="45" ht="16.5" spans="1:24">
      <c r="A45" s="45" t="s">
        <v>32</v>
      </c>
      <c r="B45" s="237">
        <f t="shared" si="6"/>
        <v>0</v>
      </c>
      <c r="C45" s="223">
        <f>SUMIFS(调整区域!$F:$F,调整区域!$D:$D,$A45,调整区域!$E:$E,C37)+SUMIFS(调整区域!$H:$H,调整区域!$D:$D,$A45,调整区域!$G:$G,C37)</f>
        <v>-7176796.33264151</v>
      </c>
      <c r="D45" s="223">
        <f>SUMIFS(调整区域!$F:$F,调整区域!$D:$D,$A45,调整区域!$E:$E,D37)+SUMIFS(调整区域!$H:$H,调整区域!$D:$D,$A45,调整区域!$G:$G,D37)</f>
        <v>0</v>
      </c>
      <c r="E45" s="223">
        <f>SUMIFS(调整区域!$F:$F,调整区域!$D:$D,$A45,调整区域!$E:$E,E37)+SUMIFS(调整区域!$H:$H,调整区域!$D:$D,$A45,调整区域!$G:$G,E37)</f>
        <v>0</v>
      </c>
      <c r="F45" s="223">
        <f>SUMIFS(调整区域!$F:$F,调整区域!$D:$D,$A45,调整区域!$E:$E,F37)+SUMIFS(调整区域!$H:$H,调整区域!$D:$D,$A45,调整区域!$G:$G,F37)</f>
        <v>0</v>
      </c>
      <c r="G45" s="225">
        <f>SUMIFS(调整区域!$F:$F,调整区域!$D:$D,$A45,调整区域!$E:$E,G37)+SUMIFS(调整区域!$H:$H,调整区域!$D:$D,$A45,调整区域!$G:$G,G37)</f>
        <v>9389259.15075472</v>
      </c>
      <c r="H45" s="225">
        <f t="shared" si="8"/>
        <v>-3508399.21811321</v>
      </c>
      <c r="I45" s="223">
        <f>SUMIFS(调整区域!$F:$F,调整区域!$D:$D,$A45,调整区域!$E:$E,I37)+SUMIFS(调整区域!$H:$H,调整区域!$D:$D,$A45,调整区域!$G:$G,I37)</f>
        <v>-503601.731320751</v>
      </c>
      <c r="J45" s="223">
        <f>SUMIFS(调整区域!$F:$F,调整区域!$D:$D,$A45,调整区域!$E:$E,J37)+SUMIFS(调整区域!$H:$H,调整区域!$D:$D,$A45,调整区域!$G:$G,J37)</f>
        <v>-6789132.00796227</v>
      </c>
      <c r="K45" s="223">
        <f>SUMIFS(调整区域!$F:$F,调整区域!$D:$D,$A45,调整区域!$E:$E,K37)+SUMIFS(调整区域!$H:$H,调整区域!$D:$D,$A45,调整区域!$G:$G,K37)</f>
        <v>3784334.52116982</v>
      </c>
      <c r="L45" s="225">
        <f t="shared" si="9"/>
        <v>1295936.4</v>
      </c>
      <c r="M45" s="223">
        <f>SUMIFS(调整区域!$F:$F,调整区域!$D:$D,$A45,调整区域!$E:$E,M37)+SUMIFS(调整区域!$H:$H,调整区域!$D:$D,$A45,调整区域!$G:$G,M37)</f>
        <v>0</v>
      </c>
      <c r="N45" s="223">
        <f>SUMIFS(调整区域!$F:$F,调整区域!$D:$D,$A45,调整区域!$E:$E,N37)+SUMIFS(调整区域!$H:$H,调整区域!$D:$D,$A45,调整区域!$G:$G,N37)</f>
        <v>1295936.4</v>
      </c>
      <c r="O45" s="225">
        <f t="shared" si="10"/>
        <v>0</v>
      </c>
      <c r="P45" s="223">
        <f>SUMIFS(调整区域!$F:$F,调整区域!$D:$D,$A45,调整区域!$E:$E,P37)+SUMIFS(调整区域!$H:$H,调整区域!$D:$D,$A45,调整区域!$G:$G,P37)</f>
        <v>0</v>
      </c>
      <c r="Q45" s="223">
        <f>SUMIFS(调整区域!$F:$F,调整区域!$D:$D,$A45,调整区域!$E:$E,Q37)+SUMIFS(调整区域!$H:$H,调整区域!$D:$D,$A45,调整区域!$G:$G,Q37)</f>
        <v>0</v>
      </c>
      <c r="R45" s="225">
        <f t="shared" si="11"/>
        <v>0</v>
      </c>
      <c r="S45" s="223">
        <f>SUMIFS(调整区域!$F:$F,调整区域!$D:$D,$A45,调整区域!$E:$E,S37)+SUMIFS(调整区域!$H:$H,调整区域!$D:$D,$A45,调整区域!$G:$G,S37)</f>
        <v>0</v>
      </c>
      <c r="T45" s="223">
        <f>SUMIFS(调整区域!$F:$F,调整区域!$D:$D,$A45,调整区域!$E:$E,T37)+SUMIFS(调整区域!$H:$H,调整区域!$D:$D,$A45,调整区域!$G:$G,T37)</f>
        <v>0</v>
      </c>
      <c r="U45" s="223">
        <f>SUMIFS(调整区域!$F:$F,调整区域!$D:$D,$A45,调整区域!$E:$E,U37)+SUMIFS(调整区域!$H:$H,调整区域!$D:$D,$A45,调整区域!$G:$G,U37)</f>
        <v>0</v>
      </c>
      <c r="V45" s="223">
        <f>SUMIFS(调整区域!$F:$F,调整区域!$D:$D,$A45,调整区域!$E:$E,V37)+SUMIFS(调整区域!$H:$H,调整区域!$D:$D,$A45,调整区域!$G:$G,V37)</f>
        <v>0</v>
      </c>
      <c r="W45" s="223">
        <f>SUMIFS(调整区域!$F:$F,调整区域!$D:$D,$A45,调整区域!$E:$E,W37)+SUMIFS(调整区域!$H:$H,调整区域!$D:$D,$A45,调整区域!$G:$G,W37)</f>
        <v>0</v>
      </c>
      <c r="X45" s="223">
        <f>SUMIFS(调整区域!$F:$F,调整区域!$D:$D,$A45,调整区域!$E:$E,X37)+SUMIFS(调整区域!$H:$H,调整区域!$D:$D,$A45,调整区域!$G:$G,X37)</f>
        <v>0</v>
      </c>
    </row>
    <row r="46" ht="16.5" spans="1:24">
      <c r="A46" s="44" t="s">
        <v>33</v>
      </c>
      <c r="B46" s="237">
        <f t="shared" si="6"/>
        <v>0</v>
      </c>
      <c r="C46" s="223">
        <f>SUMIFS(调整区域!$F:$F,调整区域!$D:$D,$A46,调整区域!$E:$E,C37)+SUMIFS(调整区域!$H:$H,调整区域!$D:$D,$A46,调整区域!$G:$G,C37)</f>
        <v>7269185.15396226</v>
      </c>
      <c r="D46" s="223">
        <f>SUMIFS(调整区域!$F:$F,调整区域!$D:$D,$A46,调整区域!$E:$E,D37)+SUMIFS(调整区域!$H:$H,调整区域!$D:$D,$A46,调整区域!$G:$G,D37)</f>
        <v>0</v>
      </c>
      <c r="E46" s="223">
        <f>SUMIFS(调整区域!$F:$F,调整区域!$D:$D,$A46,调整区域!$E:$E,E37)+SUMIFS(调整区域!$H:$H,调整区域!$D:$D,$A46,调整区域!$G:$G,E37)</f>
        <v>0</v>
      </c>
      <c r="F46" s="223">
        <f>SUMIFS(调整区域!$F:$F,调整区域!$D:$D,$A46,调整区域!$E:$E,F37)+SUMIFS(调整区域!$H:$H,调整区域!$D:$D,$A46,调整区域!$G:$G,F37)</f>
        <v>0</v>
      </c>
      <c r="G46" s="225">
        <f>SUMIFS(调整区域!$F:$F,调整区域!$D:$D,$A46,调整区域!$E:$E,G37)+SUMIFS(调整区域!$H:$H,调整区域!$D:$D,$A46,调整区域!$G:$G,G37)</f>
        <v>0</v>
      </c>
      <c r="H46" s="225">
        <f t="shared" si="8"/>
        <v>-3437863.64</v>
      </c>
      <c r="I46" s="223">
        <f>SUMIFS(调整区域!$F:$F,调整区域!$D:$D,$A46,调整区域!$E:$E,I37)+SUMIFS(调整区域!$H:$H,调整区域!$D:$D,$A46,调整区域!$G:$G,I37)</f>
        <v>-3437863.64</v>
      </c>
      <c r="J46" s="223">
        <f>SUMIFS(调整区域!$F:$F,调整区域!$D:$D,$A46,调整区域!$E:$E,J37)+SUMIFS(调整区域!$H:$H,调整区域!$D:$D,$A46,调整区域!$G:$G,J37)</f>
        <v>0</v>
      </c>
      <c r="K46" s="223">
        <f>SUMIFS(调整区域!$F:$F,调整区域!$D:$D,$A46,调整区域!$E:$E,K37)+SUMIFS(调整区域!$H:$H,调整区域!$D:$D,$A46,调整区域!$G:$G,K37)</f>
        <v>0</v>
      </c>
      <c r="L46" s="225">
        <f t="shared" si="9"/>
        <v>-9762279.03</v>
      </c>
      <c r="M46" s="223">
        <f>SUMIFS(调整区域!$F:$F,调整区域!$D:$D,$A46,调整区域!$E:$E,M37)+SUMIFS(调整区域!$H:$H,调整区域!$D:$D,$A46,调整区域!$G:$G,M37)</f>
        <v>-9849129.03</v>
      </c>
      <c r="N46" s="223">
        <f>SUMIFS(调整区域!$F:$F,调整区域!$D:$D,$A46,调整区域!$E:$E,N37)+SUMIFS(调整区域!$H:$H,调整区域!$D:$D,$A46,调整区域!$G:$G,N37)</f>
        <v>86850</v>
      </c>
      <c r="O46" s="225">
        <f t="shared" si="10"/>
        <v>5930957.51603774</v>
      </c>
      <c r="P46" s="223">
        <f>SUMIFS(调整区域!$F:$F,调整区域!$D:$D,$A46,调整区域!$E:$E,P37)+SUMIFS(调整区域!$H:$H,调整区域!$D:$D,$A46,调整区域!$G:$G,P37)</f>
        <v>6244069.88603774</v>
      </c>
      <c r="Q46" s="223">
        <f>SUMIFS(调整区域!$F:$F,调整区域!$D:$D,$A46,调整区域!$E:$E,Q37)+SUMIFS(调整区域!$H:$H,调整区域!$D:$D,$A46,调整区域!$G:$G,Q37)</f>
        <v>-313112.37</v>
      </c>
      <c r="R46" s="225">
        <f t="shared" si="11"/>
        <v>0</v>
      </c>
      <c r="S46" s="223">
        <f>SUMIFS(调整区域!$F:$F,调整区域!$D:$D,$A46,调整区域!$E:$E,S37)+SUMIFS(调整区域!$H:$H,调整区域!$D:$D,$A46,调整区域!$G:$G,S37)</f>
        <v>0</v>
      </c>
      <c r="T46" s="223">
        <f>SUMIFS(调整区域!$F:$F,调整区域!$D:$D,$A46,调整区域!$E:$E,T37)+SUMIFS(调整区域!$H:$H,调整区域!$D:$D,$A46,调整区域!$G:$G,T37)</f>
        <v>0</v>
      </c>
      <c r="U46" s="223">
        <f>SUMIFS(调整区域!$F:$F,调整区域!$D:$D,$A46,调整区域!$E:$E,U37)+SUMIFS(调整区域!$H:$H,调整区域!$D:$D,$A46,调整区域!$G:$G,U37)</f>
        <v>0</v>
      </c>
      <c r="V46" s="223">
        <f>SUMIFS(调整区域!$F:$F,调整区域!$D:$D,$A46,调整区域!$E:$E,V37)+SUMIFS(调整区域!$H:$H,调整区域!$D:$D,$A46,调整区域!$G:$G,V37)</f>
        <v>0</v>
      </c>
      <c r="W46" s="223">
        <f>SUMIFS(调整区域!$F:$F,调整区域!$D:$D,$A46,调整区域!$E:$E,W37)+SUMIFS(调整区域!$H:$H,调整区域!$D:$D,$A46,调整区域!$G:$G,W37)</f>
        <v>0</v>
      </c>
      <c r="X46" s="223">
        <f>SUMIFS(调整区域!$F:$F,调整区域!$D:$D,$A46,调整区域!$E:$E,X37)+SUMIFS(调整区域!$H:$H,调整区域!$D:$D,$A46,调整区域!$G:$G,X37)</f>
        <v>0</v>
      </c>
    </row>
    <row r="47" ht="16.5" spans="1:24">
      <c r="A47" s="45" t="s">
        <v>34</v>
      </c>
      <c r="B47" s="237">
        <f t="shared" si="6"/>
        <v>0</v>
      </c>
      <c r="C47" s="223">
        <f>SUMIFS(调整区域!$F:$F,调整区域!$D:$D,$A47,调整区域!$E:$E,C37)+SUMIFS(调整区域!$H:$H,调整区域!$D:$D,$A47,调整区域!$G:$G,C37)</f>
        <v>0</v>
      </c>
      <c r="D47" s="223">
        <f>SUMIFS(调整区域!$F:$F,调整区域!$D:$D,$A47,调整区域!$E:$E,D37)+SUMIFS(调整区域!$H:$H,调整区域!$D:$D,$A47,调整区域!$G:$G,D37)</f>
        <v>0</v>
      </c>
      <c r="E47" s="223">
        <f>SUMIFS(调整区域!$F:$F,调整区域!$D:$D,$A47,调整区域!$E:$E,E37)+SUMIFS(调整区域!$H:$H,调整区域!$D:$D,$A47,调整区域!$G:$G,E37)</f>
        <v>0</v>
      </c>
      <c r="F47" s="223">
        <f>SUMIFS(调整区域!$F:$F,调整区域!$D:$D,$A47,调整区域!$E:$E,F37)+SUMIFS(调整区域!$H:$H,调整区域!$D:$D,$A47,调整区域!$G:$G,F37)</f>
        <v>0</v>
      </c>
      <c r="G47" s="225">
        <f>SUMIFS(调整区域!$F:$F,调整区域!$D:$D,$A47,调整区域!$E:$E,G37)+SUMIFS(调整区域!$H:$H,调整区域!$D:$D,$A47,调整区域!$G:$G,G37)</f>
        <v>0</v>
      </c>
      <c r="H47" s="225">
        <f t="shared" si="8"/>
        <v>0</v>
      </c>
      <c r="I47" s="223">
        <f>SUMIFS(调整区域!$F:$F,调整区域!$D:$D,$A47,调整区域!$E:$E,I37)+SUMIFS(调整区域!$H:$H,调整区域!$D:$D,$A47,调整区域!$G:$G,I37)</f>
        <v>0</v>
      </c>
      <c r="J47" s="223">
        <f>SUMIFS(调整区域!$F:$F,调整区域!$D:$D,$A47,调整区域!$E:$E,J37)+SUMIFS(调整区域!$H:$H,调整区域!$D:$D,$A47,调整区域!$G:$G,J37)</f>
        <v>0</v>
      </c>
      <c r="K47" s="223">
        <f>SUMIFS(调整区域!$F:$F,调整区域!$D:$D,$A47,调整区域!$E:$E,K37)+SUMIFS(调整区域!$H:$H,调整区域!$D:$D,$A47,调整区域!$G:$G,K37)</f>
        <v>0</v>
      </c>
      <c r="L47" s="225">
        <f t="shared" si="9"/>
        <v>0</v>
      </c>
      <c r="M47" s="223">
        <f>SUMIFS(调整区域!$F:$F,调整区域!$D:$D,$A47,调整区域!$E:$E,M37)+SUMIFS(调整区域!$H:$H,调整区域!$D:$D,$A47,调整区域!$G:$G,M37)</f>
        <v>0</v>
      </c>
      <c r="N47" s="223">
        <f>SUMIFS(调整区域!$F:$F,调整区域!$D:$D,$A47,调整区域!$E:$E,N37)+SUMIFS(调整区域!$H:$H,调整区域!$D:$D,$A47,调整区域!$G:$G,N37)</f>
        <v>0</v>
      </c>
      <c r="O47" s="225">
        <f t="shared" si="10"/>
        <v>0</v>
      </c>
      <c r="P47" s="223">
        <f>SUMIFS(调整区域!$F:$F,调整区域!$D:$D,$A47,调整区域!$E:$E,P37)+SUMIFS(调整区域!$H:$H,调整区域!$D:$D,$A47,调整区域!$G:$G,P37)</f>
        <v>0</v>
      </c>
      <c r="Q47" s="223">
        <f>SUMIFS(调整区域!$F:$F,调整区域!$D:$D,$A47,调整区域!$E:$E,Q37)+SUMIFS(调整区域!$H:$H,调整区域!$D:$D,$A47,调整区域!$G:$G,Q37)</f>
        <v>0</v>
      </c>
      <c r="R47" s="225">
        <f t="shared" si="11"/>
        <v>0</v>
      </c>
      <c r="S47" s="223">
        <f>SUMIFS(调整区域!$F:$F,调整区域!$D:$D,$A47,调整区域!$E:$E,S37)+SUMIFS(调整区域!$H:$H,调整区域!$D:$D,$A47,调整区域!$G:$G,S37)</f>
        <v>0</v>
      </c>
      <c r="T47" s="223">
        <f>SUMIFS(调整区域!$F:$F,调整区域!$D:$D,$A47,调整区域!$E:$E,T37)+SUMIFS(调整区域!$H:$H,调整区域!$D:$D,$A47,调整区域!$G:$G,T37)</f>
        <v>0</v>
      </c>
      <c r="U47" s="223">
        <f>SUMIFS(调整区域!$F:$F,调整区域!$D:$D,$A47,调整区域!$E:$E,U37)+SUMIFS(调整区域!$H:$H,调整区域!$D:$D,$A47,调整区域!$G:$G,U37)</f>
        <v>0</v>
      </c>
      <c r="V47" s="223">
        <f>SUMIFS(调整区域!$F:$F,调整区域!$D:$D,$A47,调整区域!$E:$E,V37)+SUMIFS(调整区域!$H:$H,调整区域!$D:$D,$A47,调整区域!$G:$G,V37)</f>
        <v>0</v>
      </c>
      <c r="W47" s="223">
        <f>SUMIFS(调整区域!$F:$F,调整区域!$D:$D,$A47,调整区域!$E:$E,W37)+SUMIFS(调整区域!$H:$H,调整区域!$D:$D,$A47,调整区域!$G:$G,W37)</f>
        <v>0</v>
      </c>
      <c r="X47" s="223">
        <f>SUMIFS(调整区域!$F:$F,调整区域!$D:$D,$A47,调整区域!$E:$E,X37)+SUMIFS(调整区域!$H:$H,调整区域!$D:$D,$A47,调整区域!$G:$G,X37)</f>
        <v>0</v>
      </c>
    </row>
    <row r="48" ht="16.5" spans="1:24">
      <c r="A48" s="44" t="s">
        <v>35</v>
      </c>
      <c r="B48" s="237">
        <f t="shared" si="6"/>
        <v>0</v>
      </c>
      <c r="C48" s="223">
        <f>SUMIFS(调整区域!$F:$F,调整区域!$D:$D,$A48,调整区域!$E:$E,C37)+SUMIFS(调整区域!$H:$H,调整区域!$D:$D,$A48,调整区域!$G:$G,C37)</f>
        <v>0</v>
      </c>
      <c r="D48" s="223">
        <f>SUMIFS(调整区域!$F:$F,调整区域!$D:$D,$A48,调整区域!$E:$E,D37)+SUMIFS(调整区域!$H:$H,调整区域!$D:$D,$A48,调整区域!$G:$G,D37)</f>
        <v>0</v>
      </c>
      <c r="E48" s="223">
        <f>SUMIFS(调整区域!$F:$F,调整区域!$D:$D,$A48,调整区域!$E:$E,E37)+SUMIFS(调整区域!$H:$H,调整区域!$D:$D,$A48,调整区域!$G:$G,E37)</f>
        <v>0</v>
      </c>
      <c r="F48" s="223">
        <f>SUMIFS(调整区域!$F:$F,调整区域!$D:$D,$A48,调整区域!$E:$E,F37)+SUMIFS(调整区域!$H:$H,调整区域!$D:$D,$A48,调整区域!$G:$G,F37)</f>
        <v>0</v>
      </c>
      <c r="G48" s="225">
        <f>SUMIFS(调整区域!$F:$F,调整区域!$D:$D,$A48,调整区域!$E:$E,G37)+SUMIFS(调整区域!$H:$H,调整区域!$D:$D,$A48,调整区域!$G:$G,G37)</f>
        <v>0</v>
      </c>
      <c r="H48" s="225">
        <f t="shared" si="8"/>
        <v>0</v>
      </c>
      <c r="I48" s="223">
        <f>SUMIFS(调整区域!$F:$F,调整区域!$D:$D,$A48,调整区域!$E:$E,I37)+SUMIFS(调整区域!$H:$H,调整区域!$D:$D,$A48,调整区域!$G:$G,I37)</f>
        <v>0</v>
      </c>
      <c r="J48" s="223">
        <f>SUMIFS(调整区域!$F:$F,调整区域!$D:$D,$A48,调整区域!$E:$E,J37)+SUMIFS(调整区域!$H:$H,调整区域!$D:$D,$A48,调整区域!$G:$G,J37)</f>
        <v>0</v>
      </c>
      <c r="K48" s="223">
        <f>SUMIFS(调整区域!$F:$F,调整区域!$D:$D,$A48,调整区域!$E:$E,K37)+SUMIFS(调整区域!$H:$H,调整区域!$D:$D,$A48,调整区域!$G:$G,K37)</f>
        <v>0</v>
      </c>
      <c r="L48" s="225">
        <f t="shared" si="9"/>
        <v>0</v>
      </c>
      <c r="M48" s="223">
        <f>SUMIFS(调整区域!$F:$F,调整区域!$D:$D,$A48,调整区域!$E:$E,M37)+SUMIFS(调整区域!$H:$H,调整区域!$D:$D,$A48,调整区域!$G:$G,M37)</f>
        <v>0</v>
      </c>
      <c r="N48" s="223">
        <f>SUMIFS(调整区域!$F:$F,调整区域!$D:$D,$A48,调整区域!$E:$E,N37)+SUMIFS(调整区域!$H:$H,调整区域!$D:$D,$A48,调整区域!$G:$G,N37)</f>
        <v>0</v>
      </c>
      <c r="O48" s="225">
        <f t="shared" si="10"/>
        <v>0</v>
      </c>
      <c r="P48" s="223">
        <f>SUMIFS(调整区域!$F:$F,调整区域!$D:$D,$A48,调整区域!$E:$E,P37)+SUMIFS(调整区域!$H:$H,调整区域!$D:$D,$A48,调整区域!$G:$G,P37)</f>
        <v>0</v>
      </c>
      <c r="Q48" s="223">
        <f>SUMIFS(调整区域!$F:$F,调整区域!$D:$D,$A48,调整区域!$E:$E,Q37)+SUMIFS(调整区域!$H:$H,调整区域!$D:$D,$A48,调整区域!$G:$G,Q37)</f>
        <v>0</v>
      </c>
      <c r="R48" s="225">
        <f t="shared" si="11"/>
        <v>0</v>
      </c>
      <c r="S48" s="223">
        <f>SUMIFS(调整区域!$F:$F,调整区域!$D:$D,$A48,调整区域!$E:$E,S37)+SUMIFS(调整区域!$H:$H,调整区域!$D:$D,$A48,调整区域!$G:$G,S37)</f>
        <v>0</v>
      </c>
      <c r="T48" s="223">
        <f>SUMIFS(调整区域!$F:$F,调整区域!$D:$D,$A48,调整区域!$E:$E,T37)+SUMIFS(调整区域!$H:$H,调整区域!$D:$D,$A48,调整区域!$G:$G,T37)</f>
        <v>0</v>
      </c>
      <c r="U48" s="223">
        <f>SUMIFS(调整区域!$F:$F,调整区域!$D:$D,$A48,调整区域!$E:$E,U37)+SUMIFS(调整区域!$H:$H,调整区域!$D:$D,$A48,调整区域!$G:$G,U37)</f>
        <v>0</v>
      </c>
      <c r="V48" s="223">
        <f>SUMIFS(调整区域!$F:$F,调整区域!$D:$D,$A48,调整区域!$E:$E,V37)+SUMIFS(调整区域!$H:$H,调整区域!$D:$D,$A48,调整区域!$G:$G,V37)</f>
        <v>0</v>
      </c>
      <c r="W48" s="223">
        <f>SUMIFS(调整区域!$F:$F,调整区域!$D:$D,$A48,调整区域!$E:$E,W37)+SUMIFS(调整区域!$H:$H,调整区域!$D:$D,$A48,调整区域!$G:$G,W37)</f>
        <v>0</v>
      </c>
      <c r="X48" s="223">
        <f>SUMIFS(调整区域!$F:$F,调整区域!$D:$D,$A48,调整区域!$E:$E,X37)+SUMIFS(调整区域!$H:$H,调整区域!$D:$D,$A48,调整区域!$G:$G,X37)</f>
        <v>0</v>
      </c>
    </row>
    <row r="49" ht="16.5" spans="1:24">
      <c r="A49" s="44" t="s">
        <v>36</v>
      </c>
      <c r="B49" s="237">
        <f t="shared" si="6"/>
        <v>0</v>
      </c>
      <c r="C49" s="223">
        <f>SUMIFS(调整区域!$F:$F,调整区域!$D:$D,$A49,调整区域!$E:$E,C37)+SUMIFS(调整区域!$H:$H,调整区域!$D:$D,$A49,调整区域!$G:$G,C37)</f>
        <v>0</v>
      </c>
      <c r="D49" s="223">
        <f>SUMIFS(调整区域!$F:$F,调整区域!$D:$D,$A49,调整区域!$E:$E,D37)+SUMIFS(调整区域!$H:$H,调整区域!$D:$D,$A49,调整区域!$G:$G,D37)</f>
        <v>0</v>
      </c>
      <c r="E49" s="223">
        <f>SUMIFS(调整区域!$F:$F,调整区域!$D:$D,$A49,调整区域!$E:$E,E37)+SUMIFS(调整区域!$H:$H,调整区域!$D:$D,$A49,调整区域!$G:$G,E37)</f>
        <v>0</v>
      </c>
      <c r="F49" s="223">
        <f>SUMIFS(调整区域!$F:$F,调整区域!$D:$D,$A49,调整区域!$E:$E,F37)+SUMIFS(调整区域!$H:$H,调整区域!$D:$D,$A49,调整区域!$G:$G,F37)</f>
        <v>0</v>
      </c>
      <c r="G49" s="225">
        <f>SUMIFS(调整区域!$F:$F,调整区域!$D:$D,$A49,调整区域!$E:$E,G37)+SUMIFS(调整区域!$H:$H,调整区域!$D:$D,$A49,调整区域!$G:$G,G37)</f>
        <v>0</v>
      </c>
      <c r="H49" s="225">
        <f t="shared" si="8"/>
        <v>0</v>
      </c>
      <c r="I49" s="223">
        <f>SUMIFS(调整区域!$F:$F,调整区域!$D:$D,$A49,调整区域!$E:$E,I37)+SUMIFS(调整区域!$H:$H,调整区域!$D:$D,$A49,调整区域!$G:$G,I37)</f>
        <v>0</v>
      </c>
      <c r="J49" s="223">
        <f>SUMIFS(调整区域!$F:$F,调整区域!$D:$D,$A49,调整区域!$E:$E,J37)+SUMIFS(调整区域!$H:$H,调整区域!$D:$D,$A49,调整区域!$G:$G,J37)</f>
        <v>0</v>
      </c>
      <c r="K49" s="223">
        <f>SUMIFS(调整区域!$F:$F,调整区域!$D:$D,$A49,调整区域!$E:$E,K37)+SUMIFS(调整区域!$H:$H,调整区域!$D:$D,$A49,调整区域!$G:$G,K37)</f>
        <v>0</v>
      </c>
      <c r="L49" s="225">
        <f t="shared" si="9"/>
        <v>0</v>
      </c>
      <c r="M49" s="223">
        <f>SUMIFS(调整区域!$F:$F,调整区域!$D:$D,$A49,调整区域!$E:$E,M37)+SUMIFS(调整区域!$H:$H,调整区域!$D:$D,$A49,调整区域!$G:$G,M37)</f>
        <v>0</v>
      </c>
      <c r="N49" s="223">
        <f>SUMIFS(调整区域!$F:$F,调整区域!$D:$D,$A49,调整区域!$E:$E,N37)+SUMIFS(调整区域!$H:$H,调整区域!$D:$D,$A49,调整区域!$G:$G,N37)</f>
        <v>0</v>
      </c>
      <c r="O49" s="225">
        <f t="shared" si="10"/>
        <v>0</v>
      </c>
      <c r="P49" s="223">
        <f>SUMIFS(调整区域!$F:$F,调整区域!$D:$D,$A49,调整区域!$E:$E,P37)+SUMIFS(调整区域!$H:$H,调整区域!$D:$D,$A49,调整区域!$G:$G,P37)</f>
        <v>0</v>
      </c>
      <c r="Q49" s="223">
        <f>SUMIFS(调整区域!$F:$F,调整区域!$D:$D,$A49,调整区域!$E:$E,Q37)+SUMIFS(调整区域!$H:$H,调整区域!$D:$D,$A49,调整区域!$G:$G,Q37)</f>
        <v>0</v>
      </c>
      <c r="R49" s="225">
        <f t="shared" si="11"/>
        <v>0</v>
      </c>
      <c r="S49" s="223">
        <f>SUMIFS(调整区域!$F:$F,调整区域!$D:$D,$A49,调整区域!$E:$E,S37)+SUMIFS(调整区域!$H:$H,调整区域!$D:$D,$A49,调整区域!$G:$G,S37)</f>
        <v>0</v>
      </c>
      <c r="T49" s="223">
        <f>SUMIFS(调整区域!$F:$F,调整区域!$D:$D,$A49,调整区域!$E:$E,T37)+SUMIFS(调整区域!$H:$H,调整区域!$D:$D,$A49,调整区域!$G:$G,T37)</f>
        <v>0</v>
      </c>
      <c r="U49" s="223">
        <f>SUMIFS(调整区域!$F:$F,调整区域!$D:$D,$A49,调整区域!$E:$E,U37)+SUMIFS(调整区域!$H:$H,调整区域!$D:$D,$A49,调整区域!$G:$G,U37)</f>
        <v>0</v>
      </c>
      <c r="V49" s="223">
        <f>SUMIFS(调整区域!$F:$F,调整区域!$D:$D,$A49,调整区域!$E:$E,V37)+SUMIFS(调整区域!$H:$H,调整区域!$D:$D,$A49,调整区域!$G:$G,V37)</f>
        <v>0</v>
      </c>
      <c r="W49" s="223">
        <f>SUMIFS(调整区域!$F:$F,调整区域!$D:$D,$A49,调整区域!$E:$E,W37)+SUMIFS(调整区域!$H:$H,调整区域!$D:$D,$A49,调整区域!$G:$G,W37)</f>
        <v>0</v>
      </c>
      <c r="X49" s="223">
        <f>SUMIFS(调整区域!$F:$F,调整区域!$D:$D,$A49,调整区域!$E:$E,X37)+SUMIFS(调整区域!$H:$H,调整区域!$D:$D,$A49,调整区域!$G:$G,X37)</f>
        <v>0</v>
      </c>
    </row>
    <row r="50" ht="16.5" spans="1:24">
      <c r="A50" s="44" t="s">
        <v>37</v>
      </c>
      <c r="B50" s="237">
        <f t="shared" si="6"/>
        <v>0</v>
      </c>
      <c r="C50" s="223">
        <f>SUMIFS(调整区域!$F:$F,调整区域!$D:$D,$A50,调整区域!$E:$E,$D37)+SUMIFS(调整区域!$H:$H,调整区域!$D:$D,$A50,调整区域!$G:$G,$D37)</f>
        <v>0</v>
      </c>
      <c r="D50" s="223">
        <f>SUMIFS(调整区域!$F:$F,调整区域!$D:$D,$A50,调整区域!$E:$E,$D37)+SUMIFS(调整区域!$H:$H,调整区域!$D:$D,$A50,调整区域!$G:$G,$D37)</f>
        <v>0</v>
      </c>
      <c r="E50" s="223">
        <f>SUMIFS(调整区域!$F:$F,调整区域!$D:$D,$A50,调整区域!$E:$E,$D37)+SUMIFS(调整区域!$H:$H,调整区域!$D:$D,$A50,调整区域!$G:$G,$D37)</f>
        <v>0</v>
      </c>
      <c r="F50" s="223">
        <f>SUMIFS(调整区域!$F:$F,调整区域!$D:$D,$A50,调整区域!$E:$E,$D37)+SUMIFS(调整区域!$H:$H,调整区域!$D:$D,$A50,调整区域!$G:$G,$D37)</f>
        <v>0</v>
      </c>
      <c r="G50" s="225">
        <f>SUMIFS(调整区域!$F:$F,调整区域!$D:$D,$A50,调整区域!$E:$E,$D37)+SUMIFS(调整区域!$H:$H,调整区域!$D:$D,$A50,调整区域!$G:$G,$D37)</f>
        <v>0</v>
      </c>
      <c r="H50" s="225">
        <f t="shared" si="8"/>
        <v>0</v>
      </c>
      <c r="I50" s="223">
        <f>SUMIFS(调整区域!$F:$F,调整区域!$D:$D,$A50,调整区域!$E:$E,$D37)+SUMIFS(调整区域!$H:$H,调整区域!$D:$D,$A50,调整区域!$G:$G,$D37)</f>
        <v>0</v>
      </c>
      <c r="J50" s="223">
        <f>SUMIFS(调整区域!$F:$F,调整区域!$D:$D,$A50,调整区域!$E:$E,$D37)+SUMIFS(调整区域!$H:$H,调整区域!$D:$D,$A50,调整区域!$G:$G,$D37)</f>
        <v>0</v>
      </c>
      <c r="K50" s="223">
        <f>SUMIFS(调整区域!$F:$F,调整区域!$D:$D,$A50,调整区域!$E:$E,$D37)+SUMIFS(调整区域!$H:$H,调整区域!$D:$D,$A50,调整区域!$G:$G,$D37)</f>
        <v>0</v>
      </c>
      <c r="L50" s="225">
        <f t="shared" si="9"/>
        <v>0</v>
      </c>
      <c r="M50" s="223">
        <f>SUMIFS(调整区域!$F:$F,调整区域!$D:$D,$A50,调整区域!$E:$E,$D37)+SUMIFS(调整区域!$H:$H,调整区域!$D:$D,$A50,调整区域!$G:$G,$D37)</f>
        <v>0</v>
      </c>
      <c r="N50" s="223">
        <f>SUMIFS(调整区域!$F:$F,调整区域!$D:$D,$A50,调整区域!$E:$E,$D37)+SUMIFS(调整区域!$H:$H,调整区域!$D:$D,$A50,调整区域!$G:$G,$D37)</f>
        <v>0</v>
      </c>
      <c r="O50" s="225">
        <f t="shared" si="10"/>
        <v>0</v>
      </c>
      <c r="P50" s="223">
        <f>SUMIFS(调整区域!$F:$F,调整区域!$D:$D,$A50,调整区域!$E:$E,$D37)+SUMIFS(调整区域!$H:$H,调整区域!$D:$D,$A50,调整区域!$G:$G,$D37)</f>
        <v>0</v>
      </c>
      <c r="Q50" s="223">
        <f>SUMIFS(调整区域!$F:$F,调整区域!$D:$D,$A50,调整区域!$E:$E,$D37)+SUMIFS(调整区域!$H:$H,调整区域!$D:$D,$A50,调整区域!$G:$G,$D37)</f>
        <v>0</v>
      </c>
      <c r="R50" s="225">
        <f t="shared" si="11"/>
        <v>0</v>
      </c>
      <c r="S50" s="223">
        <f>SUMIFS(调整区域!$F:$F,调整区域!$D:$D,$A50,调整区域!$E:$E,$D37)+SUMIFS(调整区域!$H:$H,调整区域!$D:$D,$A50,调整区域!$G:$G,$D37)</f>
        <v>0</v>
      </c>
      <c r="T50" s="223">
        <f>SUMIFS(调整区域!$F:$F,调整区域!$D:$D,$A50,调整区域!$E:$E,$D37)+SUMIFS(调整区域!$H:$H,调整区域!$D:$D,$A50,调整区域!$G:$G,$D37)</f>
        <v>0</v>
      </c>
      <c r="U50" s="223">
        <f>SUMIFS(调整区域!$F:$F,调整区域!$D:$D,$A50,调整区域!$E:$E,$D37)+SUMIFS(调整区域!$H:$H,调整区域!$D:$D,$A50,调整区域!$G:$G,$D37)</f>
        <v>0</v>
      </c>
      <c r="V50" s="223">
        <f>SUMIFS(调整区域!$F:$F,调整区域!$D:$D,$A50,调整区域!$E:$E,$D37)+SUMIFS(调整区域!$H:$H,调整区域!$D:$D,$A50,调整区域!$G:$G,$D37)</f>
        <v>0</v>
      </c>
      <c r="W50" s="223">
        <f>SUMIFS(调整区域!$F:$F,调整区域!$D:$D,$A50,调整区域!$E:$E,$D37)+SUMIFS(调整区域!$H:$H,调整区域!$D:$D,$A50,调整区域!$G:$G,$D37)</f>
        <v>0</v>
      </c>
      <c r="X50" s="223">
        <f>SUMIFS(调整区域!$F:$F,调整区域!$D:$D,$A50,调整区域!$E:$E,$D37)+SUMIFS(调整区域!$H:$H,调整区域!$D:$D,$A50,调整区域!$G:$G,$D37)</f>
        <v>0</v>
      </c>
    </row>
    <row r="51" ht="16.5" spans="1:24">
      <c r="A51" s="44" t="s">
        <v>38</v>
      </c>
      <c r="B51" s="237">
        <f t="shared" si="6"/>
        <v>0</v>
      </c>
      <c r="C51" s="223">
        <f>SUMIFS(调整区域!$F:$F,调整区域!$D:$D,$A51,调整区域!$E:$E,C37)+SUMIFS(调整区域!$H:$H,调整区域!$D:$D,$A51,调整区域!$G:$G,C37)-B33/0.75-E106</f>
        <v>76767046.3766666</v>
      </c>
      <c r="D51" s="223">
        <f>SUMIFS(调整区域!$F:$F,调整区域!$D:$D,$A51,调整区域!$E:$E,D37)+SUMIFS(调整区域!$H:$H,调整区域!$D:$D,$A51,调整区域!$G:$G,D37)+D33</f>
        <v>0</v>
      </c>
      <c r="E51" s="223">
        <f>SUMIFS(调整区域!$F:$F,调整区域!$D:$D,$A51,调整区域!$E:$E,E37)+SUMIFS(调整区域!$H:$H,调整区域!$D:$D,$A51,调整区域!$G:$G,E37)+E33</f>
        <v>0</v>
      </c>
      <c r="F51" s="223">
        <f>SUMIFS(调整区域!$F:$F,调整区域!$D:$D,$A51,调整区域!$E:$E,F37)+SUMIFS(调整区域!$H:$H,调整区域!$D:$D,$A51,调整区域!$G:$G,F37)+F33</f>
        <v>0</v>
      </c>
      <c r="G51" s="225">
        <f>SUMIFS(调整区域!$F:$F,调整区域!$D:$D,$A51,调整区域!$E:$E,G37)+SUMIFS(调整区域!$H:$H,调整区域!$D:$D,$A51,调整区域!$G:$G,G37)+G33</f>
        <v>1589247.1</v>
      </c>
      <c r="H51" s="225">
        <f t="shared" si="8"/>
        <v>3820604.91</v>
      </c>
      <c r="I51" s="223">
        <f>SUMIFS(调整区域!$F:$F,调整区域!$D:$D,$A51,调整区域!$E:$E,I37)+SUMIFS(调整区域!$H:$H,调整区域!$D:$D,$A51,调整区域!$G:$G,I37)+I33/0.75</f>
        <v>17419168.91</v>
      </c>
      <c r="J51" s="223">
        <f>SUMIFS(调整区域!$F:$F,调整区域!$D:$D,$A51,调整区域!$E:$E,J37)+SUMIFS(调整区域!$H:$H,调整区域!$D:$D,$A51,调整区域!$G:$G,J37)+J33/0.75</f>
        <v>-13598564</v>
      </c>
      <c r="K51" s="223">
        <f>SUMIFS(调整区域!$F:$F,调整区域!$D:$D,$A51,调整区域!$E:$E,K37)+SUMIFS(调整区域!$H:$H,调整区域!$D:$D,$A51,调整区域!$G:$G,K37)+K33/0.75</f>
        <v>0</v>
      </c>
      <c r="L51" s="225">
        <f t="shared" si="9"/>
        <v>-25466417.2533333</v>
      </c>
      <c r="M51" s="223">
        <f>SUMIFS(调整区域!$F:$F,调整区域!$D:$D,$A51,调整区域!$E:$E,M37)+SUMIFS(调整区域!$H:$H,调整区域!$D:$D,$A51,调整区域!$G:$G,M37)+M33/0.75</f>
        <v>-18349869.5333333</v>
      </c>
      <c r="N51" s="223">
        <f>SUMIFS(调整区域!$F:$F,调整区域!$D:$D,$A51,调整区域!$E:$E,N37)+SUMIFS(调整区域!$H:$H,调整区域!$D:$D,$A51,调整区域!$G:$G,N37)+N33/0.75</f>
        <v>-7116547.72</v>
      </c>
      <c r="O51" s="225">
        <f t="shared" si="10"/>
        <v>-56710481.1333333</v>
      </c>
      <c r="P51" s="223">
        <f>SUMIFS(调整区域!$F:$F,调整区域!$D:$D,$A51,调整区域!$E:$E,P37)+SUMIFS(调整区域!$H:$H,调整区域!$D:$D,$A51,调整区域!$G:$G,P37)+P33/0.75</f>
        <v>-13798057.6</v>
      </c>
      <c r="Q51" s="223">
        <f>SUMIFS(调整区域!$F:$F,调整区域!$D:$D,$A51,调整区域!$E:$E,Q37)+SUMIFS(调整区域!$H:$H,调整区域!$D:$D,$A51,调整区域!$G:$G,Q37)+Q33/0.75</f>
        <v>-42912423.5333333</v>
      </c>
      <c r="R51" s="225">
        <f t="shared" si="11"/>
        <v>0</v>
      </c>
      <c r="S51" s="223">
        <f>SUMIFS(调整区域!$F:$F,调整区域!$D:$D,$A51,调整区域!$E:$E,S37)+SUMIFS(调整区域!$H:$H,调整区域!$D:$D,$A51,调整区域!$G:$G,S37)+S33/0.75</f>
        <v>0</v>
      </c>
      <c r="T51" s="223">
        <f>SUMIFS(调整区域!$F:$F,调整区域!$D:$D,$A51,调整区域!$E:$E,T37)+SUMIFS(调整区域!$H:$H,调整区域!$D:$D,$A51,调整区域!$G:$G,T37)+T33/0.75</f>
        <v>0</v>
      </c>
      <c r="U51" s="223">
        <f>SUMIFS(调整区域!$F:$F,调整区域!$D:$D,$A51,调整区域!$E:$E,U37)+SUMIFS(调整区域!$H:$H,调整区域!$D:$D,$A51,调整区域!$G:$G,U37)+U33/0.75</f>
        <v>0</v>
      </c>
      <c r="V51" s="223">
        <f>SUMIFS(调整区域!$F:$F,调整区域!$D:$D,$A51,调整区域!$E:$E,V37)+SUMIFS(调整区域!$H:$H,调整区域!$D:$D,$A51,调整区域!$G:$G,V37)+V33/0.75</f>
        <v>0</v>
      </c>
      <c r="W51" s="223">
        <f>SUMIFS(调整区域!$F:$F,调整区域!$D:$D,$A51,调整区域!$E:$E,W37)+SUMIFS(调整区域!$H:$H,调整区域!$D:$D,$A51,调整区域!$G:$G,W37)+W33/0.75</f>
        <v>0</v>
      </c>
      <c r="X51" s="223">
        <f>SUMIFS(调整区域!$F:$F,调整区域!$D:$D,$A51,调整区域!$E:$E,X37)+SUMIFS(调整区域!$H:$H,调整区域!$D:$D,$A51,调整区域!$G:$G,X37)+X33/0.75</f>
        <v>0</v>
      </c>
    </row>
    <row r="52" ht="16.5" spans="1:24">
      <c r="A52" s="44" t="s">
        <v>39</v>
      </c>
      <c r="B52" s="237">
        <f t="shared" si="6"/>
        <v>0</v>
      </c>
      <c r="C52" s="223">
        <f>SUMIFS(调整区域!$F:$F,调整区域!$D:$D,$A52,调整区域!$E:$E,C37)+SUMIFS(调整区域!$H:$H,调整区域!$D:$D,$A52,调整区域!$G:$G,$D37)</f>
        <v>0</v>
      </c>
      <c r="D52" s="223">
        <f>SUMIFS(调整区域!$F:$F,调整区域!$D:$D,$A52,调整区域!$E:$E,D37)+SUMIFS(调整区域!$H:$H,调整区域!$D:$D,$A52,调整区域!$G:$G,$D37)</f>
        <v>0</v>
      </c>
      <c r="E52" s="223">
        <f>SUMIFS(调整区域!$F:$F,调整区域!$D:$D,$A52,调整区域!$E:$E,E37)+SUMIFS(调整区域!$H:$H,调整区域!$D:$D,$A52,调整区域!$G:$G,$D37)</f>
        <v>0</v>
      </c>
      <c r="F52" s="223">
        <f>SUMIFS(调整区域!$F:$F,调整区域!$D:$D,$A52,调整区域!$E:$E,F37)+SUMIFS(调整区域!$H:$H,调整区域!$D:$D,$A52,调整区域!$G:$G,$D37)</f>
        <v>0</v>
      </c>
      <c r="G52" s="225">
        <f>SUMIFS(调整区域!$F:$F,调整区域!$D:$D,$A52,调整区域!$E:$E,G37)+SUMIFS(调整区域!$H:$H,调整区域!$D:$D,$A52,调整区域!$G:$G,$D37)</f>
        <v>0</v>
      </c>
      <c r="H52" s="225">
        <f t="shared" si="8"/>
        <v>0</v>
      </c>
      <c r="I52" s="223">
        <f>SUMIFS(调整区域!$F:$F,调整区域!$D:$D,$A52,调整区域!$E:$E,I37)+SUMIFS(调整区域!$H:$H,调整区域!$D:$D,$A52,调整区域!$G:$G,$D37)</f>
        <v>0</v>
      </c>
      <c r="J52" s="223">
        <f>SUMIFS(调整区域!$F:$F,调整区域!$D:$D,$A52,调整区域!$E:$E,J37)+SUMIFS(调整区域!$H:$H,调整区域!$D:$D,$A52,调整区域!$G:$G,$D37)</f>
        <v>0</v>
      </c>
      <c r="K52" s="223">
        <f>SUMIFS(调整区域!$F:$F,调整区域!$D:$D,$A52,调整区域!$E:$E,K37)+SUMIFS(调整区域!$H:$H,调整区域!$D:$D,$A52,调整区域!$G:$G,$D37)</f>
        <v>0</v>
      </c>
      <c r="L52" s="225">
        <f t="shared" si="9"/>
        <v>0</v>
      </c>
      <c r="M52" s="223">
        <f>SUMIFS(调整区域!$F:$F,调整区域!$D:$D,$A52,调整区域!$E:$E,M37)+SUMIFS(调整区域!$H:$H,调整区域!$D:$D,$A52,调整区域!$G:$G,$D37)</f>
        <v>0</v>
      </c>
      <c r="N52" s="223">
        <f>SUMIFS(调整区域!$F:$F,调整区域!$D:$D,$A52,调整区域!$E:$E,N37)+SUMIFS(调整区域!$H:$H,调整区域!$D:$D,$A52,调整区域!$G:$G,$D37)</f>
        <v>0</v>
      </c>
      <c r="O52" s="225">
        <f t="shared" si="10"/>
        <v>0</v>
      </c>
      <c r="P52" s="223">
        <f>SUMIFS(调整区域!$F:$F,调整区域!$D:$D,$A52,调整区域!$E:$E,P37)+SUMIFS(调整区域!$H:$H,调整区域!$D:$D,$A52,调整区域!$G:$G,$D37)</f>
        <v>0</v>
      </c>
      <c r="Q52" s="223">
        <f>SUMIFS(调整区域!$F:$F,调整区域!$D:$D,$A52,调整区域!$E:$E,Q37)+SUMIFS(调整区域!$H:$H,调整区域!$D:$D,$A52,调整区域!$G:$G,$D37)</f>
        <v>0</v>
      </c>
      <c r="R52" s="225">
        <f t="shared" si="11"/>
        <v>0</v>
      </c>
      <c r="S52" s="223">
        <f>SUMIFS(调整区域!$F:$F,调整区域!$D:$D,$A52,调整区域!$E:$E,S37)+SUMIFS(调整区域!$H:$H,调整区域!$D:$D,$A52,调整区域!$G:$G,$D37)</f>
        <v>0</v>
      </c>
      <c r="T52" s="223">
        <f>SUMIFS(调整区域!$F:$F,调整区域!$D:$D,$A52,调整区域!$E:$E,T37)+SUMIFS(调整区域!$H:$H,调整区域!$D:$D,$A52,调整区域!$G:$G,$D37)</f>
        <v>0</v>
      </c>
      <c r="U52" s="223">
        <f>SUMIFS(调整区域!$F:$F,调整区域!$D:$D,$A52,调整区域!$E:$E,U37)+SUMIFS(调整区域!$H:$H,调整区域!$D:$D,$A52,调整区域!$G:$G,$D37)</f>
        <v>0</v>
      </c>
      <c r="V52" s="223">
        <f>SUMIFS(调整区域!$F:$F,调整区域!$D:$D,$A52,调整区域!$E:$E,V37)+SUMIFS(调整区域!$H:$H,调整区域!$D:$D,$A52,调整区域!$G:$G,$D37)</f>
        <v>0</v>
      </c>
      <c r="W52" s="223">
        <f>SUMIFS(调整区域!$F:$F,调整区域!$D:$D,$A52,调整区域!$E:$E,W37)+SUMIFS(调整区域!$H:$H,调整区域!$D:$D,$A52,调整区域!$G:$G,$D37)</f>
        <v>0</v>
      </c>
      <c r="X52" s="223">
        <f>SUMIFS(调整区域!$F:$F,调整区域!$D:$D,$A52,调整区域!$E:$E,X37)+SUMIFS(调整区域!$H:$H,调整区域!$D:$D,$A52,调整区域!$G:$G,$D37)</f>
        <v>0</v>
      </c>
    </row>
    <row r="53" ht="16.5" spans="1:24">
      <c r="A53" s="44" t="s">
        <v>40</v>
      </c>
      <c r="B53" s="237">
        <f t="shared" si="6"/>
        <v>1.86264514923096e-9</v>
      </c>
      <c r="C53" s="223">
        <f>SUMIFS(调整区域!$F:$F,调整区域!$D:$D,$A53,调整区域!$E:$E,C37)+SUMIFS(调整区域!$H:$H,调整区域!$D:$D,$A53,调整区域!$G:$G,C37)</f>
        <v>-18461012.023056</v>
      </c>
      <c r="D53" s="223">
        <f>SUMIFS(调整区域!$F:$F,调整区域!$D:$D,$A53,调整区域!$E:$E,D37)+SUMIFS(调整区域!$H:$H,调整区域!$D:$D,$A53,调整区域!$G:$G,D37)</f>
        <v>0</v>
      </c>
      <c r="E53" s="223">
        <f>SUMIFS(调整区域!$F:$F,调整区域!$D:$D,$A53,调整区域!$E:$E,E37)+SUMIFS(调整区域!$H:$H,调整区域!$D:$D,$A53,调整区域!$G:$G,E37)</f>
        <v>0</v>
      </c>
      <c r="F53" s="223">
        <f>SUMIFS(调整区域!$F:$F,调整区域!$D:$D,$A53,调整区域!$E:$E,F37)+SUMIFS(调整区域!$H:$H,调整区域!$D:$D,$A53,调整区域!$G:$G,F37)</f>
        <v>0</v>
      </c>
      <c r="G53" s="225">
        <f>SUMIFS(调整区域!$F:$F,调整区域!$D:$D,$A53,调整区域!$E:$E,$G37)+SUMIFS(调整区域!$H:$H,调整区域!$D:$D,$A53,调整区域!$G:$G,$G37)</f>
        <v>19054005.603056</v>
      </c>
      <c r="H53" s="225">
        <f t="shared" si="8"/>
        <v>434300</v>
      </c>
      <c r="I53" s="223">
        <f>SUMIFS(调整区域!$F:$F,调整区域!$D:$D,$A53,调整区域!$E:$E,I37)+SUMIFS(调整区域!$H:$H,调整区域!$D:$D,$A53,调整区域!$G:$G,I37)</f>
        <v>22500</v>
      </c>
      <c r="J53" s="223">
        <f>SUMIFS(调整区域!$F:$F,调整区域!$D:$D,$A53,调整区域!$E:$E,J37)+SUMIFS(调整区域!$H:$H,调整区域!$D:$D,$A53,调整区域!$G:$G,J37)</f>
        <v>411800</v>
      </c>
      <c r="K53" s="223">
        <f>SUMIFS(调整区域!$F:$F,调整区域!$D:$D,$A53,调整区域!$E:$E,K37)+SUMIFS(调整区域!$H:$H,调整区域!$D:$D,$A53,调整区域!$G:$G,K37)</f>
        <v>0</v>
      </c>
      <c r="L53" s="225">
        <f t="shared" si="9"/>
        <v>0</v>
      </c>
      <c r="M53" s="223">
        <f>SUMIFS(调整区域!$F:$F,调整区域!$D:$D,$A53,调整区域!$E:$E,M37)+SUMIFS(调整区域!$H:$H,调整区域!$D:$D,$A53,调整区域!$G:$G,M37)</f>
        <v>0</v>
      </c>
      <c r="N53" s="223">
        <f>SUMIFS(调整区域!$F:$F,调整区域!$D:$D,$A53,调整区域!$E:$E,N37)+SUMIFS(调整区域!$H:$H,调整区域!$D:$D,$A53,调整区域!$G:$G,N37)</f>
        <v>0</v>
      </c>
      <c r="O53" s="225">
        <f t="shared" si="10"/>
        <v>330000</v>
      </c>
      <c r="P53" s="223">
        <f>SUMIFS(调整区域!$F:$F,调整区域!$D:$D,$A53,调整区域!$E:$E,P37)+SUMIFS(调整区域!$H:$H,调整区域!$D:$D,$A53,调整区域!$G:$G,P37)</f>
        <v>330000</v>
      </c>
      <c r="Q53" s="223">
        <f>SUMIFS(调整区域!$F:$F,调整区域!$D:$D,$A53,调整区域!$E:$E,Q37)+SUMIFS(调整区域!$H:$H,调整区域!$D:$D,$A53,调整区域!$G:$G,Q37)</f>
        <v>0</v>
      </c>
      <c r="R53" s="225">
        <f t="shared" si="11"/>
        <v>-1357293.58</v>
      </c>
      <c r="S53" s="223">
        <f>SUMIFS(调整区域!$F:$F,调整区域!$D:$D,$A53,调整区域!$E:$E,S37)+SUMIFS(调整区域!$H:$H,调整区域!$D:$D,$A53,调整区域!$G:$G,$D38)</f>
        <v>-230808.21</v>
      </c>
      <c r="T53" s="223">
        <f>SUMIFS(调整区域!$F:$F,调整区域!$D:$D,$A53,调整区域!$E:$E,T37)+SUMIFS(调整区域!$H:$H,调整区域!$D:$D,$A53,调整区域!$G:$G,$D38)</f>
        <v>-147583.54</v>
      </c>
      <c r="U53" s="223">
        <f>SUMIFS(调整区域!$F:$F,调整区域!$D:$D,$A53,调整区域!$E:$E,U37)+SUMIFS(调整区域!$H:$H,调整区域!$D:$D,$A53,调整区域!$G:$G,$D38)</f>
        <v>0</v>
      </c>
      <c r="V53" s="223">
        <f>SUMIFS(调整区域!$F:$F,调整区域!$D:$D,$A53,调整区域!$E:$E,V37)+SUMIFS(调整区域!$H:$H,调整区域!$D:$D,$A53,调整区域!$G:$G,$D38)</f>
        <v>-817887.14</v>
      </c>
      <c r="W53" s="223">
        <f>SUMIFS(调整区域!$F:$F,调整区域!$D:$D,$A53,调整区域!$E:$E,W37)+SUMIFS(调整区域!$H:$H,调整区域!$D:$D,$A53,调整区域!$G:$G,$D38)</f>
        <v>-13948.4</v>
      </c>
      <c r="X53" s="223">
        <f>SUMIFS(调整区域!$F:$F,调整区域!$D:$D,$A53,调整区域!$E:$E,X37)+SUMIFS(调整区域!$H:$H,调整区域!$D:$D,$A53,调整区域!$G:$G,$D38)</f>
        <v>-147066.29</v>
      </c>
    </row>
    <row r="54" ht="16.5" spans="1:24">
      <c r="A54" s="44" t="s">
        <v>41</v>
      </c>
      <c r="B54" s="237">
        <f t="shared" si="6"/>
        <v>0</v>
      </c>
      <c r="C54" s="223">
        <f>SUMIFS(调整区域!$F:$F,调整区域!$D:$D,$A54,调整区域!$E:$E,$D37)+SUMIFS(调整区域!$H:$H,调整区域!$D:$D,$A54,调整区域!$G:$G,$D37)</f>
        <v>0</v>
      </c>
      <c r="D54" s="223">
        <f>SUMIFS(调整区域!$F:$F,调整区域!$D:$D,$A54,调整区域!$E:$E,$D37)+SUMIFS(调整区域!$H:$H,调整区域!$D:$D,$A54,调整区域!$G:$G,$D37)</f>
        <v>0</v>
      </c>
      <c r="E54" s="223">
        <f>SUMIFS(调整区域!$F:$F,调整区域!$D:$D,$A54,调整区域!$E:$E,$D37)+SUMIFS(调整区域!$H:$H,调整区域!$D:$D,$A54,调整区域!$G:$G,$D37)</f>
        <v>0</v>
      </c>
      <c r="F54" s="223">
        <f>SUMIFS(调整区域!$F:$F,调整区域!$D:$D,$A54,调整区域!$E:$E,$D37)+SUMIFS(调整区域!$H:$H,调整区域!$D:$D,$A54,调整区域!$G:$G,$D37)</f>
        <v>0</v>
      </c>
      <c r="G54" s="225">
        <f>SUMIFS(调整区域!$F:$F,调整区域!$D:$D,$A54,调整区域!$E:$E,$G37)+SUMIFS(调整区域!$H:$H,调整区域!$D:$D,$A54,调整区域!$G:$G,$D37)</f>
        <v>0</v>
      </c>
      <c r="H54" s="225">
        <f t="shared" si="8"/>
        <v>0</v>
      </c>
      <c r="I54" s="223">
        <f>SUMIFS(调整区域!$F:$F,调整区域!$D:$D,$A54,调整区域!$E:$E,$D37)+SUMIFS(调整区域!$H:$H,调整区域!$D:$D,$A54,调整区域!$G:$G,$D37)</f>
        <v>0</v>
      </c>
      <c r="J54" s="223">
        <f>SUMIFS(调整区域!$F:$F,调整区域!$D:$D,$A54,调整区域!$E:$E,$D37)+SUMIFS(调整区域!$H:$H,调整区域!$D:$D,$A54,调整区域!$G:$G,$D37)</f>
        <v>0</v>
      </c>
      <c r="K54" s="223">
        <f>SUMIFS(调整区域!$F:$F,调整区域!$D:$D,$A54,调整区域!$E:$E,$D37)+SUMIFS(调整区域!$H:$H,调整区域!$D:$D,$A54,调整区域!$G:$G,$D37)</f>
        <v>0</v>
      </c>
      <c r="L54" s="225">
        <f t="shared" si="9"/>
        <v>0</v>
      </c>
      <c r="M54" s="223">
        <f>SUMIFS(调整区域!$F:$F,调整区域!$D:$D,$A54,调整区域!$E:$E,$D37)+SUMIFS(调整区域!$H:$H,调整区域!$D:$D,$A54,调整区域!$G:$G,$D37)</f>
        <v>0</v>
      </c>
      <c r="N54" s="223">
        <f>SUMIFS(调整区域!$F:$F,调整区域!$D:$D,$A54,调整区域!$E:$E,$D37)+SUMIFS(调整区域!$H:$H,调整区域!$D:$D,$A54,调整区域!$G:$G,$D37)</f>
        <v>0</v>
      </c>
      <c r="O54" s="225">
        <f t="shared" si="10"/>
        <v>0</v>
      </c>
      <c r="P54" s="223">
        <f>SUMIFS(调整区域!$F:$F,调整区域!$D:$D,$A54,调整区域!$E:$E,$D37)+SUMIFS(调整区域!$H:$H,调整区域!$D:$D,$A54,调整区域!$G:$G,$D37)</f>
        <v>0</v>
      </c>
      <c r="Q54" s="223">
        <f>SUMIFS(调整区域!$F:$F,调整区域!$D:$D,$A54,调整区域!$E:$E,$D37)+SUMIFS(调整区域!$H:$H,调整区域!$D:$D,$A54,调整区域!$G:$G,$D37)</f>
        <v>0</v>
      </c>
      <c r="R54" s="225">
        <f t="shared" si="11"/>
        <v>0</v>
      </c>
      <c r="S54" s="223">
        <f>SUMIFS(调整区域!$F:$F,调整区域!$D:$D,$A54,调整区域!$E:$E,$D37)+SUMIFS(调整区域!$H:$H,调整区域!$D:$D,$A54,调整区域!$G:$G,$D37)</f>
        <v>0</v>
      </c>
      <c r="T54" s="223">
        <f>SUMIFS(调整区域!$F:$F,调整区域!$D:$D,$A54,调整区域!$E:$E,$D37)+SUMIFS(调整区域!$H:$H,调整区域!$D:$D,$A54,调整区域!$G:$G,$D37)</f>
        <v>0</v>
      </c>
      <c r="U54" s="223">
        <f>SUMIFS(调整区域!$F:$F,调整区域!$D:$D,$A54,调整区域!$E:$E,$D37)+SUMIFS(调整区域!$H:$H,调整区域!$D:$D,$A54,调整区域!$G:$G,$D37)</f>
        <v>0</v>
      </c>
      <c r="V54" s="223">
        <f>SUMIFS(调整区域!$F:$F,调整区域!$D:$D,$A54,调整区域!$E:$E,$D37)+SUMIFS(调整区域!$H:$H,调整区域!$D:$D,$A54,调整区域!$G:$G,$D37)</f>
        <v>0</v>
      </c>
      <c r="W54" s="223">
        <f>SUMIFS(调整区域!$F:$F,调整区域!$D:$D,$A54,调整区域!$E:$E,$D37)+SUMIFS(调整区域!$H:$H,调整区域!$D:$D,$A54,调整区域!$G:$G,$D37)</f>
        <v>0</v>
      </c>
      <c r="X54" s="223">
        <f>SUMIFS(调整区域!$F:$F,调整区域!$D:$D,$A54,调整区域!$E:$E,$D37)+SUMIFS(调整区域!$H:$H,调整区域!$D:$D,$A54,调整区域!$G:$G,$D37)</f>
        <v>0</v>
      </c>
    </row>
    <row r="55" s="235" customFormat="1" ht="16.5" spans="1:24">
      <c r="A55" s="43" t="s">
        <v>42</v>
      </c>
      <c r="B55" s="237">
        <f t="shared" si="6"/>
        <v>-3.02679836750031e-9</v>
      </c>
      <c r="C55" s="225">
        <f>C56+C57+C58+C59+C60</f>
        <v>18088579.9321403</v>
      </c>
      <c r="D55" s="225">
        <f>D56+D57+D58+D59+D60</f>
        <v>0</v>
      </c>
      <c r="E55" s="225">
        <f>E56+E57+E58+E59+E60</f>
        <v>5477.0154014654</v>
      </c>
      <c r="F55" s="225">
        <f>F56+F57+F58+F59+F60</f>
        <v>-4610823.00356338</v>
      </c>
      <c r="G55" s="225">
        <f t="shared" ref="G55:X55" si="13">G56+G57+G58+G59+G60</f>
        <v>6601634.19801597</v>
      </c>
      <c r="H55" s="225">
        <f t="shared" si="8"/>
        <v>2456636.5404799</v>
      </c>
      <c r="I55" s="225">
        <f t="shared" si="13"/>
        <v>923721.033001368</v>
      </c>
      <c r="J55" s="225">
        <f t="shared" si="13"/>
        <v>1531174.52150506</v>
      </c>
      <c r="K55" s="225">
        <f t="shared" si="13"/>
        <v>1740.98597347308</v>
      </c>
      <c r="L55" s="225">
        <f t="shared" si="9"/>
        <v>-26802225.098651</v>
      </c>
      <c r="M55" s="225">
        <f>M56+M57+M58+M59+M60</f>
        <v>-27648227.8674953</v>
      </c>
      <c r="N55" s="225">
        <f t="shared" si="13"/>
        <v>846002.768844373</v>
      </c>
      <c r="O55" s="225">
        <f t="shared" si="10"/>
        <v>2829497.84979672</v>
      </c>
      <c r="P55" s="225">
        <f t="shared" si="13"/>
        <v>1607381.23140962</v>
      </c>
      <c r="Q55" s="225">
        <f t="shared" si="13"/>
        <v>1222116.6183871</v>
      </c>
      <c r="R55" s="225">
        <f t="shared" si="11"/>
        <v>1431222.56637997</v>
      </c>
      <c r="S55" s="225">
        <f t="shared" si="13"/>
        <v>310105.186503047</v>
      </c>
      <c r="T55" s="225">
        <f t="shared" si="13"/>
        <v>384447.613818796</v>
      </c>
      <c r="U55" s="225">
        <f t="shared" si="13"/>
        <v>436552.448043484</v>
      </c>
      <c r="V55" s="225">
        <f t="shared" si="13"/>
        <v>-603367.236599066</v>
      </c>
      <c r="W55" s="225">
        <f t="shared" si="13"/>
        <v>145320.39</v>
      </c>
      <c r="X55" s="225">
        <f t="shared" si="13"/>
        <v>758164.164613712</v>
      </c>
    </row>
    <row r="56" ht="16.5" spans="1:24">
      <c r="A56" s="45" t="s">
        <v>43</v>
      </c>
      <c r="B56" s="237">
        <f t="shared" si="6"/>
        <v>0</v>
      </c>
      <c r="C56" s="223">
        <f>SUMIFS(调整区域!$F:$F,调整区域!$D:$D,$A56,调整区域!$E:$E,C37)+SUMIFS(调整区域!$H:$H,调整区域!$D:$D,$A56,调整区域!$G:$G,C37)</f>
        <v>121327.35</v>
      </c>
      <c r="D56" s="223">
        <f>SUMIFS(调整区域!$F:$F,调整区域!$D:$D,$A56,调整区域!$E:$E,D37)+SUMIFS(调整区域!$H:$H,调整区域!$D:$D,$A56,调整区域!$G:$G,D37)</f>
        <v>0</v>
      </c>
      <c r="E56" s="223">
        <f>SUMIFS(调整区域!$F:$F,调整区域!$D:$D,$A56,调整区域!$E:$E,E37)+SUMIFS(调整区域!$H:$H,调整区域!$D:$D,$A56,调整区域!$G:$G,E37)</f>
        <v>2990.56</v>
      </c>
      <c r="F56" s="223">
        <f>SUMIFS(调整区域!$F:$F,调整区域!$D:$D,$A56,调整区域!$E:$E,F37)+SUMIFS(调整区域!$H:$H,调整区域!$D:$D,$A56,调整区域!$G:$G,F37)</f>
        <v>0</v>
      </c>
      <c r="G56" s="225">
        <f>SUMIFS(调整区域!$F:$F,调整区域!$D:$D,$A56,调整区域!$E:$E,G37)+SUMIFS(调整区域!$H:$H,调整区域!$D:$D,$A56,调整区域!$G:$G,G37)</f>
        <v>57869.7</v>
      </c>
      <c r="H56" s="225">
        <f t="shared" si="8"/>
        <v>-36872.92</v>
      </c>
      <c r="I56" s="223">
        <f>SUMIFS(调整区域!$F:$F,调整区域!$D:$D,$A56,调整区域!$E:$E,I37)+SUMIFS(调整区域!$H:$H,调整区域!$D:$D,$A56,调整区域!$G:$G,I37)</f>
        <v>-25983.85</v>
      </c>
      <c r="J56" s="223">
        <f>SUMIFS(调整区域!$F:$F,调整区域!$D:$D,$A56,调整区域!$E:$E,J37)+SUMIFS(调整区域!$H:$H,调整区域!$D:$D,$A56,调整区域!$G:$G,J37)</f>
        <v>-35131.92</v>
      </c>
      <c r="K56" s="223">
        <f>SUMIFS(调整区域!$F:$F,调整区域!$D:$D,$A56,调整区域!$E:$E,K37)+SUMIFS(调整区域!$H:$H,调整区域!$D:$D,$A56,调整区域!$G:$G,K37)</f>
        <v>24242.85</v>
      </c>
      <c r="L56" s="225">
        <f t="shared" si="9"/>
        <v>-46356.06</v>
      </c>
      <c r="M56" s="223">
        <f>SUMIFS(调整区域!$F:$F,调整区域!$D:$D,$A56,调整区域!$E:$E,M37)+SUMIFS(调整区域!$H:$H,调整区域!$D:$D,$A56,调整区域!$G:$G,M37)</f>
        <v>-56312.12</v>
      </c>
      <c r="N56" s="223">
        <f>SUMIFS(调整区域!$F:$F,调整区域!$D:$D,$A56,调整区域!$E:$E,N37)+SUMIFS(调整区域!$H:$H,调整区域!$D:$D,$A56,调整区域!$G:$G,N37)</f>
        <v>9956.06</v>
      </c>
      <c r="O56" s="225">
        <f t="shared" si="10"/>
        <v>45078.89</v>
      </c>
      <c r="P56" s="223">
        <f>SUMIFS(调整区域!$F:$F,调整区域!$D:$D,$A56,调整区域!$E:$E,P37)+SUMIFS(调整区域!$H:$H,调整区域!$D:$D,$A56,调整区域!$G:$G,P37)</f>
        <v>47333.3</v>
      </c>
      <c r="Q56" s="223">
        <f>SUMIFS(调整区域!$F:$F,调整区域!$D:$D,$A56,调整区域!$E:$E,Q37)+SUMIFS(调整区域!$H:$H,调整区域!$D:$D,$A56,调整区域!$G:$G,Q37)</f>
        <v>-2254.41</v>
      </c>
      <c r="R56" s="225">
        <f t="shared" si="11"/>
        <v>-144037.52</v>
      </c>
      <c r="S56" s="223">
        <f>SUMIFS(调整区域!$F:$F,调整区域!$D:$D,$A56,调整区域!$E:$E,S37)+SUMIFS(调整区域!$H:$H,调整区域!$D:$D,$A56,调整区域!$G:$G,S37)</f>
        <v>-136226.2</v>
      </c>
      <c r="T56" s="223">
        <f>SUMIFS(调整区域!$F:$F,调整区域!$D:$D,$A56,调整区域!$E:$E,T37)+SUMIFS(调整区域!$H:$H,调整区域!$D:$D,$A56,调整区域!$G:$G,T37)</f>
        <v>-6792.45</v>
      </c>
      <c r="U56" s="223">
        <f>SUMIFS(调整区域!$F:$F,调整区域!$D:$D,$A56,调整区域!$E:$E,U37)+SUMIFS(调整区域!$H:$H,调整区域!$D:$D,$A56,调整区域!$G:$G,U37)</f>
        <v>-1018.87</v>
      </c>
      <c r="V56" s="223">
        <f>SUMIFS(调整区域!$F:$F,调整区域!$D:$D,$A56,调整区域!$E:$E,V37)+SUMIFS(调整区域!$H:$H,调整区域!$D:$D,$A56,调整区域!$G:$G,V37)</f>
        <v>0</v>
      </c>
      <c r="W56" s="223">
        <f>SUMIFS(调整区域!$F:$F,调整区域!$D:$D,$A56,调整区域!$E:$E,W37)+SUMIFS(调整区域!$H:$H,调整区域!$D:$D,$A56,调整区域!$G:$G,W37)</f>
        <v>0</v>
      </c>
      <c r="X56" s="223">
        <f>SUMIFS(调整区域!$F:$F,调整区域!$D:$D,$A56,调整区域!$E:$E,X37)+SUMIFS(调整区域!$H:$H,调整区域!$D:$D,$A56,调整区域!$G:$G,X37)</f>
        <v>0</v>
      </c>
    </row>
    <row r="57" ht="16.5" spans="1:24">
      <c r="A57" s="45" t="s">
        <v>44</v>
      </c>
      <c r="B57" s="237">
        <f t="shared" si="6"/>
        <v>-5.82076609134674e-9</v>
      </c>
      <c r="C57" s="223">
        <f>SUMIFS(调整区域!$F:$F,调整区域!$K:$K,$A57,调整区域!$E:$E,C37)+SUMIFS(调整区域!$H:$H,调整区域!$K:$K,$A57,调整区域!$G:$G,C37)</f>
        <v>-24411223.716193</v>
      </c>
      <c r="D57" s="223">
        <f>SUMIFS(调整区域!$F:$F,调整区域!$K:$K,$A57,调整区域!$E:$E,D37)+SUMIFS(调整区域!$H:$H,调整区域!$K:$K,$A57,调整区域!$G:$G,D37)</f>
        <v>0</v>
      </c>
      <c r="E57" s="223">
        <f>SUMIFS(调整区域!$F:$F,调整区域!$K:$K,$A57,调整区域!$E:$E,E37)+SUMIFS(调整区域!$H:$H,调整区域!$K:$K,$A57,调整区域!$G:$G,E37)</f>
        <v>2486.4554014654</v>
      </c>
      <c r="F57" s="223">
        <f>SUMIFS(调整区域!$F:$F,调整区域!$K:$K,$A57,调整区域!$E:$E,F37)+SUMIFS(调整区域!$H:$H,调整区域!$K:$K,$A57,调整区域!$G:$G,F37)</f>
        <v>-4610823.00356338</v>
      </c>
      <c r="G57" s="225">
        <f>SUMIFS(调整区域!$F:$F,调整区域!$K:$K,$A57,调整区域!$E:$E,G37)+SUMIFS(调整区域!$H:$H,调整区域!$K:$K,$A57,调整区域!$G:$G,G37)</f>
        <v>19362144.343016</v>
      </c>
      <c r="H57" s="225">
        <f t="shared" si="8"/>
        <v>2493509.4604799</v>
      </c>
      <c r="I57" s="223">
        <f>SUMIFS(调整区域!$F:$F,调整区域!$K:$K,$A57,调整区域!$E:$E,I37)+SUMIFS(调整区域!$H:$H,调整区域!$K:$K,$A57,调整区域!$G:$G,I37)</f>
        <v>949704.883001368</v>
      </c>
      <c r="J57" s="223">
        <f>SUMIFS(调整区域!$F:$F,调整区域!$K:$K,$A57,调整区域!$E:$E,J37)+SUMIFS(调整区域!$H:$H,调整区域!$K:$K,$A57,调整区域!$G:$G,J37)</f>
        <v>1566306.44150506</v>
      </c>
      <c r="K57" s="223">
        <f>SUMIFS(调整区域!$F:$F,调整区域!$K:$K,$A57,调整区域!$E:$E,K37)+SUMIFS(调整区域!$H:$H,调整区域!$K:$K,$A57,调整区域!$G:$G,K37)</f>
        <v>-22501.8640265269</v>
      </c>
      <c r="L57" s="225">
        <f t="shared" si="9"/>
        <v>2804227.41468234</v>
      </c>
      <c r="M57" s="223">
        <f>SUMIFS(调整区域!$F:$F,调整区域!$K:$K,$A57,调整区域!$E:$E,M37)+SUMIFS(调整区域!$H:$H,调整区域!$K:$K,$A57,调整区域!$G:$G,M37)</f>
        <v>1968180.70583797</v>
      </c>
      <c r="N57" s="223">
        <f>SUMIFS(调整区域!$F:$F,调整区域!$K:$K,$A57,调整区域!$E:$E,N37)+SUMIFS(调整区域!$H:$H,调整区域!$K:$K,$A57,调整区域!$G:$G,N37)</f>
        <v>836046.708844373</v>
      </c>
      <c r="O57" s="225">
        <f t="shared" si="10"/>
        <v>2784418.95979672</v>
      </c>
      <c r="P57" s="223">
        <f>SUMIFS(调整区域!$F:$F,调整区域!$K:$K,$A57,调整区域!$E:$E,P37)+SUMIFS(调整区域!$H:$H,调整区域!$K:$K,$A57,调整区域!$G:$G,P37)</f>
        <v>1560047.93140962</v>
      </c>
      <c r="Q57" s="223">
        <f>SUMIFS(调整区域!$F:$F,调整区域!$K:$K,$A57,调整区域!$E:$E,Q37)+SUMIFS(调整区域!$H:$H,调整区域!$K:$K,$A57,调整区域!$G:$G,Q37)</f>
        <v>1224371.0283871</v>
      </c>
      <c r="R57" s="225">
        <f t="shared" si="11"/>
        <v>1575260.08637997</v>
      </c>
      <c r="S57" s="223">
        <f>SUMIFS(调整区域!$F:$F,调整区域!$K:$K,$A57,调整区域!$E:$E,S37)+SUMIFS(调整区域!$H:$H,调整区域!$K:$K,$A57,调整区域!$G:$G,S37)</f>
        <v>446331.386503047</v>
      </c>
      <c r="T57" s="223">
        <f>SUMIFS(调整区域!$F:$F,调整区域!$K:$K,$A57,调整区域!$E:$E,T37)+SUMIFS(调整区域!$H:$H,调整区域!$K:$K,$A57,调整区域!$G:$G,T37)</f>
        <v>391240.063818796</v>
      </c>
      <c r="U57" s="223">
        <f>SUMIFS(调整区域!$F:$F,调整区域!$K:$K,$A57,调整区域!$E:$E,U37)+SUMIFS(调整区域!$H:$H,调整区域!$K:$K,$A57,调整区域!$G:$G,U37)</f>
        <v>437571.318043484</v>
      </c>
      <c r="V57" s="223">
        <f>SUMIFS(调整区域!$F:$F,调整区域!$K:$K,$A57,调整区域!$E:$E,V37)+SUMIFS(调整区域!$H:$H,调整区域!$K:$K,$A57,调整区域!$G:$G,V37)</f>
        <v>-603367.236599066</v>
      </c>
      <c r="W57" s="223">
        <f>SUMIFS(调整区域!$F:$F,调整区域!$K:$K,$A57,调整区域!$E:$E,W37)+SUMIFS(调整区域!$H:$H,调整区域!$K:$K,$A57,调整区域!$G:$G,W37)</f>
        <v>145320.39</v>
      </c>
      <c r="X57" s="223">
        <f>SUMIFS(调整区域!$F:$F,调整区域!$K:$K,$A57,调整区域!$E:$E,X37)+SUMIFS(调整区域!$H:$H,调整区域!$K:$K,$A57,调整区域!$G:$G,X37)</f>
        <v>758164.164613712</v>
      </c>
    </row>
    <row r="58" ht="16.5" spans="1:24">
      <c r="A58" s="45" t="s">
        <v>45</v>
      </c>
      <c r="B58" s="237">
        <f t="shared" si="6"/>
        <v>0</v>
      </c>
      <c r="C58" s="223">
        <f>SUMIFS(调整区域!$F:$F,调整区域!$D:$D,$A58,调整区域!$E:$E,C37)+SUMIFS(调整区域!$H:$H,调整区域!$D:$D,$A58,调整区域!$G:$G,C37)</f>
        <v>42378476.2983333</v>
      </c>
      <c r="D58" s="223">
        <f>SUMIFS(调整区域!$F:$F,调整区域!$D:$D,$A58,调整区域!$E:$E,D37)+SUMIFS(调整区域!$H:$H,调整区域!$D:$D,$A58,调整区域!$G:$G,D37)</f>
        <v>0</v>
      </c>
      <c r="E58" s="223">
        <f>SUMIFS(调整区域!$F:$F,调整区域!$D:$D,$A58,调整区域!$E:$E,E37)+SUMIFS(调整区域!$H:$H,调整区域!$D:$D,$A58,调整区域!$G:$G,E37)</f>
        <v>0</v>
      </c>
      <c r="F58" s="223">
        <f>SUMIFS(调整区域!$F:$F,调整区域!$D:$D,$A58,调整区域!$E:$E,F37)+SUMIFS(调整区域!$H:$H,调整区域!$D:$D,$A58,调整区域!$G:$G,F37)</f>
        <v>0</v>
      </c>
      <c r="G58" s="225">
        <f>SUMIFS(调整区域!$F:$F,调整区域!$D:$D,$A58,调整区域!$E:$E,G37)+SUMIFS(调整区域!$H:$H,调整区域!$D:$D,$A58,调整区域!$G:$G,G37)</f>
        <v>-12818379.845</v>
      </c>
      <c r="H58" s="225">
        <f t="shared" si="8"/>
        <v>0</v>
      </c>
      <c r="I58" s="223">
        <f>SUMIFS(调整区域!$F:$F,调整区域!$D:$D,$A58,调整区域!$E:$E,I37)+SUMIFS(调整区域!$H:$H,调整区域!$D:$D,$A58,调整区域!$G:$G,I37)</f>
        <v>0</v>
      </c>
      <c r="J58" s="223">
        <f>SUMIFS(调整区域!$F:$F,调整区域!$D:$D,$A58,调整区域!$E:$E,J37)+SUMIFS(调整区域!$H:$H,调整区域!$D:$D,$A58,调整区域!$G:$G,J37)</f>
        <v>0</v>
      </c>
      <c r="K58" s="223">
        <f>SUMIFS(调整区域!$F:$F,调整区域!$D:$D,$A58,调整区域!$E:$E,K37)+SUMIFS(调整区域!$H:$H,调整区域!$D:$D,$A58,调整区域!$G:$G,K37)</f>
        <v>0</v>
      </c>
      <c r="L58" s="225">
        <f t="shared" si="9"/>
        <v>-29560096.4533333</v>
      </c>
      <c r="M58" s="223">
        <f>SUMIFS(调整区域!$F:$F,调整区域!$D:$D,$A58,调整区域!$E:$E,M37)+SUMIFS(调整区域!$H:$H,调整区域!$D:$D,$A58,调整区域!$G:$G,M37)</f>
        <v>-29560096.4533333</v>
      </c>
      <c r="N58" s="223">
        <f>SUMIFS(调整区域!$F:$F,调整区域!$D:$D,$A58,调整区域!$E:$E,N37)+SUMIFS(调整区域!$H:$H,调整区域!$D:$D,$A58,调整区域!$G:$G,N37)</f>
        <v>0</v>
      </c>
      <c r="O58" s="225">
        <f t="shared" si="10"/>
        <v>0</v>
      </c>
      <c r="P58" s="223">
        <f>SUMIFS(调整区域!$F:$F,调整区域!$D:$D,$A58,调整区域!$E:$E,P37)+SUMIFS(调整区域!$H:$H,调整区域!$D:$D,$A58,调整区域!$G:$G,P37)</f>
        <v>0</v>
      </c>
      <c r="Q58" s="223">
        <f>SUMIFS(调整区域!$F:$F,调整区域!$D:$D,$A58,调整区域!$E:$E,Q37)+SUMIFS(调整区域!$H:$H,调整区域!$D:$D,$A58,调整区域!$G:$G,Q37)</f>
        <v>0</v>
      </c>
      <c r="R58" s="225">
        <f t="shared" si="11"/>
        <v>0</v>
      </c>
      <c r="S58" s="223">
        <f>SUMIFS(调整区域!$F:$F,调整区域!$D:$D,$A58,调整区域!$E:$E,S37)+SUMIFS(调整区域!$H:$H,调整区域!$D:$D,$A58,调整区域!$G:$G,S37)</f>
        <v>0</v>
      </c>
      <c r="T58" s="223">
        <f>SUMIFS(调整区域!$F:$F,调整区域!$D:$D,$A58,调整区域!$E:$E,T37)+SUMIFS(调整区域!$H:$H,调整区域!$D:$D,$A58,调整区域!$G:$G,T37)</f>
        <v>0</v>
      </c>
      <c r="U58" s="223">
        <f>SUMIFS(调整区域!$F:$F,调整区域!$D:$D,$A58,调整区域!$E:$E,U37)+SUMIFS(调整区域!$H:$H,调整区域!$D:$D,$A58,调整区域!$G:$G,U37)</f>
        <v>0</v>
      </c>
      <c r="V58" s="223">
        <f>SUMIFS(调整区域!$F:$F,调整区域!$D:$D,$A58,调整区域!$E:$E,V37)+SUMIFS(调整区域!$H:$H,调整区域!$D:$D,$A58,调整区域!$G:$G,V37)</f>
        <v>0</v>
      </c>
      <c r="W58" s="223">
        <f>SUMIFS(调整区域!$F:$F,调整区域!$D:$D,$A58,调整区域!$E:$E,W37)+SUMIFS(调整区域!$H:$H,调整区域!$D:$D,$A58,调整区域!$G:$G,W37)</f>
        <v>0</v>
      </c>
      <c r="X58" s="223">
        <f>SUMIFS(调整区域!$F:$F,调整区域!$D:$D,$A58,调整区域!$E:$E,X37)+SUMIFS(调整区域!$H:$H,调整区域!$D:$D,$A58,调整区域!$G:$G,X37)</f>
        <v>0</v>
      </c>
    </row>
    <row r="59" ht="16.5" spans="1:24">
      <c r="A59" s="45" t="s">
        <v>46</v>
      </c>
      <c r="B59" s="237">
        <f t="shared" si="6"/>
        <v>0</v>
      </c>
      <c r="C59" s="223">
        <f>SUMIFS(调整区域!$F:$F,调整区域!$D:$D,$A59,调整区域!$E:$E,C37)+SUMIFS(调整区域!$H:$H,调整区域!$D:$D,$A59,调整区域!$G:$G,C37)</f>
        <v>0</v>
      </c>
      <c r="D59" s="223">
        <f>SUMIFS(调整区域!$F:$F,调整区域!$D:$D,$A59,调整区域!$E:$E,D37)+SUMIFS(调整区域!$H:$H,调整区域!$D:$D,$A59,调整区域!$G:$G,D37)</f>
        <v>0</v>
      </c>
      <c r="E59" s="223">
        <f>SUMIFS(调整区域!$F:$F,调整区域!$D:$D,$A59,调整区域!$E:$E,E37)+SUMIFS(调整区域!$H:$H,调整区域!$D:$D,$A59,调整区域!$G:$G,E37)</f>
        <v>0</v>
      </c>
      <c r="F59" s="223">
        <f>SUMIFS(调整区域!$F:$F,调整区域!$D:$D,$A59,调整区域!$E:$E,F37)+SUMIFS(调整区域!$H:$H,调整区域!$D:$D,$A59,调整区域!$G:$G,F37)</f>
        <v>0</v>
      </c>
      <c r="G59" s="225">
        <f>SUMIFS(调整区域!$F:$F,调整区域!$D:$D,$A59,调整区域!$E:$E,G37)+SUMIFS(调整区域!$H:$H,调整区域!$D:$D,$A59,调整区域!$G:$G,G37)</f>
        <v>0</v>
      </c>
      <c r="H59" s="225">
        <f t="shared" si="8"/>
        <v>0</v>
      </c>
      <c r="I59" s="223">
        <f>SUMIFS(调整区域!$F:$F,调整区域!$D:$D,$A59,调整区域!$E:$E,I37)+SUMIFS(调整区域!$H:$H,调整区域!$D:$D,$A59,调整区域!$G:$G,I37)</f>
        <v>0</v>
      </c>
      <c r="J59" s="223">
        <f>SUMIFS(调整区域!$F:$F,调整区域!$D:$D,$A59,调整区域!$E:$E,J37)+SUMIFS(调整区域!$H:$H,调整区域!$D:$D,$A59,调整区域!$G:$G,J37)</f>
        <v>0</v>
      </c>
      <c r="K59" s="223">
        <f>SUMIFS(调整区域!$F:$F,调整区域!$D:$D,$A59,调整区域!$E:$E,K37)+SUMIFS(调整区域!$H:$H,调整区域!$D:$D,$A59,调整区域!$G:$G,K37)</f>
        <v>0</v>
      </c>
      <c r="L59" s="225">
        <f t="shared" si="9"/>
        <v>0</v>
      </c>
      <c r="M59" s="223">
        <f>SUMIFS(调整区域!$F:$F,调整区域!$D:$D,$A59,调整区域!$E:$E,M37)+SUMIFS(调整区域!$H:$H,调整区域!$D:$D,$A59,调整区域!$G:$G,M37)</f>
        <v>0</v>
      </c>
      <c r="N59" s="223">
        <f>SUMIFS(调整区域!$F:$F,调整区域!$D:$D,$A59,调整区域!$E:$E,N37)+SUMIFS(调整区域!$H:$H,调整区域!$D:$D,$A59,调整区域!$G:$G,N37)</f>
        <v>0</v>
      </c>
      <c r="O59" s="225">
        <f t="shared" si="10"/>
        <v>0</v>
      </c>
      <c r="P59" s="223">
        <f>SUMIFS(调整区域!$F:$F,调整区域!$D:$D,$A59,调整区域!$E:$E,P37)+SUMIFS(调整区域!$H:$H,调整区域!$D:$D,$A59,调整区域!$G:$G,P37)</f>
        <v>0</v>
      </c>
      <c r="Q59" s="223">
        <f>SUMIFS(调整区域!$F:$F,调整区域!$D:$D,$A59,调整区域!$E:$E,Q37)+SUMIFS(调整区域!$H:$H,调整区域!$D:$D,$A59,调整区域!$G:$G,Q37)</f>
        <v>0</v>
      </c>
      <c r="R59" s="225">
        <f t="shared" si="11"/>
        <v>0</v>
      </c>
      <c r="S59" s="223">
        <f>SUMIFS(调整区域!$F:$F,调整区域!$D:$D,$A59,调整区域!$E:$E,S37)+SUMIFS(调整区域!$H:$H,调整区域!$D:$D,$A59,调整区域!$G:$G,S37)</f>
        <v>0</v>
      </c>
      <c r="T59" s="223">
        <f>SUMIFS(调整区域!$F:$F,调整区域!$D:$D,$A59,调整区域!$E:$E,T37)+SUMIFS(调整区域!$H:$H,调整区域!$D:$D,$A59,调整区域!$G:$G,T37)</f>
        <v>0</v>
      </c>
      <c r="U59" s="223">
        <f>SUMIFS(调整区域!$F:$F,调整区域!$D:$D,$A59,调整区域!$E:$E,U37)+SUMIFS(调整区域!$H:$H,调整区域!$D:$D,$A59,调整区域!$G:$G,U37)</f>
        <v>0</v>
      </c>
      <c r="V59" s="223">
        <f>SUMIFS(调整区域!$F:$F,调整区域!$D:$D,$A59,调整区域!$E:$E,V37)+SUMIFS(调整区域!$H:$H,调整区域!$D:$D,$A59,调整区域!$G:$G,V37)</f>
        <v>0</v>
      </c>
      <c r="W59" s="223">
        <f>SUMIFS(调整区域!$F:$F,调整区域!$D:$D,$A59,调整区域!$E:$E,W37)+SUMIFS(调整区域!$H:$H,调整区域!$D:$D,$A59,调整区域!$G:$G,W37)</f>
        <v>0</v>
      </c>
      <c r="X59" s="223">
        <f>SUMIFS(调整区域!$F:$F,调整区域!$D:$D,$A59,调整区域!$E:$E,X37)+SUMIFS(调整区域!$H:$H,调整区域!$D:$D,$A59,调整区域!$G:$G,X37)</f>
        <v>0</v>
      </c>
    </row>
    <row r="60" ht="16.5" spans="1:24">
      <c r="A60" s="45" t="s">
        <v>47</v>
      </c>
      <c r="B60" s="237">
        <f t="shared" si="6"/>
        <v>0</v>
      </c>
      <c r="C60" s="223">
        <f>SUMIFS(调整区域!$F:$F,调整区域!$D:$D,$A60,调整区域!$E:$E,C37)+SUMIFS(调整区域!$H:$H,调整区域!$D:$D,$A60,调整区域!$G:$G,C37)</f>
        <v>0</v>
      </c>
      <c r="D60" s="223">
        <f>SUMIFS(调整区域!$F:$F,调整区域!$D:$D,$A60,调整区域!$E:$E,D37)+SUMIFS(调整区域!$H:$H,调整区域!$D:$D,$A60,调整区域!$G:$G,D37)</f>
        <v>0</v>
      </c>
      <c r="E60" s="223">
        <f>SUMIFS(调整区域!$F:$F,调整区域!$D:$D,$A60,调整区域!$E:$E,E37)+SUMIFS(调整区域!$H:$H,调整区域!$D:$D,$A60,调整区域!$G:$G,E37)</f>
        <v>0</v>
      </c>
      <c r="F60" s="223">
        <f>SUMIFS(调整区域!$F:$F,调整区域!$D:$D,$A60,调整区域!$E:$E,F37)+SUMIFS(调整区域!$H:$H,调整区域!$D:$D,$A60,调整区域!$G:$G,F37)</f>
        <v>0</v>
      </c>
      <c r="G60" s="225">
        <f>SUMIFS(调整区域!$F:$F,调整区域!$D:$D,$A60,调整区域!$E:$E,G37)+SUMIFS(调整区域!$H:$H,调整区域!$D:$D,$A60,调整区域!$G:$G,G37)</f>
        <v>0</v>
      </c>
      <c r="H60" s="225">
        <f t="shared" si="8"/>
        <v>0</v>
      </c>
      <c r="I60" s="223">
        <f>SUMIFS(调整区域!$F:$F,调整区域!$D:$D,$A60,调整区域!$E:$E,I37)+SUMIFS(调整区域!$H:$H,调整区域!$D:$D,$A60,调整区域!$G:$G,I37)</f>
        <v>0</v>
      </c>
      <c r="J60" s="223">
        <f>SUMIFS(调整区域!$F:$F,调整区域!$D:$D,$A60,调整区域!$E:$E,J37)+SUMIFS(调整区域!$H:$H,调整区域!$D:$D,$A60,调整区域!$G:$G,J37)</f>
        <v>0</v>
      </c>
      <c r="K60" s="223">
        <f>SUMIFS(调整区域!$F:$F,调整区域!$D:$D,$A60,调整区域!$E:$E,K37)+SUMIFS(调整区域!$H:$H,调整区域!$D:$D,$A60,调整区域!$G:$G,K37)</f>
        <v>0</v>
      </c>
      <c r="L60" s="225">
        <f t="shared" si="9"/>
        <v>0</v>
      </c>
      <c r="M60" s="223">
        <f>SUMIFS(调整区域!$F:$F,调整区域!$D:$D,$A60,调整区域!$E:$E,M37)+SUMIFS(调整区域!$H:$H,调整区域!$D:$D,$A60,调整区域!$G:$G,M37)</f>
        <v>0</v>
      </c>
      <c r="N60" s="223">
        <f>SUMIFS(调整区域!$F:$F,调整区域!$D:$D,$A60,调整区域!$E:$E,N37)+SUMIFS(调整区域!$H:$H,调整区域!$D:$D,$A60,调整区域!$G:$G,N37)</f>
        <v>0</v>
      </c>
      <c r="O60" s="225">
        <f t="shared" si="10"/>
        <v>0</v>
      </c>
      <c r="P60" s="223">
        <f>SUMIFS(调整区域!$F:$F,调整区域!$D:$D,$A60,调整区域!$E:$E,P37)+SUMIFS(调整区域!$H:$H,调整区域!$D:$D,$A60,调整区域!$G:$G,P37)</f>
        <v>0</v>
      </c>
      <c r="Q60" s="223">
        <f>SUMIFS(调整区域!$F:$F,调整区域!$D:$D,$A60,调整区域!$E:$E,Q37)+SUMIFS(调整区域!$H:$H,调整区域!$D:$D,$A60,调整区域!$G:$G,Q37)</f>
        <v>0</v>
      </c>
      <c r="R60" s="225">
        <f t="shared" si="11"/>
        <v>0</v>
      </c>
      <c r="S60" s="223">
        <f>SUMIFS(调整区域!$F:$F,调整区域!$D:$D,$A60,调整区域!$E:$E,S37)+SUMIFS(调整区域!$H:$H,调整区域!$D:$D,$A60,调整区域!$G:$G,S37)</f>
        <v>0</v>
      </c>
      <c r="T60" s="223">
        <f>SUMIFS(调整区域!$F:$F,调整区域!$D:$D,$A60,调整区域!$E:$E,T37)+SUMIFS(调整区域!$H:$H,调整区域!$D:$D,$A60,调整区域!$G:$G,T37)</f>
        <v>0</v>
      </c>
      <c r="U60" s="223">
        <f>SUMIFS(调整区域!$F:$F,调整区域!$D:$D,$A60,调整区域!$E:$E,U37)+SUMIFS(调整区域!$H:$H,调整区域!$D:$D,$A60,调整区域!$G:$G,U37)</f>
        <v>0</v>
      </c>
      <c r="V60" s="223">
        <f>SUMIFS(调整区域!$F:$F,调整区域!$D:$D,$A60,调整区域!$E:$E,V37)+SUMIFS(调整区域!$H:$H,调整区域!$D:$D,$A60,调整区域!$G:$G,V37)</f>
        <v>0</v>
      </c>
      <c r="W60" s="223">
        <f>SUMIFS(调整区域!$F:$F,调整区域!$D:$D,$A60,调整区域!$E:$E,W37)+SUMIFS(调整区域!$H:$H,调整区域!$D:$D,$A60,调整区域!$G:$G,W37)</f>
        <v>0</v>
      </c>
      <c r="X60" s="223">
        <f>SUMIFS(调整区域!$F:$F,调整区域!$D:$D,$A60,调整区域!$E:$E,X37)+SUMIFS(调整区域!$H:$H,调整区域!$D:$D,$A60,调整区域!$G:$G,X37)</f>
        <v>0</v>
      </c>
    </row>
    <row r="61" s="235" customFormat="1" ht="16.5" spans="1:24">
      <c r="A61" s="43" t="s">
        <v>48</v>
      </c>
      <c r="B61" s="237">
        <f t="shared" si="6"/>
        <v>0</v>
      </c>
      <c r="C61" s="225">
        <f>C38-C55</f>
        <v>72794188.1723425</v>
      </c>
      <c r="D61" s="225">
        <f>D38-D55</f>
        <v>0</v>
      </c>
      <c r="E61" s="225">
        <f>E38-E55</f>
        <v>409878.434598535</v>
      </c>
      <c r="F61" s="225">
        <f>F38-F55</f>
        <v>4610823.00356338</v>
      </c>
      <c r="G61" s="225">
        <f t="shared" ref="G61:X61" si="14">G38-G55</f>
        <v>8559402.63579475</v>
      </c>
      <c r="H61" s="225">
        <f t="shared" si="8"/>
        <v>-3757271.2985931</v>
      </c>
      <c r="I61" s="225">
        <f t="shared" si="14"/>
        <v>12886578.2886968</v>
      </c>
      <c r="J61" s="225">
        <f t="shared" si="14"/>
        <v>-20009170.5294673</v>
      </c>
      <c r="K61" s="225">
        <f t="shared" si="14"/>
        <v>3365320.94217748</v>
      </c>
      <c r="L61" s="225">
        <f t="shared" si="9"/>
        <v>-5102534.78468235</v>
      </c>
      <c r="M61" s="225">
        <f>M38-M55</f>
        <v>1477229.30416203</v>
      </c>
      <c r="N61" s="225">
        <f t="shared" si="14"/>
        <v>-6579764.08884437</v>
      </c>
      <c r="O61" s="225">
        <f t="shared" si="10"/>
        <v>-58717472.1770923</v>
      </c>
      <c r="P61" s="225">
        <f t="shared" si="14"/>
        <v>-14269819.6553719</v>
      </c>
      <c r="Q61" s="225">
        <f t="shared" si="14"/>
        <v>-44447652.5217204</v>
      </c>
      <c r="R61" s="225">
        <f t="shared" si="11"/>
        <v>-18797013.9859314</v>
      </c>
      <c r="S61" s="225">
        <f t="shared" si="14"/>
        <v>-15895836.4815379</v>
      </c>
      <c r="T61" s="225">
        <f t="shared" si="14"/>
        <v>-1432260.85793471</v>
      </c>
      <c r="U61" s="225">
        <f t="shared" si="14"/>
        <v>-578061.882005748</v>
      </c>
      <c r="V61" s="225">
        <f t="shared" si="14"/>
        <v>173644.48016071</v>
      </c>
      <c r="W61" s="225">
        <f t="shared" si="14"/>
        <v>-159268.79</v>
      </c>
      <c r="X61" s="225">
        <f t="shared" si="14"/>
        <v>-905230.454613712</v>
      </c>
    </row>
    <row r="62" ht="16.5" spans="1:24">
      <c r="A62" s="45" t="s">
        <v>49</v>
      </c>
      <c r="B62" s="237">
        <f t="shared" si="6"/>
        <v>0</v>
      </c>
      <c r="C62" s="223">
        <f>SUMIFS(调整区域!$F:$F,调整区域!$D:$D,$A62,调整区域!$E:$E,C37)+SUMIFS(调整区域!$H:$H,调整区域!$D:$D,$A62,调整区域!$G:$G,C37)</f>
        <v>200000</v>
      </c>
      <c r="D62" s="223">
        <f>SUMIFS(调整区域!$F:$F,调整区域!$D:$D,$A62,调整区域!$E:$E,D37)+SUMIFS(调整区域!$H:$H,调整区域!$D:$D,$A62,调整区域!$G:$G,D37)</f>
        <v>0</v>
      </c>
      <c r="E62" s="223">
        <f>SUMIFS(调整区域!$F:$F,调整区域!$D:$D,$A62,调整区域!$E:$E,E37)+SUMIFS(调整区域!$H:$H,调整区域!$D:$D,$A62,调整区域!$G:$G,E37)</f>
        <v>0</v>
      </c>
      <c r="F62" s="223">
        <f>SUMIFS(调整区域!$F:$F,调整区域!$D:$D,$A62,调整区域!$E:$E,F37)+SUMIFS(调整区域!$H:$H,调整区域!$D:$D,$A62,调整区域!$G:$G,F37)</f>
        <v>0</v>
      </c>
      <c r="G62" s="225">
        <f>SUMIFS(调整区域!$F:$F,调整区域!$D:$D,$A62,调整区域!$E:$E,G37)+SUMIFS(调整区域!$H:$H,调整区域!$D:$D,$A62,调整区域!$G:$G,G37)</f>
        <v>0</v>
      </c>
      <c r="H62" s="225">
        <f t="shared" si="8"/>
        <v>0</v>
      </c>
      <c r="I62" s="223">
        <f>SUMIFS(调整区域!$F:$F,调整区域!$D:$D,$A62,调整区域!$E:$E,I37)+SUMIFS(调整区域!$H:$H,调整区域!$D:$D,$A62,调整区域!$G:$G,I37)</f>
        <v>0</v>
      </c>
      <c r="J62" s="223">
        <f>SUMIFS(调整区域!$F:$F,调整区域!$D:$D,$A62,调整区域!$E:$E,J37)+SUMIFS(调整区域!$H:$H,调整区域!$D:$D,$A62,调整区域!$G:$G,J37)</f>
        <v>0</v>
      </c>
      <c r="K62" s="223">
        <f>SUMIFS(调整区域!$F:$F,调整区域!$D:$D,$A62,调整区域!$E:$E,K37)+SUMIFS(调整区域!$H:$H,调整区域!$D:$D,$A62,调整区域!$G:$G,K37)</f>
        <v>0</v>
      </c>
      <c r="L62" s="225">
        <f t="shared" si="9"/>
        <v>0</v>
      </c>
      <c r="M62" s="223">
        <f>SUMIFS(调整区域!$F:$F,调整区域!$D:$D,$A62,调整区域!$E:$E,M37)+SUMIFS(调整区域!$H:$H,调整区域!$D:$D,$A62,调整区域!$G:$G,M37)</f>
        <v>0</v>
      </c>
      <c r="N62" s="223">
        <f>SUMIFS(调整区域!$F:$F,调整区域!$D:$D,$A62,调整区域!$E:$E,N37)+SUMIFS(调整区域!$H:$H,调整区域!$D:$D,$A62,调整区域!$G:$G,N37)</f>
        <v>0</v>
      </c>
      <c r="O62" s="225">
        <f t="shared" si="10"/>
        <v>0</v>
      </c>
      <c r="P62" s="223">
        <f>SUMIFS(调整区域!$F:$F,调整区域!$D:$D,$A62,调整区域!$E:$E,P37)+SUMIFS(调整区域!$H:$H,调整区域!$D:$D,$A62,调整区域!$G:$G,P37)</f>
        <v>0</v>
      </c>
      <c r="Q62" s="223">
        <f>SUMIFS(调整区域!$F:$F,调整区域!$D:$D,$A62,调整区域!$E:$E,Q37)+SUMIFS(调整区域!$H:$H,调整区域!$D:$D,$A62,调整区域!$G:$G,Q37)</f>
        <v>0</v>
      </c>
      <c r="R62" s="225">
        <f t="shared" si="11"/>
        <v>-200000</v>
      </c>
      <c r="S62" s="223">
        <f>SUMIFS(调整区域!$F:$F,调整区域!$D:$D,$A62,调整区域!$E:$E,S37)+SUMIFS(调整区域!$H:$H,调整区域!$D:$D,$A62,调整区域!$G:$G,S37)</f>
        <v>-200000</v>
      </c>
      <c r="T62" s="223">
        <f>SUMIFS(调整区域!$F:$F,调整区域!$D:$D,$A62,调整区域!$E:$E,T37)+SUMIFS(调整区域!$H:$H,调整区域!$D:$D,$A62,调整区域!$G:$G,T37)</f>
        <v>0</v>
      </c>
      <c r="U62" s="223">
        <f>SUMIFS(调整区域!$F:$F,调整区域!$D:$D,$A62,调整区域!$E:$E,U37)+SUMIFS(调整区域!$H:$H,调整区域!$D:$D,$A62,调整区域!$G:$G,U37)</f>
        <v>0</v>
      </c>
      <c r="V62" s="223">
        <f>SUMIFS(调整区域!$F:$F,调整区域!$D:$D,$A62,调整区域!$E:$E,V37)+SUMIFS(调整区域!$H:$H,调整区域!$D:$D,$A62,调整区域!$G:$G,V37)</f>
        <v>0</v>
      </c>
      <c r="W62" s="223">
        <f>SUMIFS(调整区域!$F:$F,调整区域!$D:$D,$A62,调整区域!$E:$E,W37)+SUMIFS(调整区域!$H:$H,调整区域!$D:$D,$A62,调整区域!$G:$G,W37)</f>
        <v>0</v>
      </c>
      <c r="X62" s="223">
        <f>SUMIFS(调整区域!$F:$F,调整区域!$D:$D,$A62,调整区域!$E:$E,X37)+SUMIFS(调整区域!$H:$H,调整区域!$D:$D,$A62,调整区域!$G:$G,X37)</f>
        <v>0</v>
      </c>
    </row>
    <row r="63" ht="16.5" spans="1:24">
      <c r="A63" s="45" t="s">
        <v>50</v>
      </c>
      <c r="B63" s="237">
        <f t="shared" si="6"/>
        <v>0</v>
      </c>
      <c r="C63" s="223">
        <f>SUMIFS(调整区域!$F:$F,调整区域!$D:$D,$A63,调整区域!$E:$E,C37)+SUMIFS(调整区域!$H:$H,调整区域!$D:$D,$A63,调整区域!$G:$G,C37)</f>
        <v>0</v>
      </c>
      <c r="D63" s="223">
        <f>SUMIFS(调整区域!$F:$F,调整区域!$D:$D,$A63,调整区域!$E:$E,D37)+SUMIFS(调整区域!$H:$H,调整区域!$D:$D,$A63,调整区域!$G:$G,D37)</f>
        <v>0</v>
      </c>
      <c r="E63" s="223">
        <f>SUMIFS(调整区域!$F:$F,调整区域!$D:$D,$A63,调整区域!$E:$E,E37)+SUMIFS(调整区域!$H:$H,调整区域!$D:$D,$A63,调整区域!$G:$G,E37)</f>
        <v>0</v>
      </c>
      <c r="F63" s="223">
        <f>SUMIFS(调整区域!$F:$F,调整区域!$D:$D,$A63,调整区域!$E:$E,F37)+SUMIFS(调整区域!$H:$H,调整区域!$D:$D,$A63,调整区域!$G:$G,F37)</f>
        <v>0</v>
      </c>
      <c r="G63" s="225">
        <f>SUMIFS(调整区域!$F:$F,调整区域!$D:$D,$A63,调整区域!$E:$E,G37)+SUMIFS(调整区域!$H:$H,调整区域!$D:$D,$A63,调整区域!$G:$G,G37)</f>
        <v>0</v>
      </c>
      <c r="H63" s="225">
        <f t="shared" si="8"/>
        <v>0</v>
      </c>
      <c r="I63" s="223">
        <f>SUMIFS(调整区域!$F:$F,调整区域!$D:$D,$A63,调整区域!$E:$E,I37)+SUMIFS(调整区域!$H:$H,调整区域!$D:$D,$A63,调整区域!$G:$G,I37)</f>
        <v>0</v>
      </c>
      <c r="J63" s="223">
        <f>SUMIFS(调整区域!$F:$F,调整区域!$D:$D,$A63,调整区域!$E:$E,J37)+SUMIFS(调整区域!$H:$H,调整区域!$D:$D,$A63,调整区域!$G:$G,J37)</f>
        <v>0</v>
      </c>
      <c r="K63" s="223">
        <f>SUMIFS(调整区域!$F:$F,调整区域!$D:$D,$A63,调整区域!$E:$E,K37)+SUMIFS(调整区域!$H:$H,调整区域!$D:$D,$A63,调整区域!$G:$G,K37)</f>
        <v>0</v>
      </c>
      <c r="L63" s="225">
        <f t="shared" si="9"/>
        <v>0</v>
      </c>
      <c r="M63" s="223">
        <f>SUMIFS(调整区域!$F:$F,调整区域!$D:$D,$A63,调整区域!$E:$E,M37)+SUMIFS(调整区域!$H:$H,调整区域!$D:$D,$A63,调整区域!$G:$G,M37)</f>
        <v>0</v>
      </c>
      <c r="N63" s="223">
        <f>SUMIFS(调整区域!$F:$F,调整区域!$D:$D,$A63,调整区域!$E:$E,N37)+SUMIFS(调整区域!$H:$H,调整区域!$D:$D,$A63,调整区域!$G:$G,N37)</f>
        <v>0</v>
      </c>
      <c r="O63" s="225">
        <f t="shared" si="10"/>
        <v>0</v>
      </c>
      <c r="P63" s="223">
        <f>SUMIFS(调整区域!$F:$F,调整区域!$D:$D,$A63,调整区域!$E:$E,P37)+SUMIFS(调整区域!$H:$H,调整区域!$D:$D,$A63,调整区域!$G:$G,P37)</f>
        <v>0</v>
      </c>
      <c r="Q63" s="223">
        <f>SUMIFS(调整区域!$F:$F,调整区域!$D:$D,$A63,调整区域!$E:$E,Q37)+SUMIFS(调整区域!$H:$H,调整区域!$D:$D,$A63,调整区域!$G:$G,Q37)</f>
        <v>0</v>
      </c>
      <c r="R63" s="225">
        <f t="shared" si="11"/>
        <v>0</v>
      </c>
      <c r="S63" s="223">
        <f>SUMIFS(调整区域!$F:$F,调整区域!$D:$D,$A63,调整区域!$E:$E,S37)+SUMIFS(调整区域!$H:$H,调整区域!$D:$D,$A63,调整区域!$G:$G,S37)</f>
        <v>0</v>
      </c>
      <c r="T63" s="223">
        <f>SUMIFS(调整区域!$F:$F,调整区域!$D:$D,$A63,调整区域!$E:$E,T37)+SUMIFS(调整区域!$H:$H,调整区域!$D:$D,$A63,调整区域!$G:$G,T37)</f>
        <v>0</v>
      </c>
      <c r="U63" s="223">
        <f>SUMIFS(调整区域!$F:$F,调整区域!$D:$D,$A63,调整区域!$E:$E,U37)+SUMIFS(调整区域!$H:$H,调整区域!$D:$D,$A63,调整区域!$G:$G,U37)</f>
        <v>0</v>
      </c>
      <c r="V63" s="223">
        <f>SUMIFS(调整区域!$F:$F,调整区域!$D:$D,$A63,调整区域!$E:$E,V37)+SUMIFS(调整区域!$H:$H,调整区域!$D:$D,$A63,调整区域!$G:$G,V37)</f>
        <v>0</v>
      </c>
      <c r="W63" s="223">
        <f>SUMIFS(调整区域!$F:$F,调整区域!$D:$D,$A63,调整区域!$E:$E,W37)+SUMIFS(调整区域!$H:$H,调整区域!$D:$D,$A63,调整区域!$G:$G,W37)</f>
        <v>0</v>
      </c>
      <c r="X63" s="223">
        <f>SUMIFS(调整区域!$F:$F,调整区域!$D:$D,$A63,调整区域!$E:$E,X37)+SUMIFS(调整区域!$H:$H,调整区域!$D:$D,$A63,调整区域!$G:$G,X37)</f>
        <v>0</v>
      </c>
    </row>
    <row r="64" s="235" customFormat="1" ht="16.5" spans="1:24">
      <c r="A64" s="43" t="s">
        <v>51</v>
      </c>
      <c r="B64" s="237">
        <f t="shared" si="6"/>
        <v>0</v>
      </c>
      <c r="C64" s="225">
        <f>C61+C62-C63</f>
        <v>72994188.1723425</v>
      </c>
      <c r="D64" s="225">
        <f>D61+D62-D63</f>
        <v>0</v>
      </c>
      <c r="E64" s="225">
        <f>E61+E62-E63</f>
        <v>409878.434598535</v>
      </c>
      <c r="F64" s="225">
        <f>F61+F62-F63</f>
        <v>4610823.00356338</v>
      </c>
      <c r="G64" s="225">
        <f t="shared" ref="G64:X64" si="15">G61+G62-G63</f>
        <v>8559402.63579475</v>
      </c>
      <c r="H64" s="225">
        <f t="shared" si="8"/>
        <v>-3757271.2985931</v>
      </c>
      <c r="I64" s="225">
        <f t="shared" si="15"/>
        <v>12886578.2886968</v>
      </c>
      <c r="J64" s="225">
        <f t="shared" si="15"/>
        <v>-20009170.5294673</v>
      </c>
      <c r="K64" s="225">
        <f t="shared" si="15"/>
        <v>3365320.94217748</v>
      </c>
      <c r="L64" s="225">
        <f t="shared" si="9"/>
        <v>-5102534.78468235</v>
      </c>
      <c r="M64" s="225">
        <f>M61+M62-M63</f>
        <v>1477229.30416203</v>
      </c>
      <c r="N64" s="225">
        <f t="shared" si="15"/>
        <v>-6579764.08884437</v>
      </c>
      <c r="O64" s="225">
        <f t="shared" si="10"/>
        <v>-58717472.1770923</v>
      </c>
      <c r="P64" s="225">
        <f t="shared" si="15"/>
        <v>-14269819.6553719</v>
      </c>
      <c r="Q64" s="225">
        <f t="shared" si="15"/>
        <v>-44447652.5217204</v>
      </c>
      <c r="R64" s="225">
        <f t="shared" si="11"/>
        <v>-18997013.9859314</v>
      </c>
      <c r="S64" s="225">
        <f t="shared" si="15"/>
        <v>-16095836.4815379</v>
      </c>
      <c r="T64" s="225">
        <f t="shared" si="15"/>
        <v>-1432260.85793471</v>
      </c>
      <c r="U64" s="225">
        <f t="shared" si="15"/>
        <v>-578061.882005748</v>
      </c>
      <c r="V64" s="225">
        <f t="shared" si="15"/>
        <v>173644.48016071</v>
      </c>
      <c r="W64" s="225">
        <f t="shared" si="15"/>
        <v>-159268.79</v>
      </c>
      <c r="X64" s="225">
        <f t="shared" si="15"/>
        <v>-905230.454613712</v>
      </c>
    </row>
    <row r="65" ht="16.5" spans="1:24">
      <c r="A65" s="45" t="s">
        <v>52</v>
      </c>
      <c r="B65" s="237">
        <f t="shared" si="6"/>
        <v>0</v>
      </c>
      <c r="C65" s="223"/>
      <c r="D65" s="223"/>
      <c r="E65" s="223"/>
      <c r="F65" s="223"/>
      <c r="G65" s="225"/>
      <c r="H65" s="225">
        <f t="shared" si="8"/>
        <v>0</v>
      </c>
      <c r="I65" s="223"/>
      <c r="J65" s="223"/>
      <c r="K65" s="223"/>
      <c r="L65" s="225">
        <f t="shared" si="9"/>
        <v>0</v>
      </c>
      <c r="M65" s="223"/>
      <c r="N65" s="223"/>
      <c r="O65" s="225">
        <f t="shared" si="10"/>
        <v>0</v>
      </c>
      <c r="P65" s="223"/>
      <c r="Q65" s="223"/>
      <c r="R65" s="225">
        <f t="shared" si="11"/>
        <v>0</v>
      </c>
      <c r="S65" s="223"/>
      <c r="T65" s="223"/>
      <c r="U65" s="223"/>
      <c r="V65" s="223"/>
      <c r="W65" s="223"/>
      <c r="X65" s="223"/>
    </row>
    <row r="66" s="235" customFormat="1" ht="16.5" spans="1:24">
      <c r="A66" s="43" t="s">
        <v>53</v>
      </c>
      <c r="B66" s="237">
        <f t="shared" si="6"/>
        <v>0</v>
      </c>
      <c r="C66" s="225">
        <f>C64-C65</f>
        <v>72994188.1723425</v>
      </c>
      <c r="D66" s="225">
        <f>D64-D65</f>
        <v>0</v>
      </c>
      <c r="E66" s="225">
        <f>E64-E65</f>
        <v>409878.434598535</v>
      </c>
      <c r="F66" s="225">
        <f>F64-F65</f>
        <v>4610823.00356338</v>
      </c>
      <c r="G66" s="225">
        <f t="shared" ref="G66:X66" si="16">G64-G65</f>
        <v>8559402.63579475</v>
      </c>
      <c r="H66" s="225">
        <f t="shared" si="8"/>
        <v>-3757271.2985931</v>
      </c>
      <c r="I66" s="225">
        <f t="shared" si="16"/>
        <v>12886578.2886968</v>
      </c>
      <c r="J66" s="225">
        <f t="shared" si="16"/>
        <v>-20009170.5294673</v>
      </c>
      <c r="K66" s="225">
        <f t="shared" si="16"/>
        <v>3365320.94217748</v>
      </c>
      <c r="L66" s="225">
        <f t="shared" si="9"/>
        <v>-5102534.78468235</v>
      </c>
      <c r="M66" s="225">
        <f>M64-M65</f>
        <v>1477229.30416203</v>
      </c>
      <c r="N66" s="225">
        <f t="shared" si="16"/>
        <v>-6579764.08884437</v>
      </c>
      <c r="O66" s="225">
        <f t="shared" si="10"/>
        <v>-58717472.1770923</v>
      </c>
      <c r="P66" s="225">
        <f t="shared" si="16"/>
        <v>-14269819.6553719</v>
      </c>
      <c r="Q66" s="225">
        <f t="shared" si="16"/>
        <v>-44447652.5217204</v>
      </c>
      <c r="R66" s="225">
        <f t="shared" si="11"/>
        <v>-18997013.9859314</v>
      </c>
      <c r="S66" s="225">
        <f t="shared" si="16"/>
        <v>-16095836.4815379</v>
      </c>
      <c r="T66" s="225">
        <f t="shared" si="16"/>
        <v>-1432260.85793471</v>
      </c>
      <c r="U66" s="225">
        <f t="shared" si="16"/>
        <v>-578061.882005748</v>
      </c>
      <c r="V66" s="225">
        <f t="shared" si="16"/>
        <v>173644.48016071</v>
      </c>
      <c r="W66" s="225">
        <f t="shared" si="16"/>
        <v>-159268.79</v>
      </c>
      <c r="X66" s="225">
        <f t="shared" si="16"/>
        <v>-905230.454613712</v>
      </c>
    </row>
    <row r="67" s="235" customFormat="1" ht="16.5" spans="1:24">
      <c r="A67" s="43" t="s">
        <v>54</v>
      </c>
      <c r="B67" s="237">
        <f t="shared" si="6"/>
        <v>0</v>
      </c>
      <c r="C67" s="225">
        <f>B33</f>
        <v>-35761975.75</v>
      </c>
      <c r="D67" s="225">
        <f>-D33</f>
        <v>0</v>
      </c>
      <c r="E67" s="225">
        <f>-E33</f>
        <v>0</v>
      </c>
      <c r="F67" s="225">
        <f>-F33</f>
        <v>0</v>
      </c>
      <c r="G67" s="225">
        <f t="shared" ref="G67:X67" si="17">-G33</f>
        <v>0</v>
      </c>
      <c r="H67" s="225">
        <f t="shared" si="8"/>
        <v>0</v>
      </c>
      <c r="I67" s="225">
        <f t="shared" si="17"/>
        <v>0</v>
      </c>
      <c r="J67" s="225">
        <f t="shared" si="17"/>
        <v>0</v>
      </c>
      <c r="K67" s="225">
        <f t="shared" si="17"/>
        <v>0</v>
      </c>
      <c r="L67" s="225">
        <f t="shared" si="9"/>
        <v>-3524984.4</v>
      </c>
      <c r="M67" s="225">
        <f>-M33-E106*0.75</f>
        <v>-3524984.4</v>
      </c>
      <c r="N67" s="225">
        <f t="shared" si="17"/>
        <v>0</v>
      </c>
      <c r="O67" s="225">
        <f t="shared" si="10"/>
        <v>39286960.15</v>
      </c>
      <c r="P67" s="225">
        <f t="shared" si="17"/>
        <v>0</v>
      </c>
      <c r="Q67" s="225">
        <f t="shared" si="17"/>
        <v>39286960.15</v>
      </c>
      <c r="R67" s="225">
        <f t="shared" si="11"/>
        <v>0</v>
      </c>
      <c r="S67" s="225">
        <f t="shared" si="17"/>
        <v>0</v>
      </c>
      <c r="T67" s="225">
        <f t="shared" si="17"/>
        <v>0</v>
      </c>
      <c r="U67" s="225">
        <f t="shared" si="17"/>
        <v>0</v>
      </c>
      <c r="V67" s="225">
        <f t="shared" si="17"/>
        <v>0</v>
      </c>
      <c r="W67" s="225">
        <f t="shared" si="17"/>
        <v>0</v>
      </c>
      <c r="X67" s="225">
        <f t="shared" si="17"/>
        <v>0</v>
      </c>
    </row>
    <row r="68" s="235" customFormat="1" ht="16.5" spans="1:24">
      <c r="A68" s="43" t="s">
        <v>55</v>
      </c>
      <c r="B68" s="237">
        <f t="shared" si="6"/>
        <v>0</v>
      </c>
      <c r="C68" s="225">
        <f>C66+C67</f>
        <v>37232212.4223425</v>
      </c>
      <c r="D68" s="225">
        <f>D66+D67</f>
        <v>0</v>
      </c>
      <c r="E68" s="225">
        <f>E66+E67</f>
        <v>409878.434598535</v>
      </c>
      <c r="F68" s="225">
        <f>F66+F67</f>
        <v>4610823.00356338</v>
      </c>
      <c r="G68" s="225">
        <f t="shared" ref="G68:X68" si="18">G66+G67</f>
        <v>8559402.63579475</v>
      </c>
      <c r="H68" s="225">
        <f t="shared" si="8"/>
        <v>-3757271.2985931</v>
      </c>
      <c r="I68" s="225">
        <f t="shared" si="18"/>
        <v>12886578.2886968</v>
      </c>
      <c r="J68" s="225">
        <f t="shared" si="18"/>
        <v>-20009170.5294673</v>
      </c>
      <c r="K68" s="225">
        <f t="shared" si="18"/>
        <v>3365320.94217748</v>
      </c>
      <c r="L68" s="225">
        <f t="shared" si="9"/>
        <v>-8627519.18468235</v>
      </c>
      <c r="M68" s="225">
        <f t="shared" si="18"/>
        <v>-2047755.09583797</v>
      </c>
      <c r="N68" s="225">
        <f t="shared" si="18"/>
        <v>-6579764.08884437</v>
      </c>
      <c r="O68" s="225">
        <f t="shared" si="10"/>
        <v>-19430512.0270923</v>
      </c>
      <c r="P68" s="225">
        <f t="shared" si="18"/>
        <v>-14269819.6553719</v>
      </c>
      <c r="Q68" s="225">
        <f t="shared" si="18"/>
        <v>-5160692.37172043</v>
      </c>
      <c r="R68" s="225">
        <f t="shared" si="11"/>
        <v>-18997013.9859314</v>
      </c>
      <c r="S68" s="225">
        <f t="shared" si="18"/>
        <v>-16095836.4815379</v>
      </c>
      <c r="T68" s="225">
        <f t="shared" si="18"/>
        <v>-1432260.85793471</v>
      </c>
      <c r="U68" s="225">
        <f t="shared" si="18"/>
        <v>-578061.882005748</v>
      </c>
      <c r="V68" s="225">
        <f t="shared" si="18"/>
        <v>173644.48016071</v>
      </c>
      <c r="W68" s="225">
        <f t="shared" si="18"/>
        <v>-159268.79</v>
      </c>
      <c r="X68" s="225">
        <f t="shared" si="18"/>
        <v>-905230.454613712</v>
      </c>
    </row>
    <row r="70" spans="1:1">
      <c r="A70" s="2" t="s">
        <v>57</v>
      </c>
    </row>
    <row r="71" ht="16.5" spans="1:31">
      <c r="A71" s="1" t="s">
        <v>1</v>
      </c>
      <c r="B71" s="1" t="s">
        <v>2</v>
      </c>
      <c r="C71" s="1" t="s">
        <v>3</v>
      </c>
      <c r="D71" s="1" t="s">
        <v>4</v>
      </c>
      <c r="E71" s="1" t="s">
        <v>5</v>
      </c>
      <c r="F71" s="1" t="s">
        <v>6</v>
      </c>
      <c r="G71" s="1" t="s">
        <v>7</v>
      </c>
      <c r="H71" s="1" t="s">
        <v>8</v>
      </c>
      <c r="I71" s="1" t="s">
        <v>9</v>
      </c>
      <c r="J71" s="1" t="s">
        <v>10</v>
      </c>
      <c r="K71" s="1" t="s">
        <v>11</v>
      </c>
      <c r="L71" s="1" t="s">
        <v>12</v>
      </c>
      <c r="M71" s="1" t="s">
        <v>13</v>
      </c>
      <c r="N71" s="1" t="s">
        <v>58</v>
      </c>
      <c r="O71" s="1" t="s">
        <v>15</v>
      </c>
      <c r="P71" s="1" t="s">
        <v>16</v>
      </c>
      <c r="Q71" s="1" t="s">
        <v>17</v>
      </c>
      <c r="R71" s="1" t="s">
        <v>18</v>
      </c>
      <c r="S71" s="1" t="s">
        <v>19</v>
      </c>
      <c r="T71" s="1" t="s">
        <v>20</v>
      </c>
      <c r="U71" s="1" t="s">
        <v>21</v>
      </c>
      <c r="V71" s="1" t="s">
        <v>22</v>
      </c>
      <c r="W71" s="1" t="s">
        <v>23</v>
      </c>
      <c r="X71" s="1" t="s">
        <v>24</v>
      </c>
      <c r="Y71" s="1" t="s">
        <v>59</v>
      </c>
      <c r="Z71" s="1" t="s">
        <v>60</v>
      </c>
      <c r="AA71" s="1" t="s">
        <v>20</v>
      </c>
      <c r="AB71" s="1" t="s">
        <v>61</v>
      </c>
      <c r="AC71" s="1" t="s">
        <v>62</v>
      </c>
      <c r="AD71" s="1" t="s">
        <v>63</v>
      </c>
      <c r="AE71" s="1" t="s">
        <v>64</v>
      </c>
    </row>
    <row r="72" s="235" customFormat="1" ht="16.5" spans="1:31">
      <c r="A72" s="43" t="s">
        <v>25</v>
      </c>
      <c r="B72" s="240">
        <f>C72+D72+E72+F72+G72+H72+L72+O72+R72</f>
        <v>1436675856.84</v>
      </c>
      <c r="C72" s="241">
        <f>C4+C38</f>
        <v>90882768.1044828</v>
      </c>
      <c r="D72" s="241">
        <f t="shared" ref="D72:X72" si="19">D4+D38</f>
        <v>-218907868.18</v>
      </c>
      <c r="E72" s="241">
        <f t="shared" si="19"/>
        <v>417921.49</v>
      </c>
      <c r="F72" s="241">
        <f t="shared" si="19"/>
        <v>317148.69</v>
      </c>
      <c r="G72" s="241">
        <f t="shared" si="19"/>
        <v>992527870.763811</v>
      </c>
      <c r="H72" s="241">
        <f t="shared" si="19"/>
        <v>112132977.321887</v>
      </c>
      <c r="I72" s="241">
        <f t="shared" si="19"/>
        <v>56486422.7116981</v>
      </c>
      <c r="J72" s="241">
        <f t="shared" si="19"/>
        <v>41965654.2420377</v>
      </c>
      <c r="K72" s="241">
        <f t="shared" si="19"/>
        <v>13680900.3681509</v>
      </c>
      <c r="L72" s="241">
        <f t="shared" si="19"/>
        <v>186028219.556667</v>
      </c>
      <c r="M72" s="248">
        <f t="shared" si="19"/>
        <v>185178872.386667</v>
      </c>
      <c r="N72" s="241">
        <f t="shared" si="19"/>
        <v>849347.17</v>
      </c>
      <c r="O72" s="241">
        <f t="shared" si="19"/>
        <v>23032028.6927044</v>
      </c>
      <c r="P72" s="241">
        <f t="shared" si="19"/>
        <v>65918558.7260377</v>
      </c>
      <c r="Q72" s="241">
        <f t="shared" si="19"/>
        <v>-42886530.0333333</v>
      </c>
      <c r="R72" s="241">
        <f t="shared" si="19"/>
        <v>250244790.400449</v>
      </c>
      <c r="S72" s="241">
        <f t="shared" si="19"/>
        <v>180660729.724965</v>
      </c>
      <c r="T72" s="241">
        <f t="shared" si="19"/>
        <v>18156154.0658841</v>
      </c>
      <c r="U72" s="241">
        <f t="shared" si="19"/>
        <v>12038679.1660377</v>
      </c>
      <c r="V72" s="241">
        <f t="shared" si="19"/>
        <v>39322126.6535616</v>
      </c>
      <c r="W72" s="241">
        <f t="shared" si="19"/>
        <v>0</v>
      </c>
      <c r="X72" s="241">
        <f t="shared" si="19"/>
        <v>67100.79</v>
      </c>
      <c r="Y72" s="241">
        <v>9500000.00000001</v>
      </c>
      <c r="Z72" s="241">
        <v>29822126.6535616</v>
      </c>
      <c r="AA72" s="241">
        <v>17307097.4558841</v>
      </c>
      <c r="AB72" s="241">
        <v>849056.61</v>
      </c>
      <c r="AC72" s="241">
        <v>0</v>
      </c>
      <c r="AD72" s="241">
        <v>0</v>
      </c>
      <c r="AE72" s="241">
        <v>0</v>
      </c>
    </row>
    <row r="73" ht="16.5" spans="1:31">
      <c r="A73" s="44" t="s">
        <v>26</v>
      </c>
      <c r="B73" s="242">
        <f t="shared" ref="B73:B102" si="20">C73+D73+E73+F73+G73+H73+L73+O73+R73</f>
        <v>276587315.56</v>
      </c>
      <c r="C73" s="243">
        <f t="shared" ref="C73:C102" si="21">C5+C39</f>
        <v>-4092594.65120329</v>
      </c>
      <c r="D73" s="243">
        <f t="shared" ref="D73:X73" si="22">D5+D39</f>
        <v>-223169715.49</v>
      </c>
      <c r="E73" s="243">
        <f t="shared" si="22"/>
        <v>76006.48</v>
      </c>
      <c r="F73" s="243">
        <f t="shared" si="22"/>
        <v>8774.79</v>
      </c>
      <c r="G73" s="243">
        <f t="shared" si="22"/>
        <v>509767703.33</v>
      </c>
      <c r="H73" s="243">
        <f t="shared" si="22"/>
        <v>325622.99</v>
      </c>
      <c r="I73" s="243">
        <f t="shared" si="22"/>
        <v>326.61</v>
      </c>
      <c r="J73" s="243">
        <f t="shared" si="22"/>
        <v>0</v>
      </c>
      <c r="K73" s="243">
        <f t="shared" si="22"/>
        <v>325296.38</v>
      </c>
      <c r="L73" s="243">
        <f t="shared" si="22"/>
        <v>-20643227.94</v>
      </c>
      <c r="M73" s="243">
        <f t="shared" si="22"/>
        <v>-20643227.94</v>
      </c>
      <c r="N73" s="243">
        <f t="shared" si="22"/>
        <v>0</v>
      </c>
      <c r="O73" s="243">
        <f t="shared" si="22"/>
        <v>10317731.78</v>
      </c>
      <c r="P73" s="243">
        <f t="shared" si="22"/>
        <v>10317731.78</v>
      </c>
      <c r="Q73" s="243">
        <f t="shared" si="22"/>
        <v>0</v>
      </c>
      <c r="R73" s="243">
        <f t="shared" si="22"/>
        <v>3997014.27120329</v>
      </c>
      <c r="S73" s="243">
        <f t="shared" si="22"/>
        <v>3565563.70534247</v>
      </c>
      <c r="T73" s="243">
        <f t="shared" si="22"/>
        <v>43166.5222991781</v>
      </c>
      <c r="U73" s="243">
        <f t="shared" si="22"/>
        <v>0</v>
      </c>
      <c r="V73" s="243">
        <f t="shared" si="22"/>
        <v>388164.383561644</v>
      </c>
      <c r="W73" s="243">
        <f t="shared" si="22"/>
        <v>0</v>
      </c>
      <c r="X73" s="243">
        <f t="shared" si="22"/>
        <v>119.66</v>
      </c>
      <c r="Y73" s="223"/>
      <c r="Z73" s="29">
        <v>388164.383561644</v>
      </c>
      <c r="AA73" s="250">
        <v>43166.5222991781</v>
      </c>
      <c r="AB73" s="250"/>
      <c r="AC73" s="250"/>
      <c r="AD73" s="250"/>
      <c r="AE73" s="250"/>
    </row>
    <row r="74" ht="16.5" spans="1:31">
      <c r="A74" s="45" t="s">
        <v>27</v>
      </c>
      <c r="B74" s="242">
        <f t="shared" si="20"/>
        <v>693893760.17</v>
      </c>
      <c r="C74" s="243">
        <f t="shared" si="21"/>
        <v>-4092594.65120329</v>
      </c>
      <c r="D74" s="243">
        <f t="shared" ref="D74:X74" si="23">D6+D40</f>
        <v>24076730.41</v>
      </c>
      <c r="E74" s="243">
        <f t="shared" si="23"/>
        <v>76006.48</v>
      </c>
      <c r="F74" s="243">
        <f t="shared" si="23"/>
        <v>8774.79</v>
      </c>
      <c r="G74" s="243">
        <f t="shared" si="23"/>
        <v>544635149</v>
      </c>
      <c r="H74" s="243">
        <f t="shared" si="23"/>
        <v>369420.35</v>
      </c>
      <c r="I74" s="243">
        <f t="shared" si="23"/>
        <v>326.61</v>
      </c>
      <c r="J74" s="243">
        <f t="shared" si="23"/>
        <v>0</v>
      </c>
      <c r="K74" s="243">
        <f t="shared" si="23"/>
        <v>369093.74</v>
      </c>
      <c r="L74" s="243">
        <f t="shared" si="23"/>
        <v>114505527.74</v>
      </c>
      <c r="M74" s="243">
        <f t="shared" si="23"/>
        <v>114505527.74</v>
      </c>
      <c r="N74" s="243">
        <f t="shared" si="23"/>
        <v>0</v>
      </c>
      <c r="O74" s="243">
        <f t="shared" si="23"/>
        <v>10317731.78</v>
      </c>
      <c r="P74" s="243">
        <f t="shared" si="23"/>
        <v>10317731.78</v>
      </c>
      <c r="Q74" s="243">
        <f t="shared" si="23"/>
        <v>0</v>
      </c>
      <c r="R74" s="243">
        <f t="shared" si="23"/>
        <v>3997014.27120329</v>
      </c>
      <c r="S74" s="243">
        <f t="shared" si="23"/>
        <v>3565563.70534247</v>
      </c>
      <c r="T74" s="243">
        <f t="shared" si="23"/>
        <v>43166.5222991781</v>
      </c>
      <c r="U74" s="243">
        <f t="shared" si="23"/>
        <v>0</v>
      </c>
      <c r="V74" s="243">
        <f t="shared" si="23"/>
        <v>388164.383561644</v>
      </c>
      <c r="W74" s="243">
        <f t="shared" si="23"/>
        <v>0</v>
      </c>
      <c r="X74" s="243">
        <f t="shared" si="23"/>
        <v>119.66</v>
      </c>
      <c r="Y74" s="223"/>
      <c r="Z74" s="231">
        <v>388164.383561644</v>
      </c>
      <c r="AA74" s="250">
        <v>43166.5222991781</v>
      </c>
      <c r="AB74" s="250"/>
      <c r="AC74" s="250"/>
      <c r="AD74" s="250"/>
      <c r="AE74" s="250"/>
    </row>
    <row r="75" ht="16.5" spans="1:31">
      <c r="A75" s="45" t="s">
        <v>28</v>
      </c>
      <c r="B75" s="242">
        <f t="shared" si="20"/>
        <v>417306444.61</v>
      </c>
      <c r="C75" s="243">
        <f t="shared" si="21"/>
        <v>0</v>
      </c>
      <c r="D75" s="243">
        <f t="shared" ref="D75:X75" si="24">D7+D41</f>
        <v>247246445.9</v>
      </c>
      <c r="E75" s="243">
        <f t="shared" si="24"/>
        <v>0</v>
      </c>
      <c r="F75" s="243">
        <f t="shared" si="24"/>
        <v>0</v>
      </c>
      <c r="G75" s="243">
        <f t="shared" si="24"/>
        <v>34867445.67</v>
      </c>
      <c r="H75" s="243">
        <f t="shared" si="24"/>
        <v>43797.36</v>
      </c>
      <c r="I75" s="243">
        <f t="shared" si="24"/>
        <v>0</v>
      </c>
      <c r="J75" s="243">
        <f t="shared" si="24"/>
        <v>0</v>
      </c>
      <c r="K75" s="243">
        <f t="shared" si="24"/>
        <v>43797.36</v>
      </c>
      <c r="L75" s="243">
        <f t="shared" si="24"/>
        <v>135148755.68</v>
      </c>
      <c r="M75" s="243">
        <f t="shared" si="24"/>
        <v>135148755.68</v>
      </c>
      <c r="N75" s="243">
        <f t="shared" si="24"/>
        <v>0</v>
      </c>
      <c r="O75" s="243">
        <f t="shared" si="24"/>
        <v>0</v>
      </c>
      <c r="P75" s="243">
        <f t="shared" si="24"/>
        <v>0</v>
      </c>
      <c r="Q75" s="243">
        <f t="shared" si="24"/>
        <v>0</v>
      </c>
      <c r="R75" s="243">
        <f t="shared" si="24"/>
        <v>0</v>
      </c>
      <c r="S75" s="243">
        <f t="shared" si="24"/>
        <v>0</v>
      </c>
      <c r="T75" s="243">
        <f t="shared" si="24"/>
        <v>0</v>
      </c>
      <c r="U75" s="243">
        <f t="shared" si="24"/>
        <v>0</v>
      </c>
      <c r="V75" s="243">
        <f t="shared" si="24"/>
        <v>0</v>
      </c>
      <c r="W75" s="243">
        <f t="shared" si="24"/>
        <v>0</v>
      </c>
      <c r="X75" s="243">
        <f t="shared" si="24"/>
        <v>0</v>
      </c>
      <c r="Y75" s="223"/>
      <c r="Z75" s="223"/>
      <c r="AA75" s="250">
        <v>0</v>
      </c>
      <c r="AB75" s="250"/>
      <c r="AC75" s="250"/>
      <c r="AD75" s="250"/>
      <c r="AE75" s="250"/>
    </row>
    <row r="76" ht="16.5" spans="1:31">
      <c r="A76" s="44" t="s">
        <v>29</v>
      </c>
      <c r="B76" s="242">
        <f t="shared" si="20"/>
        <v>809738243.48</v>
      </c>
      <c r="C76" s="243">
        <f t="shared" si="21"/>
        <v>29400143.2481132</v>
      </c>
      <c r="D76" s="243">
        <f t="shared" ref="D76:X76" si="25">D8+D42</f>
        <v>-464765.17</v>
      </c>
      <c r="E76" s="243">
        <f t="shared" si="25"/>
        <v>341915.01</v>
      </c>
      <c r="F76" s="243">
        <f t="shared" si="25"/>
        <v>-1780</v>
      </c>
      <c r="G76" s="243">
        <f t="shared" si="25"/>
        <v>436189091.820755</v>
      </c>
      <c r="H76" s="243">
        <f t="shared" si="25"/>
        <v>89747325.3618868</v>
      </c>
      <c r="I76" s="243">
        <f t="shared" si="25"/>
        <v>22130524.9916981</v>
      </c>
      <c r="J76" s="243">
        <f t="shared" si="25"/>
        <v>55169325.9820377</v>
      </c>
      <c r="K76" s="243">
        <f t="shared" si="25"/>
        <v>12447474.3881509</v>
      </c>
      <c r="L76" s="243">
        <f t="shared" si="25"/>
        <v>9461934.22</v>
      </c>
      <c r="M76" s="243">
        <f t="shared" si="25"/>
        <v>1582889.33</v>
      </c>
      <c r="N76" s="243">
        <f t="shared" si="25"/>
        <v>7879044.89</v>
      </c>
      <c r="O76" s="243">
        <f t="shared" si="25"/>
        <v>-895661.29</v>
      </c>
      <c r="P76" s="243">
        <f t="shared" si="25"/>
        <v>-895661.29</v>
      </c>
      <c r="Q76" s="243">
        <f t="shared" si="25"/>
        <v>0</v>
      </c>
      <c r="R76" s="243">
        <f t="shared" si="25"/>
        <v>245960040.279245</v>
      </c>
      <c r="S76" s="243">
        <f t="shared" si="25"/>
        <v>177095166.019623</v>
      </c>
      <c r="T76" s="243">
        <f t="shared" si="25"/>
        <v>17829968.6735849</v>
      </c>
      <c r="U76" s="243">
        <f t="shared" si="25"/>
        <v>12033962.1860377</v>
      </c>
      <c r="V76" s="243">
        <f t="shared" si="25"/>
        <v>38933962.27</v>
      </c>
      <c r="W76" s="243">
        <f t="shared" si="25"/>
        <v>0</v>
      </c>
      <c r="X76" s="243">
        <f t="shared" si="25"/>
        <v>66981.13</v>
      </c>
      <c r="Y76" s="231">
        <v>9500000.00000001</v>
      </c>
      <c r="Z76" s="231">
        <v>29433962.27</v>
      </c>
      <c r="AA76" s="250">
        <v>17263930.9335849</v>
      </c>
      <c r="AB76" s="250">
        <v>566037.74</v>
      </c>
      <c r="AC76" s="250"/>
      <c r="AD76" s="250"/>
      <c r="AE76" s="250"/>
    </row>
    <row r="77" ht="16.5" spans="1:31">
      <c r="A77" s="45" t="s">
        <v>30</v>
      </c>
      <c r="B77" s="242">
        <f t="shared" si="20"/>
        <v>444959509.56</v>
      </c>
      <c r="C77" s="243">
        <f t="shared" si="21"/>
        <v>20097628.26</v>
      </c>
      <c r="D77" s="243">
        <f t="shared" ref="D77:X77" si="26">D9+D43</f>
        <v>6.79</v>
      </c>
      <c r="E77" s="243">
        <f t="shared" si="26"/>
        <v>339348.97</v>
      </c>
      <c r="F77" s="243">
        <f t="shared" si="26"/>
        <v>0</v>
      </c>
      <c r="G77" s="243">
        <f t="shared" si="26"/>
        <v>424523698.21</v>
      </c>
      <c r="H77" s="243">
        <f t="shared" si="26"/>
        <v>894488.62</v>
      </c>
      <c r="I77" s="243">
        <f t="shared" si="26"/>
        <v>872714.133018868</v>
      </c>
      <c r="J77" s="243">
        <f t="shared" si="26"/>
        <v>0</v>
      </c>
      <c r="K77" s="243">
        <f t="shared" si="26"/>
        <v>21774.486981132</v>
      </c>
      <c r="L77" s="243">
        <f t="shared" si="26"/>
        <v>0</v>
      </c>
      <c r="M77" s="243">
        <f t="shared" si="26"/>
        <v>0</v>
      </c>
      <c r="N77" s="243">
        <f t="shared" si="26"/>
        <v>0</v>
      </c>
      <c r="O77" s="243">
        <f t="shared" si="26"/>
        <v>-895661.29</v>
      </c>
      <c r="P77" s="243">
        <f t="shared" si="26"/>
        <v>-895661.29</v>
      </c>
      <c r="Q77" s="243">
        <f t="shared" si="26"/>
        <v>0</v>
      </c>
      <c r="R77" s="243">
        <f t="shared" si="26"/>
        <v>0</v>
      </c>
      <c r="S77" s="243">
        <f t="shared" si="26"/>
        <v>0</v>
      </c>
      <c r="T77" s="243">
        <f t="shared" si="26"/>
        <v>0</v>
      </c>
      <c r="U77" s="243">
        <f t="shared" si="26"/>
        <v>0</v>
      </c>
      <c r="V77" s="243">
        <f t="shared" si="26"/>
        <v>0</v>
      </c>
      <c r="W77" s="243">
        <f t="shared" si="26"/>
        <v>0</v>
      </c>
      <c r="X77" s="243">
        <f t="shared" si="26"/>
        <v>0</v>
      </c>
      <c r="Y77" s="223"/>
      <c r="Z77" s="231"/>
      <c r="AA77" s="250">
        <v>0</v>
      </c>
      <c r="AB77" s="250"/>
      <c r="AC77" s="250"/>
      <c r="AD77" s="250"/>
      <c r="AE77" s="250"/>
    </row>
    <row r="78" ht="16.5" spans="1:31">
      <c r="A78" s="45" t="s">
        <v>31</v>
      </c>
      <c r="B78" s="242">
        <f t="shared" si="20"/>
        <v>266699433.86</v>
      </c>
      <c r="C78" s="243">
        <f t="shared" si="21"/>
        <v>16479311.3207547</v>
      </c>
      <c r="D78" s="243">
        <f t="shared" ref="D78:X78" si="27">D10+D44</f>
        <v>1433962.26</v>
      </c>
      <c r="E78" s="243">
        <f t="shared" si="27"/>
        <v>0</v>
      </c>
      <c r="F78" s="243">
        <f t="shared" si="27"/>
        <v>0</v>
      </c>
      <c r="G78" s="243">
        <f t="shared" si="27"/>
        <v>0</v>
      </c>
      <c r="H78" s="243">
        <f t="shared" si="27"/>
        <v>1497900</v>
      </c>
      <c r="I78" s="243">
        <f t="shared" si="27"/>
        <v>0</v>
      </c>
      <c r="J78" s="243">
        <f t="shared" si="27"/>
        <v>1497900</v>
      </c>
      <c r="K78" s="243">
        <f t="shared" si="27"/>
        <v>0</v>
      </c>
      <c r="L78" s="243">
        <f t="shared" si="27"/>
        <v>1328000</v>
      </c>
      <c r="M78" s="243">
        <f t="shared" si="27"/>
        <v>1328000</v>
      </c>
      <c r="N78" s="243">
        <f t="shared" si="27"/>
        <v>0</v>
      </c>
      <c r="O78" s="243">
        <f t="shared" si="27"/>
        <v>0</v>
      </c>
      <c r="P78" s="243">
        <f t="shared" si="27"/>
        <v>0</v>
      </c>
      <c r="Q78" s="243">
        <f t="shared" si="27"/>
        <v>0</v>
      </c>
      <c r="R78" s="243">
        <f t="shared" si="27"/>
        <v>245960260.279245</v>
      </c>
      <c r="S78" s="243">
        <f t="shared" si="27"/>
        <v>177095166.019623</v>
      </c>
      <c r="T78" s="243">
        <f t="shared" si="27"/>
        <v>17830188.6735849</v>
      </c>
      <c r="U78" s="243">
        <f t="shared" si="27"/>
        <v>12033962.1860377</v>
      </c>
      <c r="V78" s="243">
        <f t="shared" si="27"/>
        <v>38933962.27</v>
      </c>
      <c r="W78" s="243">
        <f t="shared" si="27"/>
        <v>0</v>
      </c>
      <c r="X78" s="243">
        <f t="shared" si="27"/>
        <v>66981.13</v>
      </c>
      <c r="Y78" s="231">
        <v>9500000.00000001</v>
      </c>
      <c r="Z78" s="231">
        <v>29433962.27</v>
      </c>
      <c r="AA78" s="250">
        <v>17264150.9335849</v>
      </c>
      <c r="AB78" s="250">
        <v>566037.74</v>
      </c>
      <c r="AC78" s="250"/>
      <c r="AD78" s="250"/>
      <c r="AE78" s="250"/>
    </row>
    <row r="79" ht="16.5" spans="1:31">
      <c r="A79" s="45" t="s">
        <v>32</v>
      </c>
      <c r="B79" s="242">
        <f t="shared" si="20"/>
        <v>90864785.96</v>
      </c>
      <c r="C79" s="243">
        <f t="shared" si="21"/>
        <v>-7176796.33264151</v>
      </c>
      <c r="D79" s="243">
        <f t="shared" ref="D79:X79" si="28">D11+D45</f>
        <v>0</v>
      </c>
      <c r="E79" s="243">
        <f t="shared" si="28"/>
        <v>0</v>
      </c>
      <c r="F79" s="243">
        <f t="shared" si="28"/>
        <v>0</v>
      </c>
      <c r="G79" s="243">
        <f t="shared" si="28"/>
        <v>9389259.15075472</v>
      </c>
      <c r="H79" s="243">
        <f t="shared" si="28"/>
        <v>87356386.7418868</v>
      </c>
      <c r="I79" s="243">
        <f t="shared" si="28"/>
        <v>21257810.8586792</v>
      </c>
      <c r="J79" s="243">
        <f t="shared" si="28"/>
        <v>53671425.9820377</v>
      </c>
      <c r="K79" s="243">
        <f t="shared" si="28"/>
        <v>12427149.9011698</v>
      </c>
      <c r="L79" s="243">
        <f t="shared" si="28"/>
        <v>1295936.4</v>
      </c>
      <c r="M79" s="243">
        <f t="shared" si="28"/>
        <v>0</v>
      </c>
      <c r="N79" s="243">
        <f t="shared" si="28"/>
        <v>1295936.4</v>
      </c>
      <c r="O79" s="243">
        <f t="shared" si="28"/>
        <v>0</v>
      </c>
      <c r="P79" s="243">
        <f t="shared" si="28"/>
        <v>0</v>
      </c>
      <c r="Q79" s="243">
        <f t="shared" si="28"/>
        <v>0</v>
      </c>
      <c r="R79" s="243">
        <f t="shared" si="28"/>
        <v>0</v>
      </c>
      <c r="S79" s="243">
        <f t="shared" si="28"/>
        <v>0</v>
      </c>
      <c r="T79" s="243">
        <f t="shared" si="28"/>
        <v>0</v>
      </c>
      <c r="U79" s="243">
        <f t="shared" si="28"/>
        <v>0</v>
      </c>
      <c r="V79" s="243">
        <f t="shared" si="28"/>
        <v>0</v>
      </c>
      <c r="W79" s="243">
        <f t="shared" si="28"/>
        <v>0</v>
      </c>
      <c r="X79" s="243">
        <f t="shared" si="28"/>
        <v>0</v>
      </c>
      <c r="Y79" s="223"/>
      <c r="Z79" s="223"/>
      <c r="AA79" s="250">
        <v>0</v>
      </c>
      <c r="AB79" s="250"/>
      <c r="AC79" s="250"/>
      <c r="AD79" s="250"/>
      <c r="AE79" s="250"/>
    </row>
    <row r="80" ht="16.5" spans="1:31">
      <c r="A80" s="44" t="s">
        <v>33</v>
      </c>
      <c r="B80" s="242">
        <f t="shared" si="20"/>
        <v>303580153.16</v>
      </c>
      <c r="C80" s="243">
        <f t="shared" si="21"/>
        <v>7269185.15396226</v>
      </c>
      <c r="D80" s="243">
        <f t="shared" ref="D80:X80" si="29">D12+D46</f>
        <v>4744889.7</v>
      </c>
      <c r="E80" s="243">
        <f t="shared" si="29"/>
        <v>0</v>
      </c>
      <c r="F80" s="243">
        <f t="shared" si="29"/>
        <v>0</v>
      </c>
      <c r="G80" s="243">
        <f t="shared" si="29"/>
        <v>290400</v>
      </c>
      <c r="H80" s="243">
        <f t="shared" si="29"/>
        <v>26549130</v>
      </c>
      <c r="I80" s="243">
        <f t="shared" si="29"/>
        <v>25608293.05</v>
      </c>
      <c r="J80" s="243">
        <f t="shared" si="29"/>
        <v>-16907.74</v>
      </c>
      <c r="K80" s="243">
        <f t="shared" si="29"/>
        <v>957744.69</v>
      </c>
      <c r="L80" s="243">
        <f t="shared" si="29"/>
        <v>239113736.13</v>
      </c>
      <c r="M80" s="243">
        <f t="shared" si="29"/>
        <v>239026886.13</v>
      </c>
      <c r="N80" s="243">
        <f t="shared" si="29"/>
        <v>86850</v>
      </c>
      <c r="O80" s="243">
        <f t="shared" si="29"/>
        <v>25612812.1760377</v>
      </c>
      <c r="P80" s="243">
        <f t="shared" si="29"/>
        <v>32809844.5660377</v>
      </c>
      <c r="Q80" s="243">
        <f t="shared" si="29"/>
        <v>-7197032.39</v>
      </c>
      <c r="R80" s="243">
        <f t="shared" si="29"/>
        <v>0</v>
      </c>
      <c r="S80" s="243">
        <f t="shared" si="29"/>
        <v>0</v>
      </c>
      <c r="T80" s="243">
        <f t="shared" si="29"/>
        <v>0</v>
      </c>
      <c r="U80" s="243">
        <f t="shared" si="29"/>
        <v>0</v>
      </c>
      <c r="V80" s="243">
        <f t="shared" si="29"/>
        <v>0</v>
      </c>
      <c r="W80" s="243">
        <f t="shared" si="29"/>
        <v>0</v>
      </c>
      <c r="X80" s="243">
        <f t="shared" si="29"/>
        <v>0</v>
      </c>
      <c r="Y80" s="223"/>
      <c r="Z80" s="223"/>
      <c r="AA80" s="250">
        <v>0</v>
      </c>
      <c r="AB80" s="250"/>
      <c r="AC80" s="250"/>
      <c r="AD80" s="250"/>
      <c r="AE80" s="250"/>
    </row>
    <row r="81" ht="16.5" spans="1:31">
      <c r="A81" s="45" t="s">
        <v>34</v>
      </c>
      <c r="B81" s="242">
        <f t="shared" si="20"/>
        <v>0</v>
      </c>
      <c r="C81" s="243">
        <f t="shared" si="21"/>
        <v>0</v>
      </c>
      <c r="D81" s="243">
        <f t="shared" ref="D81:X81" si="30">D13+D47</f>
        <v>0</v>
      </c>
      <c r="E81" s="243">
        <f t="shared" si="30"/>
        <v>0</v>
      </c>
      <c r="F81" s="243">
        <f t="shared" si="30"/>
        <v>0</v>
      </c>
      <c r="G81" s="243">
        <f t="shared" si="30"/>
        <v>0</v>
      </c>
      <c r="H81" s="243">
        <f t="shared" si="30"/>
        <v>0</v>
      </c>
      <c r="I81" s="243">
        <f t="shared" si="30"/>
        <v>0</v>
      </c>
      <c r="J81" s="243">
        <f t="shared" si="30"/>
        <v>0</v>
      </c>
      <c r="K81" s="243">
        <f t="shared" si="30"/>
        <v>0</v>
      </c>
      <c r="L81" s="243">
        <f t="shared" si="30"/>
        <v>0</v>
      </c>
      <c r="M81" s="243">
        <f t="shared" si="30"/>
        <v>0</v>
      </c>
      <c r="N81" s="243">
        <f t="shared" si="30"/>
        <v>0</v>
      </c>
      <c r="O81" s="243">
        <f t="shared" si="30"/>
        <v>0</v>
      </c>
      <c r="P81" s="243">
        <f t="shared" si="30"/>
        <v>0</v>
      </c>
      <c r="Q81" s="243">
        <f t="shared" si="30"/>
        <v>0</v>
      </c>
      <c r="R81" s="243">
        <f t="shared" si="30"/>
        <v>0</v>
      </c>
      <c r="S81" s="243">
        <f t="shared" si="30"/>
        <v>0</v>
      </c>
      <c r="T81" s="243">
        <f t="shared" si="30"/>
        <v>0</v>
      </c>
      <c r="U81" s="243">
        <f t="shared" si="30"/>
        <v>0</v>
      </c>
      <c r="V81" s="243">
        <f t="shared" si="30"/>
        <v>0</v>
      </c>
      <c r="W81" s="243">
        <f t="shared" si="30"/>
        <v>0</v>
      </c>
      <c r="X81" s="243">
        <f t="shared" si="30"/>
        <v>0</v>
      </c>
      <c r="Y81" s="223"/>
      <c r="Z81" s="223"/>
      <c r="AA81" s="250">
        <v>0</v>
      </c>
      <c r="AB81" s="250"/>
      <c r="AC81" s="250"/>
      <c r="AD81" s="250"/>
      <c r="AE81" s="250"/>
    </row>
    <row r="82" ht="16.5" spans="1:31">
      <c r="A82" s="44" t="s">
        <v>35</v>
      </c>
      <c r="B82" s="242">
        <f t="shared" si="20"/>
        <v>0</v>
      </c>
      <c r="C82" s="243">
        <f t="shared" si="21"/>
        <v>0</v>
      </c>
      <c r="D82" s="243">
        <f t="shared" ref="D82:X82" si="31">D14+D48</f>
        <v>0</v>
      </c>
      <c r="E82" s="243">
        <f t="shared" si="31"/>
        <v>0</v>
      </c>
      <c r="F82" s="243">
        <f t="shared" si="31"/>
        <v>0</v>
      </c>
      <c r="G82" s="243">
        <f t="shared" si="31"/>
        <v>0</v>
      </c>
      <c r="H82" s="243">
        <f t="shared" si="31"/>
        <v>0</v>
      </c>
      <c r="I82" s="243">
        <f t="shared" si="31"/>
        <v>0</v>
      </c>
      <c r="J82" s="243">
        <f t="shared" si="31"/>
        <v>0</v>
      </c>
      <c r="K82" s="243">
        <f t="shared" si="31"/>
        <v>0</v>
      </c>
      <c r="L82" s="243">
        <f t="shared" si="31"/>
        <v>0</v>
      </c>
      <c r="M82" s="243">
        <f t="shared" si="31"/>
        <v>0</v>
      </c>
      <c r="N82" s="243">
        <f t="shared" si="31"/>
        <v>0</v>
      </c>
      <c r="O82" s="243">
        <f t="shared" si="31"/>
        <v>0</v>
      </c>
      <c r="P82" s="243">
        <f t="shared" si="31"/>
        <v>0</v>
      </c>
      <c r="Q82" s="243">
        <f t="shared" si="31"/>
        <v>0</v>
      </c>
      <c r="R82" s="243">
        <f t="shared" si="31"/>
        <v>0</v>
      </c>
      <c r="S82" s="243">
        <f t="shared" si="31"/>
        <v>0</v>
      </c>
      <c r="T82" s="243">
        <f t="shared" si="31"/>
        <v>0</v>
      </c>
      <c r="U82" s="243">
        <f t="shared" si="31"/>
        <v>0</v>
      </c>
      <c r="V82" s="243">
        <f t="shared" si="31"/>
        <v>0</v>
      </c>
      <c r="W82" s="243">
        <f t="shared" si="31"/>
        <v>0</v>
      </c>
      <c r="X82" s="243">
        <f t="shared" si="31"/>
        <v>0</v>
      </c>
      <c r="Y82" s="223"/>
      <c r="Z82" s="223"/>
      <c r="AA82" s="250">
        <v>0</v>
      </c>
      <c r="AB82" s="250"/>
      <c r="AC82" s="250"/>
      <c r="AD82" s="250"/>
      <c r="AE82" s="250"/>
    </row>
    <row r="83" ht="16.5" spans="1:31">
      <c r="A83" s="44" t="s">
        <v>36</v>
      </c>
      <c r="B83" s="242">
        <f t="shared" si="20"/>
        <v>0</v>
      </c>
      <c r="C83" s="243">
        <f t="shared" si="21"/>
        <v>0</v>
      </c>
      <c r="D83" s="243">
        <f t="shared" ref="D83:X83" si="32">D15+D49</f>
        <v>0</v>
      </c>
      <c r="E83" s="243">
        <f t="shared" si="32"/>
        <v>0</v>
      </c>
      <c r="F83" s="243">
        <f t="shared" si="32"/>
        <v>0</v>
      </c>
      <c r="G83" s="243">
        <f t="shared" si="32"/>
        <v>0</v>
      </c>
      <c r="H83" s="243">
        <f t="shared" si="32"/>
        <v>0</v>
      </c>
      <c r="I83" s="243">
        <f t="shared" si="32"/>
        <v>0</v>
      </c>
      <c r="J83" s="243">
        <f t="shared" si="32"/>
        <v>0</v>
      </c>
      <c r="K83" s="243">
        <f t="shared" si="32"/>
        <v>0</v>
      </c>
      <c r="L83" s="243">
        <f t="shared" si="32"/>
        <v>0</v>
      </c>
      <c r="M83" s="243">
        <f t="shared" si="32"/>
        <v>0</v>
      </c>
      <c r="N83" s="243">
        <f t="shared" si="32"/>
        <v>0</v>
      </c>
      <c r="O83" s="243">
        <f t="shared" si="32"/>
        <v>0</v>
      </c>
      <c r="P83" s="243">
        <f t="shared" si="32"/>
        <v>0</v>
      </c>
      <c r="Q83" s="243">
        <f t="shared" si="32"/>
        <v>0</v>
      </c>
      <c r="R83" s="243">
        <f t="shared" si="32"/>
        <v>0</v>
      </c>
      <c r="S83" s="243">
        <f t="shared" si="32"/>
        <v>0</v>
      </c>
      <c r="T83" s="243">
        <f t="shared" si="32"/>
        <v>0</v>
      </c>
      <c r="U83" s="243">
        <f t="shared" si="32"/>
        <v>0</v>
      </c>
      <c r="V83" s="243">
        <f t="shared" si="32"/>
        <v>0</v>
      </c>
      <c r="W83" s="243">
        <f t="shared" si="32"/>
        <v>0</v>
      </c>
      <c r="X83" s="243">
        <f t="shared" si="32"/>
        <v>0</v>
      </c>
      <c r="Y83" s="223"/>
      <c r="Z83" s="223"/>
      <c r="AA83" s="250">
        <v>0</v>
      </c>
      <c r="AB83" s="250"/>
      <c r="AC83" s="250"/>
      <c r="AD83" s="250"/>
      <c r="AE83" s="250"/>
    </row>
    <row r="84" ht="16.5" spans="1:31">
      <c r="A84" s="44" t="s">
        <v>37</v>
      </c>
      <c r="B84" s="242">
        <f t="shared" si="20"/>
        <v>3960610.2</v>
      </c>
      <c r="C84" s="243">
        <f t="shared" si="21"/>
        <v>0</v>
      </c>
      <c r="D84" s="243">
        <f t="shared" ref="D84:X84" si="33">D16+D50</f>
        <v>0</v>
      </c>
      <c r="E84" s="243">
        <f t="shared" si="33"/>
        <v>0</v>
      </c>
      <c r="F84" s="243">
        <f t="shared" si="33"/>
        <v>309913.17</v>
      </c>
      <c r="G84" s="243">
        <f t="shared" si="33"/>
        <v>3650697.03</v>
      </c>
      <c r="H84" s="243">
        <f t="shared" si="33"/>
        <v>0</v>
      </c>
      <c r="I84" s="243">
        <f t="shared" si="33"/>
        <v>0</v>
      </c>
      <c r="J84" s="243">
        <f t="shared" si="33"/>
        <v>0</v>
      </c>
      <c r="K84" s="243">
        <f t="shared" si="33"/>
        <v>0</v>
      </c>
      <c r="L84" s="243">
        <f t="shared" si="33"/>
        <v>0</v>
      </c>
      <c r="M84" s="243">
        <f t="shared" si="33"/>
        <v>0</v>
      </c>
      <c r="N84" s="243">
        <f t="shared" si="33"/>
        <v>0</v>
      </c>
      <c r="O84" s="243">
        <f t="shared" si="33"/>
        <v>0</v>
      </c>
      <c r="P84" s="243">
        <f t="shared" si="33"/>
        <v>0</v>
      </c>
      <c r="Q84" s="243">
        <f t="shared" si="33"/>
        <v>0</v>
      </c>
      <c r="R84" s="243">
        <f t="shared" si="33"/>
        <v>0</v>
      </c>
      <c r="S84" s="243">
        <f t="shared" si="33"/>
        <v>0</v>
      </c>
      <c r="T84" s="243">
        <f t="shared" si="33"/>
        <v>0</v>
      </c>
      <c r="U84" s="243">
        <f t="shared" si="33"/>
        <v>0</v>
      </c>
      <c r="V84" s="243">
        <f t="shared" si="33"/>
        <v>0</v>
      </c>
      <c r="W84" s="243">
        <f t="shared" si="33"/>
        <v>0</v>
      </c>
      <c r="X84" s="243">
        <f t="shared" si="33"/>
        <v>0</v>
      </c>
      <c r="Y84" s="223"/>
      <c r="Z84" s="223"/>
      <c r="AA84" s="250">
        <v>0</v>
      </c>
      <c r="AB84" s="250"/>
      <c r="AC84" s="250"/>
      <c r="AD84" s="250"/>
      <c r="AE84" s="250"/>
    </row>
    <row r="85" ht="16.5" spans="1:31">
      <c r="A85" s="44" t="s">
        <v>38</v>
      </c>
      <c r="B85" s="242">
        <f t="shared" si="20"/>
        <v>21684615.62</v>
      </c>
      <c r="C85" s="243">
        <f t="shared" si="21"/>
        <v>76767046.3766666</v>
      </c>
      <c r="D85" s="243">
        <f t="shared" ref="D85:X85" si="34">D17+D51</f>
        <v>0</v>
      </c>
      <c r="E85" s="243">
        <f t="shared" si="34"/>
        <v>0</v>
      </c>
      <c r="F85" s="243">
        <f t="shared" si="34"/>
        <v>0</v>
      </c>
      <c r="G85" s="243">
        <f t="shared" si="34"/>
        <v>4078047.1</v>
      </c>
      <c r="H85" s="243">
        <f t="shared" si="34"/>
        <v>-4923401.03</v>
      </c>
      <c r="I85" s="243">
        <f t="shared" si="34"/>
        <v>8724778.06</v>
      </c>
      <c r="J85" s="243">
        <f t="shared" si="34"/>
        <v>-13598564</v>
      </c>
      <c r="K85" s="243">
        <f t="shared" si="34"/>
        <v>-49615.09</v>
      </c>
      <c r="L85" s="243">
        <f t="shared" si="34"/>
        <v>-41904222.8533333</v>
      </c>
      <c r="M85" s="243">
        <f t="shared" si="34"/>
        <v>-34787675.1333333</v>
      </c>
      <c r="N85" s="243">
        <f t="shared" si="34"/>
        <v>-7116547.72</v>
      </c>
      <c r="O85" s="243">
        <f t="shared" si="34"/>
        <v>-12332853.9733333</v>
      </c>
      <c r="P85" s="243">
        <f t="shared" si="34"/>
        <v>23356643.67</v>
      </c>
      <c r="Q85" s="243">
        <f t="shared" si="34"/>
        <v>-35689497.6433333</v>
      </c>
      <c r="R85" s="243">
        <f t="shared" si="34"/>
        <v>0</v>
      </c>
      <c r="S85" s="243">
        <f t="shared" si="34"/>
        <v>0</v>
      </c>
      <c r="T85" s="243">
        <f t="shared" si="34"/>
        <v>0</v>
      </c>
      <c r="U85" s="243">
        <f t="shared" si="34"/>
        <v>0</v>
      </c>
      <c r="V85" s="243">
        <f t="shared" si="34"/>
        <v>0</v>
      </c>
      <c r="W85" s="243">
        <f t="shared" si="34"/>
        <v>0</v>
      </c>
      <c r="X85" s="243">
        <f t="shared" si="34"/>
        <v>0</v>
      </c>
      <c r="Y85" s="223"/>
      <c r="Z85" s="223"/>
      <c r="AA85" s="250">
        <v>0</v>
      </c>
      <c r="AB85" s="250"/>
      <c r="AC85" s="250"/>
      <c r="AD85" s="250"/>
      <c r="AE85" s="250"/>
    </row>
    <row r="86" ht="16.5" spans="1:31">
      <c r="A86" s="44" t="s">
        <v>39</v>
      </c>
      <c r="B86" s="242">
        <f t="shared" si="20"/>
        <v>282286.09</v>
      </c>
      <c r="C86" s="243">
        <f t="shared" si="21"/>
        <v>0</v>
      </c>
      <c r="D86" s="243">
        <f t="shared" ref="D86:X86" si="35">D18+D52</f>
        <v>-32299.1</v>
      </c>
      <c r="E86" s="243">
        <f t="shared" si="35"/>
        <v>0</v>
      </c>
      <c r="F86" s="243">
        <f t="shared" si="35"/>
        <v>0</v>
      </c>
      <c r="G86" s="243">
        <f t="shared" si="35"/>
        <v>314585.19</v>
      </c>
      <c r="H86" s="243">
        <f t="shared" si="35"/>
        <v>0</v>
      </c>
      <c r="I86" s="243">
        <f t="shared" si="35"/>
        <v>0</v>
      </c>
      <c r="J86" s="243">
        <f t="shared" si="35"/>
        <v>0</v>
      </c>
      <c r="K86" s="243">
        <f t="shared" si="35"/>
        <v>0</v>
      </c>
      <c r="L86" s="243">
        <f t="shared" si="35"/>
        <v>0</v>
      </c>
      <c r="M86" s="243">
        <f t="shared" si="35"/>
        <v>0</v>
      </c>
      <c r="N86" s="243">
        <f t="shared" si="35"/>
        <v>0</v>
      </c>
      <c r="O86" s="243">
        <f t="shared" si="35"/>
        <v>0</v>
      </c>
      <c r="P86" s="243">
        <f t="shared" si="35"/>
        <v>0</v>
      </c>
      <c r="Q86" s="243">
        <f t="shared" si="35"/>
        <v>0</v>
      </c>
      <c r="R86" s="243">
        <f t="shared" si="35"/>
        <v>0</v>
      </c>
      <c r="S86" s="243">
        <f t="shared" si="35"/>
        <v>0</v>
      </c>
      <c r="T86" s="243">
        <f t="shared" si="35"/>
        <v>0</v>
      </c>
      <c r="U86" s="243">
        <f t="shared" si="35"/>
        <v>0</v>
      </c>
      <c r="V86" s="243">
        <f t="shared" si="35"/>
        <v>0</v>
      </c>
      <c r="W86" s="243">
        <f t="shared" si="35"/>
        <v>0</v>
      </c>
      <c r="X86" s="243">
        <f t="shared" si="35"/>
        <v>0</v>
      </c>
      <c r="Y86" s="223"/>
      <c r="Z86" s="223"/>
      <c r="AA86" s="250">
        <v>0</v>
      </c>
      <c r="AB86" s="250"/>
      <c r="AC86" s="250"/>
      <c r="AD86" s="250"/>
      <c r="AE86" s="250"/>
    </row>
    <row r="87" ht="16.5" spans="1:31">
      <c r="A87" s="44" t="s">
        <v>40</v>
      </c>
      <c r="B87" s="242">
        <f t="shared" si="20"/>
        <v>20669245.75</v>
      </c>
      <c r="C87" s="243">
        <f t="shared" si="21"/>
        <v>-18461012.023056</v>
      </c>
      <c r="D87" s="243">
        <f t="shared" ref="D87:X87" si="36">D19+D53</f>
        <v>-3018.87</v>
      </c>
      <c r="E87" s="243">
        <f t="shared" si="36"/>
        <v>0</v>
      </c>
      <c r="F87" s="243">
        <f t="shared" si="36"/>
        <v>0</v>
      </c>
      <c r="G87" s="243">
        <f t="shared" si="36"/>
        <v>38081240.793056</v>
      </c>
      <c r="H87" s="243">
        <f t="shared" si="36"/>
        <v>434300</v>
      </c>
      <c r="I87" s="243">
        <f t="shared" si="36"/>
        <v>22500</v>
      </c>
      <c r="J87" s="243">
        <f t="shared" si="36"/>
        <v>411800</v>
      </c>
      <c r="K87" s="243">
        <f t="shared" si="36"/>
        <v>0</v>
      </c>
      <c r="L87" s="243">
        <f t="shared" si="36"/>
        <v>0</v>
      </c>
      <c r="M87" s="243">
        <f t="shared" si="36"/>
        <v>0</v>
      </c>
      <c r="N87" s="243">
        <f t="shared" si="36"/>
        <v>0</v>
      </c>
      <c r="O87" s="243">
        <f t="shared" si="36"/>
        <v>330000</v>
      </c>
      <c r="P87" s="243">
        <f t="shared" si="36"/>
        <v>330000</v>
      </c>
      <c r="Q87" s="243">
        <f t="shared" si="36"/>
        <v>0</v>
      </c>
      <c r="R87" s="243">
        <f t="shared" si="36"/>
        <v>287735.85</v>
      </c>
      <c r="S87" s="243">
        <f t="shared" si="36"/>
        <v>0</v>
      </c>
      <c r="T87" s="243">
        <f t="shared" si="36"/>
        <v>283018.87</v>
      </c>
      <c r="U87" s="243">
        <f t="shared" si="36"/>
        <v>4716.98</v>
      </c>
      <c r="V87" s="243">
        <f t="shared" si="36"/>
        <v>0</v>
      </c>
      <c r="W87" s="243">
        <f t="shared" si="36"/>
        <v>0</v>
      </c>
      <c r="X87" s="243">
        <f t="shared" si="36"/>
        <v>0</v>
      </c>
      <c r="Y87" s="223"/>
      <c r="Z87" s="231"/>
      <c r="AA87" s="250">
        <v>0</v>
      </c>
      <c r="AB87" s="250">
        <v>283018.87</v>
      </c>
      <c r="AC87" s="250"/>
      <c r="AD87" s="250"/>
      <c r="AE87" s="250"/>
    </row>
    <row r="88" ht="16.5" spans="1:31">
      <c r="A88" s="44" t="s">
        <v>41</v>
      </c>
      <c r="B88" s="242">
        <f t="shared" si="20"/>
        <v>173386.98</v>
      </c>
      <c r="C88" s="243">
        <f t="shared" si="21"/>
        <v>0</v>
      </c>
      <c r="D88" s="243">
        <f t="shared" ref="D88:X88" si="37">D20+D54</f>
        <v>17040.75</v>
      </c>
      <c r="E88" s="243">
        <f t="shared" si="37"/>
        <v>0</v>
      </c>
      <c r="F88" s="243">
        <f t="shared" si="37"/>
        <v>240.73</v>
      </c>
      <c r="G88" s="243">
        <f t="shared" si="37"/>
        <v>156105.5</v>
      </c>
      <c r="H88" s="243">
        <f t="shared" si="37"/>
        <v>0</v>
      </c>
      <c r="I88" s="243">
        <f t="shared" si="37"/>
        <v>0</v>
      </c>
      <c r="J88" s="243">
        <f t="shared" si="37"/>
        <v>0</v>
      </c>
      <c r="K88" s="243">
        <f t="shared" si="37"/>
        <v>0</v>
      </c>
      <c r="L88" s="243">
        <f t="shared" si="37"/>
        <v>0</v>
      </c>
      <c r="M88" s="243">
        <f t="shared" si="37"/>
        <v>0</v>
      </c>
      <c r="N88" s="243">
        <f t="shared" si="37"/>
        <v>0</v>
      </c>
      <c r="O88" s="243">
        <f t="shared" si="37"/>
        <v>0</v>
      </c>
      <c r="P88" s="243">
        <f t="shared" si="37"/>
        <v>0</v>
      </c>
      <c r="Q88" s="243">
        <f t="shared" si="37"/>
        <v>0</v>
      </c>
      <c r="R88" s="243">
        <f t="shared" si="37"/>
        <v>0</v>
      </c>
      <c r="S88" s="243">
        <f t="shared" si="37"/>
        <v>0</v>
      </c>
      <c r="T88" s="243">
        <f t="shared" si="37"/>
        <v>0</v>
      </c>
      <c r="U88" s="243">
        <f t="shared" si="37"/>
        <v>0</v>
      </c>
      <c r="V88" s="243">
        <f t="shared" si="37"/>
        <v>0</v>
      </c>
      <c r="W88" s="243">
        <f t="shared" si="37"/>
        <v>0</v>
      </c>
      <c r="X88" s="243">
        <f t="shared" si="37"/>
        <v>0</v>
      </c>
      <c r="Y88" s="223"/>
      <c r="Z88" s="223"/>
      <c r="AA88" s="250">
        <v>0</v>
      </c>
      <c r="AB88" s="250"/>
      <c r="AC88" s="250"/>
      <c r="AD88" s="250"/>
      <c r="AE88" s="250"/>
    </row>
    <row r="89" s="235" customFormat="1" ht="16.5" spans="1:31">
      <c r="A89" s="43" t="s">
        <v>42</v>
      </c>
      <c r="B89" s="244">
        <f t="shared" si="20"/>
        <v>903335952.22</v>
      </c>
      <c r="C89" s="241">
        <f t="shared" si="21"/>
        <v>18088579.9321403</v>
      </c>
      <c r="D89" s="241">
        <f t="shared" ref="D89:X89" si="38">D21+D55</f>
        <v>264174505.84</v>
      </c>
      <c r="E89" s="241">
        <f t="shared" si="38"/>
        <v>3400694.19540147</v>
      </c>
      <c r="F89" s="241">
        <f t="shared" si="38"/>
        <v>10538975.7264366</v>
      </c>
      <c r="G89" s="241">
        <f t="shared" si="38"/>
        <v>415232611.638016</v>
      </c>
      <c r="H89" s="241">
        <f t="shared" si="38"/>
        <v>21164618.5904799</v>
      </c>
      <c r="I89" s="241">
        <f t="shared" si="38"/>
        <v>6784259.30300137</v>
      </c>
      <c r="J89" s="241">
        <f t="shared" si="38"/>
        <v>6973306.80150506</v>
      </c>
      <c r="K89" s="241">
        <f t="shared" si="38"/>
        <v>7407052.48597347</v>
      </c>
      <c r="L89" s="241">
        <f t="shared" si="38"/>
        <v>17913958.651349</v>
      </c>
      <c r="M89" s="248">
        <f t="shared" si="38"/>
        <v>14230959.6225047</v>
      </c>
      <c r="N89" s="241">
        <f t="shared" si="38"/>
        <v>3682999.02884437</v>
      </c>
      <c r="O89" s="241">
        <f t="shared" si="38"/>
        <v>17938731.9897967</v>
      </c>
      <c r="P89" s="241">
        <f t="shared" si="38"/>
        <v>13004515.4214096</v>
      </c>
      <c r="Q89" s="241">
        <f t="shared" si="38"/>
        <v>4934216.5683871</v>
      </c>
      <c r="R89" s="241">
        <f t="shared" si="38"/>
        <v>134883275.65638</v>
      </c>
      <c r="S89" s="241">
        <f t="shared" si="38"/>
        <v>69276333.6265031</v>
      </c>
      <c r="T89" s="241">
        <f t="shared" si="38"/>
        <v>24250907.4538188</v>
      </c>
      <c r="U89" s="241">
        <f t="shared" si="38"/>
        <v>11233175.9680435</v>
      </c>
      <c r="V89" s="241">
        <f t="shared" si="38"/>
        <v>22198969.1834009</v>
      </c>
      <c r="W89" s="241">
        <f t="shared" si="38"/>
        <v>2503951.42</v>
      </c>
      <c r="X89" s="241">
        <f t="shared" si="38"/>
        <v>5419938.00461371</v>
      </c>
      <c r="Y89" s="241">
        <v>6987065.57786843</v>
      </c>
      <c r="Z89" s="241">
        <v>15211903.6021316</v>
      </c>
      <c r="AA89" s="241">
        <v>17574429.8423862</v>
      </c>
      <c r="AB89" s="241">
        <v>4416887.724563</v>
      </c>
      <c r="AC89" s="241">
        <v>2259589.88305082</v>
      </c>
      <c r="AD89" s="241">
        <v>89659</v>
      </c>
      <c r="AE89" s="241">
        <v>1873.27</v>
      </c>
    </row>
    <row r="90" ht="16.5" spans="1:31">
      <c r="A90" s="45" t="s">
        <v>43</v>
      </c>
      <c r="B90" s="242">
        <f t="shared" si="20"/>
        <v>10457740.12</v>
      </c>
      <c r="C90" s="243">
        <f t="shared" si="21"/>
        <v>121327.35</v>
      </c>
      <c r="D90" s="243">
        <f t="shared" ref="D90:X90" si="39">D22+D56</f>
        <v>-999745.71</v>
      </c>
      <c r="E90" s="243">
        <f t="shared" si="39"/>
        <v>1957.7</v>
      </c>
      <c r="F90" s="243">
        <f t="shared" si="39"/>
        <v>-72216.88</v>
      </c>
      <c r="G90" s="243">
        <f t="shared" si="39"/>
        <v>6627015.98</v>
      </c>
      <c r="H90" s="243">
        <f t="shared" si="39"/>
        <v>738212.08</v>
      </c>
      <c r="I90" s="243">
        <f t="shared" si="39"/>
        <v>129882.87</v>
      </c>
      <c r="J90" s="243">
        <f t="shared" si="39"/>
        <v>519789.75</v>
      </c>
      <c r="K90" s="243">
        <f t="shared" si="39"/>
        <v>88539.46</v>
      </c>
      <c r="L90" s="243">
        <f t="shared" si="39"/>
        <v>2189030</v>
      </c>
      <c r="M90" s="249">
        <f t="shared" si="39"/>
        <v>2132436.07</v>
      </c>
      <c r="N90" s="243">
        <f t="shared" si="39"/>
        <v>56593.93</v>
      </c>
      <c r="O90" s="243">
        <f t="shared" si="39"/>
        <v>121280.36</v>
      </c>
      <c r="P90" s="243">
        <f t="shared" si="39"/>
        <v>199020.69</v>
      </c>
      <c r="Q90" s="243">
        <f t="shared" si="39"/>
        <v>-77740.33</v>
      </c>
      <c r="R90" s="243">
        <f t="shared" si="39"/>
        <v>1730879.24</v>
      </c>
      <c r="S90" s="243">
        <f t="shared" si="39"/>
        <v>1261619.8</v>
      </c>
      <c r="T90" s="243">
        <f t="shared" si="39"/>
        <v>123607.09</v>
      </c>
      <c r="U90" s="243">
        <f t="shared" si="39"/>
        <v>83342.5</v>
      </c>
      <c r="V90" s="243">
        <f t="shared" si="39"/>
        <v>276705.02</v>
      </c>
      <c r="W90" s="243">
        <f t="shared" si="39"/>
        <v>964.16</v>
      </c>
      <c r="X90" s="243">
        <f t="shared" si="39"/>
        <v>-15359.33</v>
      </c>
      <c r="Y90" s="231">
        <v>66850.3439083936</v>
      </c>
      <c r="Z90" s="231">
        <v>209854.676091606</v>
      </c>
      <c r="AA90" s="250">
        <v>117826.712920882</v>
      </c>
      <c r="AB90" s="250">
        <v>5780.37707911763</v>
      </c>
      <c r="AC90" s="250">
        <v>0</v>
      </c>
      <c r="AD90" s="250"/>
      <c r="AE90" s="250"/>
    </row>
    <row r="91" ht="16.5" spans="1:31">
      <c r="A91" s="45" t="s">
        <v>44</v>
      </c>
      <c r="B91" s="242">
        <f t="shared" si="20"/>
        <v>828353577.88</v>
      </c>
      <c r="C91" s="243">
        <f t="shared" si="21"/>
        <v>-24411223.716193</v>
      </c>
      <c r="D91" s="243">
        <f t="shared" ref="D91:X91" si="40">D23+D57</f>
        <v>264381335.23</v>
      </c>
      <c r="E91" s="243">
        <f t="shared" si="40"/>
        <v>3398736.49540147</v>
      </c>
      <c r="F91" s="243">
        <f t="shared" si="40"/>
        <v>10611192.6064366</v>
      </c>
      <c r="G91" s="243">
        <f t="shared" si="40"/>
        <v>387683513.213016</v>
      </c>
      <c r="H91" s="243">
        <f t="shared" si="40"/>
        <v>20426406.5104799</v>
      </c>
      <c r="I91" s="243">
        <f t="shared" si="40"/>
        <v>6654376.43300137</v>
      </c>
      <c r="J91" s="243">
        <f t="shared" si="40"/>
        <v>6453517.05150506</v>
      </c>
      <c r="K91" s="243">
        <f t="shared" si="40"/>
        <v>7318513.02597347</v>
      </c>
      <c r="L91" s="243">
        <f t="shared" si="40"/>
        <v>15293769.4946823</v>
      </c>
      <c r="M91" s="249">
        <f t="shared" si="40"/>
        <v>11667364.395838</v>
      </c>
      <c r="N91" s="243">
        <f t="shared" si="40"/>
        <v>3626405.09884437</v>
      </c>
      <c r="O91" s="243">
        <f t="shared" si="40"/>
        <v>17817451.6297967</v>
      </c>
      <c r="P91" s="243">
        <f t="shared" si="40"/>
        <v>12805494.7314096</v>
      </c>
      <c r="Q91" s="243">
        <f t="shared" si="40"/>
        <v>5011956.8983871</v>
      </c>
      <c r="R91" s="243">
        <f t="shared" si="40"/>
        <v>133152396.41638</v>
      </c>
      <c r="S91" s="243">
        <f t="shared" si="40"/>
        <v>68014713.826503</v>
      </c>
      <c r="T91" s="243">
        <f t="shared" si="40"/>
        <v>24127300.3638188</v>
      </c>
      <c r="U91" s="243">
        <f t="shared" si="40"/>
        <v>11149833.4680435</v>
      </c>
      <c r="V91" s="243">
        <f t="shared" si="40"/>
        <v>21922264.1634009</v>
      </c>
      <c r="W91" s="243">
        <f t="shared" si="40"/>
        <v>2502987.26</v>
      </c>
      <c r="X91" s="243">
        <f t="shared" si="40"/>
        <v>5435297.33461371</v>
      </c>
      <c r="Y91" s="223">
        <v>6920215.23396004</v>
      </c>
      <c r="Z91" s="231">
        <v>15002048.92604</v>
      </c>
      <c r="AA91" s="250">
        <v>17365070.8594653</v>
      </c>
      <c r="AB91" s="250">
        <v>4411107.34748389</v>
      </c>
      <c r="AC91" s="250">
        <v>2259589.88305082</v>
      </c>
      <c r="AD91" s="250">
        <v>89659</v>
      </c>
      <c r="AE91" s="250">
        <v>1873.27</v>
      </c>
    </row>
    <row r="92" ht="16.5" spans="1:31">
      <c r="A92" s="45" t="s">
        <v>45</v>
      </c>
      <c r="B92" s="242">
        <f t="shared" si="20"/>
        <v>61274298.83</v>
      </c>
      <c r="C92" s="243">
        <f t="shared" si="21"/>
        <v>42378476.2983333</v>
      </c>
      <c r="D92" s="243">
        <f t="shared" ref="D92:X92" si="41">D24+D58</f>
        <v>792916.32</v>
      </c>
      <c r="E92" s="243">
        <f t="shared" si="41"/>
        <v>0</v>
      </c>
      <c r="F92" s="243">
        <f t="shared" si="41"/>
        <v>0</v>
      </c>
      <c r="G92" s="243">
        <f t="shared" si="41"/>
        <v>17671747.055</v>
      </c>
      <c r="H92" s="243">
        <f t="shared" si="41"/>
        <v>0</v>
      </c>
      <c r="I92" s="243">
        <f t="shared" si="41"/>
        <v>0</v>
      </c>
      <c r="J92" s="243">
        <f t="shared" si="41"/>
        <v>0</v>
      </c>
      <c r="K92" s="243">
        <f t="shared" si="41"/>
        <v>0</v>
      </c>
      <c r="L92" s="243">
        <f t="shared" si="41"/>
        <v>431159.1566667</v>
      </c>
      <c r="M92" s="249">
        <f t="shared" si="41"/>
        <v>431159.1566667</v>
      </c>
      <c r="N92" s="243">
        <f t="shared" si="41"/>
        <v>0</v>
      </c>
      <c r="O92" s="243">
        <f t="shared" si="41"/>
        <v>0</v>
      </c>
      <c r="P92" s="243">
        <f t="shared" si="41"/>
        <v>0</v>
      </c>
      <c r="Q92" s="243">
        <f t="shared" si="41"/>
        <v>0</v>
      </c>
      <c r="R92" s="243">
        <f t="shared" si="41"/>
        <v>0</v>
      </c>
      <c r="S92" s="243">
        <f t="shared" si="41"/>
        <v>0</v>
      </c>
      <c r="T92" s="243">
        <f t="shared" si="41"/>
        <v>0</v>
      </c>
      <c r="U92" s="243">
        <f t="shared" si="41"/>
        <v>0</v>
      </c>
      <c r="V92" s="243">
        <f t="shared" si="41"/>
        <v>0</v>
      </c>
      <c r="W92" s="243">
        <f t="shared" si="41"/>
        <v>0</v>
      </c>
      <c r="X92" s="243">
        <f t="shared" si="41"/>
        <v>0</v>
      </c>
      <c r="Y92" s="223"/>
      <c r="Z92" s="223"/>
      <c r="AA92" s="250">
        <v>0</v>
      </c>
      <c r="AB92" s="250"/>
      <c r="AC92" s="250"/>
      <c r="AD92" s="250"/>
      <c r="AE92" s="250"/>
    </row>
    <row r="93" ht="16.5" spans="1:31">
      <c r="A93" s="45" t="s">
        <v>46</v>
      </c>
      <c r="B93" s="242">
        <f t="shared" si="20"/>
        <v>0</v>
      </c>
      <c r="C93" s="243">
        <f t="shared" si="21"/>
        <v>0</v>
      </c>
      <c r="D93" s="243">
        <f t="shared" ref="D93:X93" si="42">D25+D59</f>
        <v>0</v>
      </c>
      <c r="E93" s="243">
        <f t="shared" si="42"/>
        <v>0</v>
      </c>
      <c r="F93" s="243">
        <f t="shared" si="42"/>
        <v>0</v>
      </c>
      <c r="G93" s="243">
        <f t="shared" si="42"/>
        <v>0</v>
      </c>
      <c r="H93" s="243">
        <f t="shared" si="42"/>
        <v>0</v>
      </c>
      <c r="I93" s="243">
        <f t="shared" si="42"/>
        <v>0</v>
      </c>
      <c r="J93" s="243">
        <f t="shared" si="42"/>
        <v>0</v>
      </c>
      <c r="K93" s="243">
        <f t="shared" si="42"/>
        <v>0</v>
      </c>
      <c r="L93" s="243">
        <f t="shared" si="42"/>
        <v>0</v>
      </c>
      <c r="M93" s="243">
        <f t="shared" si="42"/>
        <v>0</v>
      </c>
      <c r="N93" s="243">
        <f t="shared" si="42"/>
        <v>0</v>
      </c>
      <c r="O93" s="243">
        <f t="shared" si="42"/>
        <v>0</v>
      </c>
      <c r="P93" s="243">
        <f t="shared" si="42"/>
        <v>0</v>
      </c>
      <c r="Q93" s="243">
        <f t="shared" si="42"/>
        <v>0</v>
      </c>
      <c r="R93" s="243">
        <f t="shared" si="42"/>
        <v>0</v>
      </c>
      <c r="S93" s="243">
        <f t="shared" si="42"/>
        <v>0</v>
      </c>
      <c r="T93" s="243">
        <f t="shared" si="42"/>
        <v>0</v>
      </c>
      <c r="U93" s="243">
        <f t="shared" si="42"/>
        <v>0</v>
      </c>
      <c r="V93" s="243">
        <f t="shared" si="42"/>
        <v>0</v>
      </c>
      <c r="W93" s="243">
        <f t="shared" si="42"/>
        <v>0</v>
      </c>
      <c r="X93" s="243">
        <f t="shared" si="42"/>
        <v>0</v>
      </c>
      <c r="Y93" s="223"/>
      <c r="Z93" s="223"/>
      <c r="AA93" s="250">
        <v>0</v>
      </c>
      <c r="AB93" s="250"/>
      <c r="AC93" s="250"/>
      <c r="AD93" s="250"/>
      <c r="AE93" s="250"/>
    </row>
    <row r="94" ht="16.5" spans="1:31">
      <c r="A94" s="45" t="s">
        <v>47</v>
      </c>
      <c r="B94" s="242">
        <f t="shared" si="20"/>
        <v>3250335.39</v>
      </c>
      <c r="C94" s="243">
        <f t="shared" si="21"/>
        <v>0</v>
      </c>
      <c r="D94" s="243">
        <f t="shared" ref="D94:X94" si="43">D26+D60</f>
        <v>0</v>
      </c>
      <c r="E94" s="243">
        <f t="shared" si="43"/>
        <v>0</v>
      </c>
      <c r="F94" s="243">
        <f t="shared" si="43"/>
        <v>0</v>
      </c>
      <c r="G94" s="243">
        <f t="shared" si="43"/>
        <v>3250335.39</v>
      </c>
      <c r="H94" s="243">
        <f t="shared" si="43"/>
        <v>0</v>
      </c>
      <c r="I94" s="243">
        <f t="shared" si="43"/>
        <v>0</v>
      </c>
      <c r="J94" s="243">
        <f t="shared" si="43"/>
        <v>0</v>
      </c>
      <c r="K94" s="243">
        <f t="shared" si="43"/>
        <v>0</v>
      </c>
      <c r="L94" s="243">
        <f t="shared" si="43"/>
        <v>0</v>
      </c>
      <c r="M94" s="243">
        <f t="shared" si="43"/>
        <v>0</v>
      </c>
      <c r="N94" s="243">
        <f t="shared" si="43"/>
        <v>0</v>
      </c>
      <c r="O94" s="243">
        <f t="shared" si="43"/>
        <v>0</v>
      </c>
      <c r="P94" s="243">
        <f t="shared" si="43"/>
        <v>0</v>
      </c>
      <c r="Q94" s="243">
        <f t="shared" si="43"/>
        <v>0</v>
      </c>
      <c r="R94" s="243">
        <f t="shared" si="43"/>
        <v>0</v>
      </c>
      <c r="S94" s="243">
        <f t="shared" si="43"/>
        <v>0</v>
      </c>
      <c r="T94" s="243">
        <f t="shared" si="43"/>
        <v>0</v>
      </c>
      <c r="U94" s="243">
        <f t="shared" si="43"/>
        <v>0</v>
      </c>
      <c r="V94" s="243">
        <f t="shared" si="43"/>
        <v>0</v>
      </c>
      <c r="W94" s="243">
        <f t="shared" si="43"/>
        <v>0</v>
      </c>
      <c r="X94" s="243">
        <f t="shared" si="43"/>
        <v>0</v>
      </c>
      <c r="Y94" s="223"/>
      <c r="Z94" s="223"/>
      <c r="AA94" s="250">
        <v>0</v>
      </c>
      <c r="AB94" s="250"/>
      <c r="AC94" s="250"/>
      <c r="AD94" s="250"/>
      <c r="AE94" s="250"/>
    </row>
    <row r="95" s="235" customFormat="1" ht="16.5" spans="1:31">
      <c r="A95" s="43" t="s">
        <v>48</v>
      </c>
      <c r="B95" s="244">
        <f t="shared" si="20"/>
        <v>533339904.62</v>
      </c>
      <c r="C95" s="241">
        <f t="shared" si="21"/>
        <v>72794188.1723425</v>
      </c>
      <c r="D95" s="241">
        <f t="shared" ref="D95:X95" si="44">D27+D61</f>
        <v>-483082374.02</v>
      </c>
      <c r="E95" s="241">
        <f t="shared" si="44"/>
        <v>-2982772.70540147</v>
      </c>
      <c r="F95" s="241">
        <f t="shared" si="44"/>
        <v>-10221827.0364366</v>
      </c>
      <c r="G95" s="241">
        <f t="shared" si="44"/>
        <v>577295259.125795</v>
      </c>
      <c r="H95" s="241">
        <f t="shared" si="44"/>
        <v>90968358.7314069</v>
      </c>
      <c r="I95" s="241">
        <f t="shared" si="44"/>
        <v>49702163.4086967</v>
      </c>
      <c r="J95" s="241">
        <f t="shared" si="44"/>
        <v>34992347.4405327</v>
      </c>
      <c r="K95" s="241">
        <f t="shared" si="44"/>
        <v>6273847.88217748</v>
      </c>
      <c r="L95" s="241">
        <f t="shared" si="44"/>
        <v>168114260.905318</v>
      </c>
      <c r="M95" s="241">
        <f t="shared" si="44"/>
        <v>170947912.764162</v>
      </c>
      <c r="N95" s="241">
        <f t="shared" si="44"/>
        <v>-2833651.85884437</v>
      </c>
      <c r="O95" s="241">
        <f t="shared" si="44"/>
        <v>5093296.70290768</v>
      </c>
      <c r="P95" s="241">
        <f t="shared" si="44"/>
        <v>52914043.3046281</v>
      </c>
      <c r="Q95" s="241">
        <f t="shared" si="44"/>
        <v>-47820746.6017204</v>
      </c>
      <c r="R95" s="241">
        <f t="shared" si="44"/>
        <v>115361514.744069</v>
      </c>
      <c r="S95" s="241">
        <f t="shared" si="44"/>
        <v>111384396.098462</v>
      </c>
      <c r="T95" s="241">
        <f t="shared" si="44"/>
        <v>-6094753.38793471</v>
      </c>
      <c r="U95" s="241">
        <f t="shared" si="44"/>
        <v>805503.197994252</v>
      </c>
      <c r="V95" s="241">
        <f t="shared" si="44"/>
        <v>17123157.4701607</v>
      </c>
      <c r="W95" s="241">
        <f t="shared" si="44"/>
        <v>-2503951.42</v>
      </c>
      <c r="X95" s="241">
        <f t="shared" si="44"/>
        <v>-5352837.21461371</v>
      </c>
      <c r="Y95" s="241">
        <v>2512934.42213158</v>
      </c>
      <c r="Z95" s="241">
        <v>14610223.0514301</v>
      </c>
      <c r="AA95" s="241">
        <v>-175800.116502102</v>
      </c>
      <c r="AB95" s="241">
        <v>-3567831.114563</v>
      </c>
      <c r="AC95" s="241">
        <v>-2259589.88305082</v>
      </c>
      <c r="AD95" s="241">
        <v>-89659</v>
      </c>
      <c r="AE95" s="241">
        <v>-1873.27</v>
      </c>
    </row>
    <row r="96" ht="16.5" spans="1:31">
      <c r="A96" s="45" t="s">
        <v>49</v>
      </c>
      <c r="B96" s="242">
        <f t="shared" si="20"/>
        <v>796138.63</v>
      </c>
      <c r="C96" s="243">
        <f t="shared" si="21"/>
        <v>200000</v>
      </c>
      <c r="D96" s="243">
        <f t="shared" ref="D96:X96" si="45">D28+D62</f>
        <v>669577.82</v>
      </c>
      <c r="E96" s="243">
        <f t="shared" si="45"/>
        <v>0</v>
      </c>
      <c r="F96" s="243">
        <f t="shared" si="45"/>
        <v>0</v>
      </c>
      <c r="G96" s="243">
        <f t="shared" si="45"/>
        <v>52110.92</v>
      </c>
      <c r="H96" s="243">
        <f t="shared" si="45"/>
        <v>0</v>
      </c>
      <c r="I96" s="243">
        <f t="shared" si="45"/>
        <v>0</v>
      </c>
      <c r="J96" s="243">
        <f t="shared" si="45"/>
        <v>0</v>
      </c>
      <c r="K96" s="243">
        <f t="shared" si="45"/>
        <v>0</v>
      </c>
      <c r="L96" s="243">
        <f t="shared" si="45"/>
        <v>0</v>
      </c>
      <c r="M96" s="249">
        <f t="shared" si="45"/>
        <v>0</v>
      </c>
      <c r="N96" s="243">
        <f t="shared" si="45"/>
        <v>0</v>
      </c>
      <c r="O96" s="243">
        <f t="shared" si="45"/>
        <v>74449.89</v>
      </c>
      <c r="P96" s="243">
        <f t="shared" si="45"/>
        <v>0</v>
      </c>
      <c r="Q96" s="243">
        <f t="shared" si="45"/>
        <v>74449.89</v>
      </c>
      <c r="R96" s="243">
        <f t="shared" si="45"/>
        <v>-200000</v>
      </c>
      <c r="S96" s="243">
        <f t="shared" si="45"/>
        <v>-200000</v>
      </c>
      <c r="T96" s="243">
        <f t="shared" si="45"/>
        <v>0</v>
      </c>
      <c r="U96" s="243">
        <f t="shared" si="45"/>
        <v>0</v>
      </c>
      <c r="V96" s="243">
        <f t="shared" si="45"/>
        <v>0</v>
      </c>
      <c r="W96" s="243">
        <f t="shared" si="45"/>
        <v>0</v>
      </c>
      <c r="X96" s="243">
        <f t="shared" si="45"/>
        <v>0</v>
      </c>
      <c r="Y96" s="223"/>
      <c r="Z96" s="223"/>
      <c r="AA96" s="250">
        <v>0</v>
      </c>
      <c r="AB96" s="250"/>
      <c r="AC96" s="250"/>
      <c r="AD96" s="250"/>
      <c r="AE96" s="250"/>
    </row>
    <row r="97" ht="16.5" spans="1:31">
      <c r="A97" s="45" t="s">
        <v>50</v>
      </c>
      <c r="B97" s="242">
        <f t="shared" si="20"/>
        <v>4946471.13</v>
      </c>
      <c r="C97" s="243">
        <f t="shared" si="21"/>
        <v>0</v>
      </c>
      <c r="D97" s="243">
        <f t="shared" ref="D97:X97" si="46">D29+D63</f>
        <v>4290080.62</v>
      </c>
      <c r="E97" s="243">
        <f t="shared" si="46"/>
        <v>0</v>
      </c>
      <c r="F97" s="243">
        <f t="shared" si="46"/>
        <v>450</v>
      </c>
      <c r="G97" s="243">
        <f t="shared" si="46"/>
        <v>655940.51</v>
      </c>
      <c r="H97" s="243">
        <f t="shared" si="46"/>
        <v>0</v>
      </c>
      <c r="I97" s="243">
        <f t="shared" si="46"/>
        <v>0</v>
      </c>
      <c r="J97" s="243">
        <f t="shared" si="46"/>
        <v>0</v>
      </c>
      <c r="K97" s="243">
        <f t="shared" si="46"/>
        <v>0</v>
      </c>
      <c r="L97" s="243">
        <f t="shared" si="46"/>
        <v>0</v>
      </c>
      <c r="M97" s="243">
        <f t="shared" si="46"/>
        <v>0</v>
      </c>
      <c r="N97" s="243">
        <f t="shared" si="46"/>
        <v>0</v>
      </c>
      <c r="O97" s="243">
        <f t="shared" si="46"/>
        <v>0</v>
      </c>
      <c r="P97" s="243">
        <f t="shared" si="46"/>
        <v>0</v>
      </c>
      <c r="Q97" s="243">
        <f t="shared" si="46"/>
        <v>0</v>
      </c>
      <c r="R97" s="243">
        <f t="shared" si="46"/>
        <v>0</v>
      </c>
      <c r="S97" s="243">
        <f t="shared" si="46"/>
        <v>0</v>
      </c>
      <c r="T97" s="243">
        <f t="shared" si="46"/>
        <v>0</v>
      </c>
      <c r="U97" s="243">
        <f t="shared" si="46"/>
        <v>0</v>
      </c>
      <c r="V97" s="243">
        <f t="shared" si="46"/>
        <v>0</v>
      </c>
      <c r="W97" s="243">
        <f t="shared" si="46"/>
        <v>0</v>
      </c>
      <c r="X97" s="243">
        <f t="shared" si="46"/>
        <v>0</v>
      </c>
      <c r="Y97" s="223"/>
      <c r="Z97" s="223"/>
      <c r="AA97" s="250">
        <v>0</v>
      </c>
      <c r="AB97" s="250"/>
      <c r="AC97" s="250"/>
      <c r="AD97" s="250"/>
      <c r="AE97" s="250"/>
    </row>
    <row r="98" s="235" customFormat="1" ht="16.5" spans="1:31">
      <c r="A98" s="43" t="s">
        <v>51</v>
      </c>
      <c r="B98" s="244">
        <f t="shared" si="20"/>
        <v>529189572.12</v>
      </c>
      <c r="C98" s="241">
        <f t="shared" si="21"/>
        <v>72994188.1723425</v>
      </c>
      <c r="D98" s="241">
        <f t="shared" ref="D98:X98" si="47">D30+D64</f>
        <v>-486702876.82</v>
      </c>
      <c r="E98" s="241">
        <f t="shared" si="47"/>
        <v>-2982772.70540147</v>
      </c>
      <c r="F98" s="241">
        <f t="shared" si="47"/>
        <v>-10222277.0364366</v>
      </c>
      <c r="G98" s="241">
        <f t="shared" si="47"/>
        <v>576691429.535795</v>
      </c>
      <c r="H98" s="241">
        <f t="shared" si="47"/>
        <v>90968358.7314069</v>
      </c>
      <c r="I98" s="241">
        <f t="shared" si="47"/>
        <v>49702163.4086967</v>
      </c>
      <c r="J98" s="241">
        <f t="shared" si="47"/>
        <v>34992347.4405327</v>
      </c>
      <c r="K98" s="241">
        <f t="shared" si="47"/>
        <v>6273847.88217748</v>
      </c>
      <c r="L98" s="241">
        <f t="shared" si="47"/>
        <v>168114260.905318</v>
      </c>
      <c r="M98" s="248">
        <f t="shared" si="47"/>
        <v>170947912.764162</v>
      </c>
      <c r="N98" s="241">
        <f t="shared" si="47"/>
        <v>-2833651.85884437</v>
      </c>
      <c r="O98" s="241">
        <f t="shared" si="47"/>
        <v>5167746.59290768</v>
      </c>
      <c r="P98" s="241">
        <f t="shared" si="47"/>
        <v>52914043.3046281</v>
      </c>
      <c r="Q98" s="241">
        <f t="shared" si="47"/>
        <v>-47746296.7117204</v>
      </c>
      <c r="R98" s="241">
        <f t="shared" si="47"/>
        <v>115161514.744069</v>
      </c>
      <c r="S98" s="241">
        <f t="shared" si="47"/>
        <v>111184396.098462</v>
      </c>
      <c r="T98" s="241">
        <f t="shared" si="47"/>
        <v>-6094753.38793471</v>
      </c>
      <c r="U98" s="241">
        <f t="shared" si="47"/>
        <v>805503.197994252</v>
      </c>
      <c r="V98" s="241">
        <f t="shared" si="47"/>
        <v>17123157.4701607</v>
      </c>
      <c r="W98" s="241">
        <f t="shared" si="47"/>
        <v>-2503951.42</v>
      </c>
      <c r="X98" s="241">
        <f t="shared" si="47"/>
        <v>-5352837.21461371</v>
      </c>
      <c r="Y98" s="241">
        <v>2512934.42213158</v>
      </c>
      <c r="Z98" s="241">
        <v>14610223.0514301</v>
      </c>
      <c r="AA98" s="241">
        <v>-175800.116502102</v>
      </c>
      <c r="AB98" s="241">
        <v>-3567831.114563</v>
      </c>
      <c r="AC98" s="241">
        <v>-2259589.88305082</v>
      </c>
      <c r="AD98" s="241">
        <v>-89659</v>
      </c>
      <c r="AE98" s="241">
        <v>-1873.27</v>
      </c>
    </row>
    <row r="99" ht="16.5" spans="1:31">
      <c r="A99" s="45" t="s">
        <v>52</v>
      </c>
      <c r="B99" s="242">
        <f t="shared" si="20"/>
        <v>125460420.519999</v>
      </c>
      <c r="C99" s="243">
        <f t="shared" si="21"/>
        <v>0</v>
      </c>
      <c r="D99" s="243">
        <f t="shared" ref="D99:X99" si="48">D31+D65</f>
        <v>125460420.519999</v>
      </c>
      <c r="E99" s="243">
        <f t="shared" si="48"/>
        <v>0</v>
      </c>
      <c r="F99" s="243">
        <f t="shared" si="48"/>
        <v>0</v>
      </c>
      <c r="G99" s="243">
        <f t="shared" si="48"/>
        <v>0</v>
      </c>
      <c r="H99" s="243">
        <f t="shared" si="48"/>
        <v>0</v>
      </c>
      <c r="I99" s="243">
        <f t="shared" si="48"/>
        <v>0</v>
      </c>
      <c r="J99" s="243">
        <f t="shared" si="48"/>
        <v>0</v>
      </c>
      <c r="K99" s="243">
        <f t="shared" si="48"/>
        <v>0</v>
      </c>
      <c r="L99" s="243">
        <f t="shared" si="48"/>
        <v>0</v>
      </c>
      <c r="M99" s="243">
        <f t="shared" si="48"/>
        <v>0</v>
      </c>
      <c r="N99" s="243">
        <f t="shared" si="48"/>
        <v>0</v>
      </c>
      <c r="O99" s="243">
        <f t="shared" si="48"/>
        <v>0</v>
      </c>
      <c r="P99" s="243">
        <f t="shared" si="48"/>
        <v>0</v>
      </c>
      <c r="Q99" s="243">
        <f t="shared" si="48"/>
        <v>0</v>
      </c>
      <c r="R99" s="243">
        <f t="shared" si="48"/>
        <v>0</v>
      </c>
      <c r="S99" s="243">
        <f t="shared" si="48"/>
        <v>0</v>
      </c>
      <c r="T99" s="243">
        <f t="shared" si="48"/>
        <v>0</v>
      </c>
      <c r="U99" s="243">
        <f t="shared" si="48"/>
        <v>0</v>
      </c>
      <c r="V99" s="243">
        <f t="shared" si="48"/>
        <v>0</v>
      </c>
      <c r="W99" s="243">
        <f t="shared" si="48"/>
        <v>0</v>
      </c>
      <c r="X99" s="243">
        <f t="shared" si="48"/>
        <v>0</v>
      </c>
      <c r="Y99" s="223"/>
      <c r="Z99" s="223"/>
      <c r="AA99" s="250">
        <v>0</v>
      </c>
      <c r="AB99" s="250"/>
      <c r="AC99" s="250"/>
      <c r="AD99" s="250"/>
      <c r="AE99" s="250"/>
    </row>
    <row r="100" s="235" customFormat="1" ht="16.5" spans="1:31">
      <c r="A100" s="43" t="s">
        <v>53</v>
      </c>
      <c r="B100" s="244">
        <f t="shared" si="20"/>
        <v>403729151.600001</v>
      </c>
      <c r="C100" s="241">
        <f t="shared" si="21"/>
        <v>72994188.1723425</v>
      </c>
      <c r="D100" s="241">
        <f t="shared" ref="D100:X100" si="49">D32+D66</f>
        <v>-612163297.339999</v>
      </c>
      <c r="E100" s="241">
        <f t="shared" si="49"/>
        <v>-2982772.70540147</v>
      </c>
      <c r="F100" s="241">
        <f t="shared" si="49"/>
        <v>-10222277.0364366</v>
      </c>
      <c r="G100" s="241">
        <f t="shared" si="49"/>
        <v>576691429.535795</v>
      </c>
      <c r="H100" s="241">
        <f t="shared" si="49"/>
        <v>90968358.7314069</v>
      </c>
      <c r="I100" s="241">
        <f t="shared" si="49"/>
        <v>49702163.4086967</v>
      </c>
      <c r="J100" s="241">
        <f t="shared" si="49"/>
        <v>34992347.4405327</v>
      </c>
      <c r="K100" s="241">
        <f t="shared" si="49"/>
        <v>6273847.88217748</v>
      </c>
      <c r="L100" s="241">
        <f t="shared" si="49"/>
        <v>168114260.905318</v>
      </c>
      <c r="M100" s="241">
        <f t="shared" si="49"/>
        <v>170947912.764162</v>
      </c>
      <c r="N100" s="241">
        <f t="shared" si="49"/>
        <v>-2833651.85884437</v>
      </c>
      <c r="O100" s="241">
        <f t="shared" si="49"/>
        <v>5167746.59290768</v>
      </c>
      <c r="P100" s="241">
        <f t="shared" si="49"/>
        <v>52914043.3046281</v>
      </c>
      <c r="Q100" s="241">
        <f t="shared" si="49"/>
        <v>-47746296.7117204</v>
      </c>
      <c r="R100" s="241">
        <f t="shared" si="49"/>
        <v>115161514.744069</v>
      </c>
      <c r="S100" s="241">
        <f t="shared" si="49"/>
        <v>111184396.098462</v>
      </c>
      <c r="T100" s="241">
        <f t="shared" si="49"/>
        <v>-6094753.38793471</v>
      </c>
      <c r="U100" s="241">
        <f t="shared" si="49"/>
        <v>805503.197994252</v>
      </c>
      <c r="V100" s="241">
        <f t="shared" si="49"/>
        <v>17123157.4701607</v>
      </c>
      <c r="W100" s="241">
        <f t="shared" si="49"/>
        <v>-2503951.42</v>
      </c>
      <c r="X100" s="241">
        <f t="shared" si="49"/>
        <v>-5352837.21461371</v>
      </c>
      <c r="Y100" s="241">
        <v>2512934.42213158</v>
      </c>
      <c r="Z100" s="241">
        <v>14610223.0514301</v>
      </c>
      <c r="AA100" s="241">
        <v>-175800.116502102</v>
      </c>
      <c r="AB100" s="241">
        <v>-3567831.114563</v>
      </c>
      <c r="AC100" s="241">
        <v>-2259589.88305082</v>
      </c>
      <c r="AD100" s="241">
        <v>-89659</v>
      </c>
      <c r="AE100" s="241">
        <v>-1873.27</v>
      </c>
    </row>
    <row r="101" s="235" customFormat="1" ht="16.5" spans="1:31">
      <c r="A101" s="43" t="s">
        <v>54</v>
      </c>
      <c r="B101" s="244">
        <f t="shared" si="20"/>
        <v>-35761975.75</v>
      </c>
      <c r="C101" s="241">
        <f t="shared" si="21"/>
        <v>-35761975.75</v>
      </c>
      <c r="D101" s="241">
        <f t="shared" ref="D101:X101" si="50">D33+D67</f>
        <v>0</v>
      </c>
      <c r="E101" s="241">
        <f t="shared" si="50"/>
        <v>0</v>
      </c>
      <c r="F101" s="241">
        <f t="shared" si="50"/>
        <v>0</v>
      </c>
      <c r="G101" s="241">
        <f t="shared" si="50"/>
        <v>0</v>
      </c>
      <c r="H101" s="241">
        <f t="shared" si="50"/>
        <v>0</v>
      </c>
      <c r="I101" s="241">
        <f t="shared" si="50"/>
        <v>0</v>
      </c>
      <c r="J101" s="241">
        <f t="shared" si="50"/>
        <v>0</v>
      </c>
      <c r="K101" s="241">
        <f t="shared" si="50"/>
        <v>0</v>
      </c>
      <c r="L101" s="241">
        <f t="shared" si="50"/>
        <v>0</v>
      </c>
      <c r="M101" s="241">
        <f t="shared" si="50"/>
        <v>0</v>
      </c>
      <c r="N101" s="241">
        <f t="shared" si="50"/>
        <v>0</v>
      </c>
      <c r="O101" s="241">
        <f t="shared" si="50"/>
        <v>0</v>
      </c>
      <c r="P101" s="241">
        <f t="shared" si="50"/>
        <v>0</v>
      </c>
      <c r="Q101" s="241">
        <f t="shared" si="50"/>
        <v>0</v>
      </c>
      <c r="R101" s="241">
        <f t="shared" si="50"/>
        <v>0</v>
      </c>
      <c r="S101" s="241">
        <f t="shared" si="50"/>
        <v>0</v>
      </c>
      <c r="T101" s="241">
        <f t="shared" si="50"/>
        <v>0</v>
      </c>
      <c r="U101" s="241">
        <f t="shared" si="50"/>
        <v>0</v>
      </c>
      <c r="V101" s="241">
        <f t="shared" si="50"/>
        <v>0</v>
      </c>
      <c r="W101" s="241">
        <f t="shared" si="50"/>
        <v>0</v>
      </c>
      <c r="X101" s="241">
        <f t="shared" si="50"/>
        <v>0</v>
      </c>
      <c r="Y101" s="223"/>
      <c r="Z101" s="223"/>
      <c r="AA101" s="250">
        <v>0</v>
      </c>
      <c r="AB101" s="250"/>
      <c r="AC101" s="250"/>
      <c r="AD101" s="250"/>
      <c r="AE101" s="250"/>
    </row>
    <row r="102" s="235" customFormat="1" ht="16.5" spans="1:31">
      <c r="A102" s="43" t="s">
        <v>55</v>
      </c>
      <c r="B102" s="244">
        <f t="shared" si="20"/>
        <v>367967175.850001</v>
      </c>
      <c r="C102" s="241">
        <f t="shared" si="21"/>
        <v>37232212.4223425</v>
      </c>
      <c r="D102" s="241">
        <f t="shared" ref="D102:X102" si="51">D34+D68</f>
        <v>-612163297.339999</v>
      </c>
      <c r="E102" s="241">
        <f t="shared" si="51"/>
        <v>-2982772.70540147</v>
      </c>
      <c r="F102" s="241">
        <f t="shared" si="51"/>
        <v>-10222277.0364366</v>
      </c>
      <c r="G102" s="241">
        <f t="shared" si="51"/>
        <v>576691429.535795</v>
      </c>
      <c r="H102" s="241">
        <f t="shared" si="51"/>
        <v>90968358.7314069</v>
      </c>
      <c r="I102" s="241">
        <f t="shared" si="51"/>
        <v>49702163.4086967</v>
      </c>
      <c r="J102" s="241">
        <f t="shared" si="51"/>
        <v>34992347.4405327</v>
      </c>
      <c r="K102" s="241">
        <f t="shared" si="51"/>
        <v>6273847.88217748</v>
      </c>
      <c r="L102" s="241">
        <f t="shared" si="51"/>
        <v>168114260.905318</v>
      </c>
      <c r="M102" s="241">
        <f t="shared" si="51"/>
        <v>170947912.764162</v>
      </c>
      <c r="N102" s="241">
        <f t="shared" si="51"/>
        <v>-2833651.85884437</v>
      </c>
      <c r="O102" s="241">
        <f t="shared" si="51"/>
        <v>5167746.59290767</v>
      </c>
      <c r="P102" s="241">
        <f t="shared" si="51"/>
        <v>52914043.3046281</v>
      </c>
      <c r="Q102" s="241">
        <f t="shared" si="51"/>
        <v>-47746296.7117204</v>
      </c>
      <c r="R102" s="241">
        <f t="shared" si="51"/>
        <v>115161514.744069</v>
      </c>
      <c r="S102" s="241">
        <f t="shared" si="51"/>
        <v>111184396.098462</v>
      </c>
      <c r="T102" s="241">
        <f t="shared" si="51"/>
        <v>-6094753.38793471</v>
      </c>
      <c r="U102" s="241">
        <f t="shared" si="51"/>
        <v>805503.197994252</v>
      </c>
      <c r="V102" s="241">
        <f t="shared" si="51"/>
        <v>17123157.4701607</v>
      </c>
      <c r="W102" s="241">
        <f t="shared" si="51"/>
        <v>-2503951.42</v>
      </c>
      <c r="X102" s="241">
        <f t="shared" si="51"/>
        <v>-5352837.21461371</v>
      </c>
      <c r="Y102" s="241">
        <v>2512934.42213158</v>
      </c>
      <c r="Z102" s="241">
        <v>14610223.0514301</v>
      </c>
      <c r="AA102" s="241">
        <v>-175800.116502102</v>
      </c>
      <c r="AB102" s="241">
        <v>-3567831.114563</v>
      </c>
      <c r="AC102" s="241">
        <v>-2259589.88305082</v>
      </c>
      <c r="AD102" s="241">
        <v>-89659</v>
      </c>
      <c r="AE102" s="241">
        <v>-1873.27</v>
      </c>
    </row>
    <row r="103" ht="16.5" spans="1:34">
      <c r="A103" s="43" t="s">
        <v>65</v>
      </c>
      <c r="B103" s="244"/>
      <c r="C103" s="244"/>
      <c r="D103" s="244"/>
      <c r="E103" s="244">
        <f>资金成本!C15/10000</f>
        <v>5.950026</v>
      </c>
      <c r="F103" s="244"/>
      <c r="G103" s="244">
        <f>资金成本!C16</f>
        <v>292690315.2311</v>
      </c>
      <c r="H103" s="241">
        <f>I103+J103+K103</f>
        <v>26080889.38675</v>
      </c>
      <c r="I103" s="244">
        <f>资金成本!C18</f>
        <v>26008350.8916</v>
      </c>
      <c r="J103" s="244"/>
      <c r="K103" s="244">
        <f>资金成本!C19</f>
        <v>72538.49515</v>
      </c>
      <c r="L103" s="241">
        <f>M103+N103</f>
        <v>128532745.90255</v>
      </c>
      <c r="M103" s="244">
        <f>资金成本!C3</f>
        <v>127919175.91365</v>
      </c>
      <c r="N103" s="244">
        <f>资金成本!C4</f>
        <v>613569.9889</v>
      </c>
      <c r="O103" s="241">
        <f>P103+Q103</f>
        <v>72621135.0656</v>
      </c>
      <c r="P103" s="244">
        <f>资金成本!C8</f>
        <v>56842686.78605</v>
      </c>
      <c r="Q103" s="244">
        <f>资金成本!C9</f>
        <v>15778448.27955</v>
      </c>
      <c r="R103" s="244"/>
      <c r="S103" s="244"/>
      <c r="T103" s="244"/>
      <c r="U103" s="244"/>
      <c r="V103" s="244"/>
      <c r="W103" s="244"/>
      <c r="X103" s="244"/>
      <c r="Y103" s="223"/>
      <c r="Z103" s="223"/>
      <c r="AA103" s="250">
        <v>0</v>
      </c>
      <c r="AB103" s="250"/>
      <c r="AC103" s="250"/>
      <c r="AD103" s="250"/>
      <c r="AE103" s="250"/>
      <c r="AG103" s="235" t="s">
        <v>66</v>
      </c>
      <c r="AH103" s="251">
        <f>V104-Y104-Z104</f>
        <v>-0.00340097211301327</v>
      </c>
    </row>
    <row r="104" ht="16.5" spans="1:34">
      <c r="A104" s="43" t="s">
        <v>67</v>
      </c>
      <c r="B104" s="244">
        <f>B102-B103</f>
        <v>367967175.850001</v>
      </c>
      <c r="C104" s="244">
        <f t="shared" ref="C104:P104" si="52">C102-C103</f>
        <v>37232212.4223425</v>
      </c>
      <c r="D104" s="244">
        <f t="shared" si="52"/>
        <v>-612163297.339999</v>
      </c>
      <c r="E104" s="244">
        <f t="shared" si="52"/>
        <v>-2982778.65542747</v>
      </c>
      <c r="F104" s="244">
        <f t="shared" si="52"/>
        <v>-10222277.0364366</v>
      </c>
      <c r="G104" s="245">
        <f t="shared" si="52"/>
        <v>284001114.304695</v>
      </c>
      <c r="H104" s="244">
        <f t="shared" si="52"/>
        <v>64887469.3446569</v>
      </c>
      <c r="I104" s="244">
        <f t="shared" si="52"/>
        <v>23693812.5170968</v>
      </c>
      <c r="J104" s="244">
        <f t="shared" si="52"/>
        <v>34992347.4405327</v>
      </c>
      <c r="K104" s="244">
        <f t="shared" si="52"/>
        <v>6201309.38702748</v>
      </c>
      <c r="L104" s="244">
        <f t="shared" si="52"/>
        <v>39581515.0027677</v>
      </c>
      <c r="M104" s="244">
        <f t="shared" si="52"/>
        <v>43028736.850512</v>
      </c>
      <c r="N104" s="244">
        <f t="shared" si="52"/>
        <v>-3447221.84774437</v>
      </c>
      <c r="O104" s="244">
        <f t="shared" si="52"/>
        <v>-67453388.4726923</v>
      </c>
      <c r="P104" s="244">
        <f t="shared" si="52"/>
        <v>-3928643.48142189</v>
      </c>
      <c r="Q104" s="244">
        <f t="shared" ref="Q104:Z104" si="53">Q102-Q103</f>
        <v>-63524744.9912704</v>
      </c>
      <c r="R104" s="244">
        <f t="shared" si="53"/>
        <v>115161514.744069</v>
      </c>
      <c r="S104" s="244">
        <f t="shared" si="53"/>
        <v>111184396.098462</v>
      </c>
      <c r="T104" s="244">
        <f t="shared" si="53"/>
        <v>-6094753.38793471</v>
      </c>
      <c r="U104" s="244">
        <f t="shared" si="53"/>
        <v>805503.197994252</v>
      </c>
      <c r="V104" s="244">
        <f t="shared" si="53"/>
        <v>17123157.4701607</v>
      </c>
      <c r="W104" s="244">
        <f t="shared" si="53"/>
        <v>-2503951.42</v>
      </c>
      <c r="X104" s="244">
        <f t="shared" si="53"/>
        <v>-5352837.21461371</v>
      </c>
      <c r="Y104" s="241">
        <v>2512934.42213158</v>
      </c>
      <c r="Z104" s="241">
        <v>14610223.0514301</v>
      </c>
      <c r="AA104" s="241">
        <v>-175800.116502102</v>
      </c>
      <c r="AB104" s="241">
        <v>-3567831.114563</v>
      </c>
      <c r="AC104" s="241">
        <v>-2259589.88305082</v>
      </c>
      <c r="AD104" s="241">
        <v>-89659</v>
      </c>
      <c r="AE104" s="241">
        <v>-1873.27</v>
      </c>
      <c r="AG104" s="235" t="s">
        <v>68</v>
      </c>
      <c r="AH104" s="252">
        <f>T104-AA104-AB104-AC104-AD104-AE104</f>
        <v>-0.00381879044698508</v>
      </c>
    </row>
    <row r="105" spans="7:20">
      <c r="G105">
        <v>282513289.88</v>
      </c>
      <c r="S105">
        <v>109819414.03</v>
      </c>
      <c r="T105">
        <f>S104-S105</f>
        <v>1364982.06846206</v>
      </c>
    </row>
    <row r="106" ht="16.5" spans="1:19">
      <c r="A106" s="43" t="s">
        <v>69</v>
      </c>
      <c r="B106" s="246">
        <f>资金成本!C14-G103-H103-L103-O103</f>
        <v>1679260.5186</v>
      </c>
      <c r="G106">
        <f>G104-[8]累计利润调整表!$B$109</f>
        <v>-2641334.84992731</v>
      </c>
      <c r="I106">
        <f>I90-[4]累计利润调整表!C94</f>
        <v>18916.99</v>
      </c>
      <c r="J106">
        <f>I106/0.072</f>
        <v>262735.972222222</v>
      </c>
      <c r="M106">
        <f>M4/(资金成本!B3)</f>
        <v>0.0908717775831888</v>
      </c>
      <c r="P106">
        <f>P72/(资金成本!B8/10000)</f>
        <v>637.816566197541</v>
      </c>
      <c r="Q106">
        <f>Q72/(资金成本!B9/10000)</f>
        <v>-1494.92466562156</v>
      </c>
      <c r="S106">
        <f>S89-[3]累计利润调整表!$B$93</f>
        <v>-1814120.77349696</v>
      </c>
    </row>
    <row r="107" spans="9:10">
      <c r="I107">
        <f>I91-[4]累计利润调整表!C95</f>
        <v>143352.393001367</v>
      </c>
      <c r="J107">
        <f>I107/0.075</f>
        <v>1911365.24001823</v>
      </c>
    </row>
    <row r="108" spans="7:19">
      <c r="G108">
        <f>G104-G105</f>
        <v>1487824.42469472</v>
      </c>
      <c r="K108">
        <f>I119+I124</f>
        <v>3433.307111</v>
      </c>
      <c r="S108">
        <f>S111-[9]考核利润!$S$111</f>
        <v>-23.5849059999855</v>
      </c>
    </row>
    <row r="109" spans="1:1">
      <c r="A109" s="2" t="s">
        <v>70</v>
      </c>
    </row>
    <row r="110" ht="16.5" spans="1:31">
      <c r="A110" s="1" t="s">
        <v>1</v>
      </c>
      <c r="B110" s="1" t="s">
        <v>2</v>
      </c>
      <c r="C110" s="1" t="s">
        <v>3</v>
      </c>
      <c r="D110" s="1" t="s">
        <v>4</v>
      </c>
      <c r="E110" s="1" t="s">
        <v>5</v>
      </c>
      <c r="F110" s="1" t="s">
        <v>6</v>
      </c>
      <c r="G110" s="1" t="s">
        <v>7</v>
      </c>
      <c r="H110" s="1" t="s">
        <v>8</v>
      </c>
      <c r="I110" s="1" t="s">
        <v>9</v>
      </c>
      <c r="J110" s="1" t="s">
        <v>10</v>
      </c>
      <c r="K110" s="1" t="s">
        <v>11</v>
      </c>
      <c r="L110" s="1" t="s">
        <v>12</v>
      </c>
      <c r="M110" s="1" t="s">
        <v>13</v>
      </c>
      <c r="N110" s="1" t="s">
        <v>58</v>
      </c>
      <c r="O110" s="1" t="s">
        <v>15</v>
      </c>
      <c r="P110" s="1" t="s">
        <v>16</v>
      </c>
      <c r="Q110" s="1" t="s">
        <v>17</v>
      </c>
      <c r="R110" s="1" t="s">
        <v>18</v>
      </c>
      <c r="S110" s="1" t="s">
        <v>19</v>
      </c>
      <c r="T110" s="1" t="s">
        <v>20</v>
      </c>
      <c r="U110" s="1" t="s">
        <v>21</v>
      </c>
      <c r="V110" s="1" t="s">
        <v>22</v>
      </c>
      <c r="W110" s="1" t="s">
        <v>23</v>
      </c>
      <c r="X110" s="1" t="s">
        <v>24</v>
      </c>
      <c r="Y110" s="1" t="s">
        <v>59</v>
      </c>
      <c r="Z110" s="1" t="s">
        <v>60</v>
      </c>
      <c r="AA110" s="1" t="s">
        <v>71</v>
      </c>
      <c r="AB110" s="1" t="s">
        <v>61</v>
      </c>
      <c r="AC110" s="1" t="s">
        <v>62</v>
      </c>
      <c r="AD110" s="1" t="s">
        <v>63</v>
      </c>
      <c r="AE110" s="1" t="s">
        <v>64</v>
      </c>
    </row>
    <row r="111" s="235" customFormat="1" ht="16.5" spans="1:31">
      <c r="A111" s="43" t="s">
        <v>25</v>
      </c>
      <c r="B111" s="247">
        <f>B72/10000</f>
        <v>143667.585684</v>
      </c>
      <c r="C111" s="241">
        <f t="shared" ref="C111:X111" si="54">C72/10000</f>
        <v>9088.27681044828</v>
      </c>
      <c r="D111" s="241">
        <f t="shared" si="54"/>
        <v>-21890.786818</v>
      </c>
      <c r="E111" s="241">
        <f t="shared" si="54"/>
        <v>41.792149</v>
      </c>
      <c r="F111" s="241">
        <f t="shared" si="54"/>
        <v>31.714869</v>
      </c>
      <c r="G111" s="241">
        <f t="shared" si="54"/>
        <v>99252.7870763811</v>
      </c>
      <c r="H111" s="241">
        <f t="shared" si="54"/>
        <v>11213.2977321887</v>
      </c>
      <c r="I111" s="241">
        <f t="shared" si="54"/>
        <v>5648.64227116981</v>
      </c>
      <c r="J111" s="241">
        <f t="shared" si="54"/>
        <v>4196.56542420377</v>
      </c>
      <c r="K111" s="241">
        <f t="shared" si="54"/>
        <v>1368.09003681509</v>
      </c>
      <c r="L111" s="241">
        <f t="shared" si="54"/>
        <v>18602.8219556667</v>
      </c>
      <c r="M111" s="241">
        <f t="shared" si="54"/>
        <v>18517.8872386667</v>
      </c>
      <c r="N111" s="241">
        <f t="shared" si="54"/>
        <v>84.934717</v>
      </c>
      <c r="O111" s="241">
        <f t="shared" si="54"/>
        <v>2303.20286927044</v>
      </c>
      <c r="P111" s="241">
        <f t="shared" si="54"/>
        <v>6591.85587260377</v>
      </c>
      <c r="Q111" s="241">
        <f t="shared" si="54"/>
        <v>-4288.65300333333</v>
      </c>
      <c r="R111" s="241">
        <f t="shared" si="54"/>
        <v>25024.4790400449</v>
      </c>
      <c r="S111" s="241">
        <f t="shared" si="54"/>
        <v>18066.0729724965</v>
      </c>
      <c r="T111" s="241">
        <f t="shared" si="54"/>
        <v>1815.61540658841</v>
      </c>
      <c r="U111" s="241">
        <f t="shared" si="54"/>
        <v>1203.86791660377</v>
      </c>
      <c r="V111" s="241">
        <f t="shared" si="54"/>
        <v>3932.21266535616</v>
      </c>
      <c r="W111" s="241">
        <f t="shared" si="54"/>
        <v>0</v>
      </c>
      <c r="X111" s="241">
        <f t="shared" si="54"/>
        <v>6.710079</v>
      </c>
      <c r="Y111" s="241">
        <f t="shared" ref="Y111:AE111" si="55">Y72/10000</f>
        <v>950.000000000001</v>
      </c>
      <c r="Z111" s="241">
        <f t="shared" si="55"/>
        <v>2982.21266535616</v>
      </c>
      <c r="AA111" s="241">
        <f t="shared" si="55"/>
        <v>1730.70974558841</v>
      </c>
      <c r="AB111" s="241">
        <f t="shared" si="55"/>
        <v>84.905661</v>
      </c>
      <c r="AC111" s="241">
        <f t="shared" si="55"/>
        <v>0</v>
      </c>
      <c r="AD111" s="241">
        <f t="shared" si="55"/>
        <v>0</v>
      </c>
      <c r="AE111" s="241">
        <f t="shared" si="55"/>
        <v>0</v>
      </c>
    </row>
    <row r="112" ht="16.5" spans="1:31">
      <c r="A112" s="44" t="s">
        <v>26</v>
      </c>
      <c r="B112" s="242">
        <f t="shared" ref="B112:B143" si="56">B73/10000</f>
        <v>27658.731556</v>
      </c>
      <c r="C112" s="243">
        <f t="shared" ref="C112:X112" si="57">C73/10000</f>
        <v>-409.259465120329</v>
      </c>
      <c r="D112" s="243">
        <f t="shared" si="57"/>
        <v>-22316.971549</v>
      </c>
      <c r="E112" s="243">
        <f t="shared" si="57"/>
        <v>7.600648</v>
      </c>
      <c r="F112" s="243">
        <f t="shared" si="57"/>
        <v>0.877479</v>
      </c>
      <c r="G112" s="243">
        <f t="shared" si="57"/>
        <v>50976.770333</v>
      </c>
      <c r="H112" s="243">
        <f t="shared" si="57"/>
        <v>32.562299</v>
      </c>
      <c r="I112" s="243">
        <f t="shared" si="57"/>
        <v>0.032661</v>
      </c>
      <c r="J112" s="243">
        <f t="shared" si="57"/>
        <v>0</v>
      </c>
      <c r="K112" s="243">
        <f t="shared" si="57"/>
        <v>32.529638</v>
      </c>
      <c r="L112" s="243">
        <f t="shared" si="57"/>
        <v>-2064.322794</v>
      </c>
      <c r="M112" s="243">
        <f t="shared" si="57"/>
        <v>-2064.322794</v>
      </c>
      <c r="N112" s="243">
        <f t="shared" si="57"/>
        <v>0</v>
      </c>
      <c r="O112" s="243">
        <f t="shared" si="57"/>
        <v>1031.773178</v>
      </c>
      <c r="P112" s="243">
        <f t="shared" si="57"/>
        <v>1031.773178</v>
      </c>
      <c r="Q112" s="243">
        <f t="shared" si="57"/>
        <v>0</v>
      </c>
      <c r="R112" s="243">
        <f t="shared" si="57"/>
        <v>399.701427120329</v>
      </c>
      <c r="S112" s="243">
        <f t="shared" si="57"/>
        <v>356.556370534247</v>
      </c>
      <c r="T112" s="243">
        <f t="shared" si="57"/>
        <v>4.31665222991781</v>
      </c>
      <c r="U112" s="243">
        <f t="shared" si="57"/>
        <v>0</v>
      </c>
      <c r="V112" s="243">
        <f t="shared" si="57"/>
        <v>38.8164383561644</v>
      </c>
      <c r="W112" s="243">
        <f t="shared" si="57"/>
        <v>0</v>
      </c>
      <c r="X112" s="243">
        <f t="shared" si="57"/>
        <v>0.011966</v>
      </c>
      <c r="Y112" s="243">
        <f t="shared" ref="Y112:AE112" si="58">Y73/10000</f>
        <v>0</v>
      </c>
      <c r="Z112" s="243">
        <f t="shared" si="58"/>
        <v>38.8164383561644</v>
      </c>
      <c r="AA112" s="243">
        <f t="shared" si="58"/>
        <v>4.31665222991781</v>
      </c>
      <c r="AB112" s="243">
        <f t="shared" si="58"/>
        <v>0</v>
      </c>
      <c r="AC112" s="243">
        <f t="shared" si="58"/>
        <v>0</v>
      </c>
      <c r="AD112" s="243">
        <f t="shared" si="58"/>
        <v>0</v>
      </c>
      <c r="AE112" s="243">
        <f t="shared" si="58"/>
        <v>0</v>
      </c>
    </row>
    <row r="113" ht="16.5" spans="1:31">
      <c r="A113" s="45" t="s">
        <v>27</v>
      </c>
      <c r="B113" s="242">
        <f t="shared" si="56"/>
        <v>69389.376017</v>
      </c>
      <c r="C113" s="243">
        <f t="shared" ref="C113:X113" si="59">C74/10000</f>
        <v>-409.259465120329</v>
      </c>
      <c r="D113" s="243">
        <f t="shared" si="59"/>
        <v>2407.673041</v>
      </c>
      <c r="E113" s="243">
        <f t="shared" si="59"/>
        <v>7.600648</v>
      </c>
      <c r="F113" s="243">
        <f t="shared" si="59"/>
        <v>0.877479</v>
      </c>
      <c r="G113" s="243">
        <f t="shared" si="59"/>
        <v>54463.5149</v>
      </c>
      <c r="H113" s="243">
        <f t="shared" si="59"/>
        <v>36.942035</v>
      </c>
      <c r="I113" s="243">
        <f t="shared" si="59"/>
        <v>0.032661</v>
      </c>
      <c r="J113" s="243">
        <f t="shared" si="59"/>
        <v>0</v>
      </c>
      <c r="K113" s="243">
        <f t="shared" si="59"/>
        <v>36.909374</v>
      </c>
      <c r="L113" s="243">
        <f t="shared" si="59"/>
        <v>11450.552774</v>
      </c>
      <c r="M113" s="243">
        <f t="shared" si="59"/>
        <v>11450.552774</v>
      </c>
      <c r="N113" s="243">
        <f t="shared" si="59"/>
        <v>0</v>
      </c>
      <c r="O113" s="243">
        <f t="shared" si="59"/>
        <v>1031.773178</v>
      </c>
      <c r="P113" s="243">
        <f t="shared" si="59"/>
        <v>1031.773178</v>
      </c>
      <c r="Q113" s="243">
        <f t="shared" si="59"/>
        <v>0</v>
      </c>
      <c r="R113" s="243">
        <f t="shared" si="59"/>
        <v>399.701427120329</v>
      </c>
      <c r="S113" s="243">
        <f t="shared" si="59"/>
        <v>356.556370534247</v>
      </c>
      <c r="T113" s="243">
        <f t="shared" si="59"/>
        <v>4.31665222991781</v>
      </c>
      <c r="U113" s="243">
        <f t="shared" si="59"/>
        <v>0</v>
      </c>
      <c r="V113" s="243">
        <f t="shared" si="59"/>
        <v>38.8164383561644</v>
      </c>
      <c r="W113" s="243">
        <f t="shared" si="59"/>
        <v>0</v>
      </c>
      <c r="X113" s="243">
        <f t="shared" si="59"/>
        <v>0.011966</v>
      </c>
      <c r="Y113" s="243">
        <f t="shared" ref="Y113:AE113" si="60">Y74/10000</f>
        <v>0</v>
      </c>
      <c r="Z113" s="243">
        <f t="shared" si="60"/>
        <v>38.8164383561644</v>
      </c>
      <c r="AA113" s="243">
        <f t="shared" si="60"/>
        <v>4.31665222991781</v>
      </c>
      <c r="AB113" s="243">
        <f t="shared" si="60"/>
        <v>0</v>
      </c>
      <c r="AC113" s="243">
        <f t="shared" si="60"/>
        <v>0</v>
      </c>
      <c r="AD113" s="243">
        <f t="shared" si="60"/>
        <v>0</v>
      </c>
      <c r="AE113" s="243">
        <f t="shared" si="60"/>
        <v>0</v>
      </c>
    </row>
    <row r="114" ht="16.5" spans="1:31">
      <c r="A114" s="45" t="s">
        <v>28</v>
      </c>
      <c r="B114" s="242">
        <f t="shared" si="56"/>
        <v>41730.644461</v>
      </c>
      <c r="C114" s="243">
        <f t="shared" ref="C114:X114" si="61">C75/10000</f>
        <v>0</v>
      </c>
      <c r="D114" s="243">
        <f t="shared" si="61"/>
        <v>24724.64459</v>
      </c>
      <c r="E114" s="243">
        <f t="shared" si="61"/>
        <v>0</v>
      </c>
      <c r="F114" s="243">
        <f t="shared" si="61"/>
        <v>0</v>
      </c>
      <c r="G114" s="243">
        <f t="shared" si="61"/>
        <v>3486.744567</v>
      </c>
      <c r="H114" s="243">
        <f t="shared" si="61"/>
        <v>4.379736</v>
      </c>
      <c r="I114" s="243">
        <f t="shared" si="61"/>
        <v>0</v>
      </c>
      <c r="J114" s="243">
        <f t="shared" si="61"/>
        <v>0</v>
      </c>
      <c r="K114" s="243">
        <f t="shared" si="61"/>
        <v>4.379736</v>
      </c>
      <c r="L114" s="243">
        <f t="shared" si="61"/>
        <v>13514.875568</v>
      </c>
      <c r="M114" s="243">
        <f t="shared" si="61"/>
        <v>13514.875568</v>
      </c>
      <c r="N114" s="243">
        <f t="shared" si="61"/>
        <v>0</v>
      </c>
      <c r="O114" s="243">
        <f t="shared" si="61"/>
        <v>0</v>
      </c>
      <c r="P114" s="243">
        <f t="shared" si="61"/>
        <v>0</v>
      </c>
      <c r="Q114" s="243">
        <f t="shared" si="61"/>
        <v>0</v>
      </c>
      <c r="R114" s="243">
        <f t="shared" si="61"/>
        <v>0</v>
      </c>
      <c r="S114" s="243">
        <f t="shared" si="61"/>
        <v>0</v>
      </c>
      <c r="T114" s="243">
        <f t="shared" si="61"/>
        <v>0</v>
      </c>
      <c r="U114" s="243">
        <f t="shared" si="61"/>
        <v>0</v>
      </c>
      <c r="V114" s="243">
        <f t="shared" si="61"/>
        <v>0</v>
      </c>
      <c r="W114" s="243">
        <f t="shared" si="61"/>
        <v>0</v>
      </c>
      <c r="X114" s="243">
        <f t="shared" si="61"/>
        <v>0</v>
      </c>
      <c r="Y114" s="243">
        <f t="shared" ref="Y114:AE114" si="62">Y75/10000</f>
        <v>0</v>
      </c>
      <c r="Z114" s="243">
        <f t="shared" si="62"/>
        <v>0</v>
      </c>
      <c r="AA114" s="243">
        <f t="shared" si="62"/>
        <v>0</v>
      </c>
      <c r="AB114" s="243">
        <f t="shared" si="62"/>
        <v>0</v>
      </c>
      <c r="AC114" s="243">
        <f t="shared" si="62"/>
        <v>0</v>
      </c>
      <c r="AD114" s="243">
        <f t="shared" si="62"/>
        <v>0</v>
      </c>
      <c r="AE114" s="243">
        <f t="shared" si="62"/>
        <v>0</v>
      </c>
    </row>
    <row r="115" ht="16.5" spans="1:31">
      <c r="A115" s="44" t="s">
        <v>29</v>
      </c>
      <c r="B115" s="242">
        <f t="shared" si="56"/>
        <v>80973.824348</v>
      </c>
      <c r="C115" s="243">
        <f t="shared" ref="C115:X115" si="63">C76/10000</f>
        <v>2940.01432481132</v>
      </c>
      <c r="D115" s="243">
        <f t="shared" si="63"/>
        <v>-46.476517</v>
      </c>
      <c r="E115" s="243">
        <f t="shared" si="63"/>
        <v>34.191501</v>
      </c>
      <c r="F115" s="243">
        <f t="shared" si="63"/>
        <v>-0.178</v>
      </c>
      <c r="G115" s="243">
        <f t="shared" si="63"/>
        <v>43618.9091820755</v>
      </c>
      <c r="H115" s="243">
        <f t="shared" si="63"/>
        <v>8974.73253618868</v>
      </c>
      <c r="I115" s="243">
        <f t="shared" si="63"/>
        <v>2213.05249916981</v>
      </c>
      <c r="J115" s="243">
        <f t="shared" si="63"/>
        <v>5516.93259820377</v>
      </c>
      <c r="K115" s="243">
        <f t="shared" si="63"/>
        <v>1244.74743881509</v>
      </c>
      <c r="L115" s="243">
        <f t="shared" si="63"/>
        <v>946.193422</v>
      </c>
      <c r="M115" s="243">
        <f t="shared" si="63"/>
        <v>158.288933</v>
      </c>
      <c r="N115" s="243">
        <f t="shared" si="63"/>
        <v>787.904489</v>
      </c>
      <c r="O115" s="243">
        <f t="shared" si="63"/>
        <v>-89.566129</v>
      </c>
      <c r="P115" s="243">
        <f t="shared" si="63"/>
        <v>-89.566129</v>
      </c>
      <c r="Q115" s="243">
        <f t="shared" si="63"/>
        <v>0</v>
      </c>
      <c r="R115" s="243">
        <f t="shared" si="63"/>
        <v>24596.0040279245</v>
      </c>
      <c r="S115" s="243">
        <f t="shared" si="63"/>
        <v>17709.5166019623</v>
      </c>
      <c r="T115" s="243">
        <f t="shared" si="63"/>
        <v>1782.99686735849</v>
      </c>
      <c r="U115" s="243">
        <f t="shared" si="63"/>
        <v>1203.39621860377</v>
      </c>
      <c r="V115" s="243">
        <f t="shared" si="63"/>
        <v>3893.396227</v>
      </c>
      <c r="W115" s="243">
        <f t="shared" si="63"/>
        <v>0</v>
      </c>
      <c r="X115" s="243">
        <f t="shared" si="63"/>
        <v>6.698113</v>
      </c>
      <c r="Y115" s="243">
        <f t="shared" ref="Y115:AE115" si="64">Y76/10000</f>
        <v>950.000000000001</v>
      </c>
      <c r="Z115" s="243">
        <f t="shared" si="64"/>
        <v>2943.396227</v>
      </c>
      <c r="AA115" s="243">
        <f t="shared" si="64"/>
        <v>1726.39309335849</v>
      </c>
      <c r="AB115" s="243">
        <f t="shared" si="64"/>
        <v>56.603774</v>
      </c>
      <c r="AC115" s="243">
        <f t="shared" si="64"/>
        <v>0</v>
      </c>
      <c r="AD115" s="243">
        <f t="shared" si="64"/>
        <v>0</v>
      </c>
      <c r="AE115" s="243">
        <f t="shared" si="64"/>
        <v>0</v>
      </c>
    </row>
    <row r="116" ht="16.5" spans="1:31">
      <c r="A116" s="45" t="s">
        <v>30</v>
      </c>
      <c r="B116" s="242">
        <f t="shared" si="56"/>
        <v>44495.950956</v>
      </c>
      <c r="C116" s="243">
        <f t="shared" ref="C116:X116" si="65">C77/10000</f>
        <v>2009.762826</v>
      </c>
      <c r="D116" s="243">
        <f t="shared" si="65"/>
        <v>0.000679</v>
      </c>
      <c r="E116" s="243">
        <f t="shared" si="65"/>
        <v>33.934897</v>
      </c>
      <c r="F116" s="243">
        <f t="shared" si="65"/>
        <v>0</v>
      </c>
      <c r="G116" s="243">
        <f t="shared" si="65"/>
        <v>42452.369821</v>
      </c>
      <c r="H116" s="243">
        <f t="shared" si="65"/>
        <v>89.448862</v>
      </c>
      <c r="I116" s="243">
        <f t="shared" si="65"/>
        <v>87.2714133018868</v>
      </c>
      <c r="J116" s="243">
        <f t="shared" si="65"/>
        <v>0</v>
      </c>
      <c r="K116" s="243">
        <f t="shared" si="65"/>
        <v>2.1774486981132</v>
      </c>
      <c r="L116" s="243">
        <f t="shared" si="65"/>
        <v>0</v>
      </c>
      <c r="M116" s="243">
        <f t="shared" si="65"/>
        <v>0</v>
      </c>
      <c r="N116" s="243">
        <f t="shared" si="65"/>
        <v>0</v>
      </c>
      <c r="O116" s="243">
        <f t="shared" si="65"/>
        <v>-89.566129</v>
      </c>
      <c r="P116" s="243">
        <f t="shared" si="65"/>
        <v>-89.566129</v>
      </c>
      <c r="Q116" s="243">
        <f t="shared" si="65"/>
        <v>0</v>
      </c>
      <c r="R116" s="243">
        <f t="shared" si="65"/>
        <v>0</v>
      </c>
      <c r="S116" s="243">
        <f t="shared" si="65"/>
        <v>0</v>
      </c>
      <c r="T116" s="243">
        <f t="shared" si="65"/>
        <v>0</v>
      </c>
      <c r="U116" s="243">
        <f t="shared" si="65"/>
        <v>0</v>
      </c>
      <c r="V116" s="243">
        <f t="shared" si="65"/>
        <v>0</v>
      </c>
      <c r="W116" s="243">
        <f t="shared" si="65"/>
        <v>0</v>
      </c>
      <c r="X116" s="243">
        <f t="shared" si="65"/>
        <v>0</v>
      </c>
      <c r="Y116" s="243">
        <f t="shared" ref="Y116:AE116" si="66">Y77/10000</f>
        <v>0</v>
      </c>
      <c r="Z116" s="243">
        <f t="shared" si="66"/>
        <v>0</v>
      </c>
      <c r="AA116" s="243">
        <f t="shared" si="66"/>
        <v>0</v>
      </c>
      <c r="AB116" s="243">
        <f t="shared" si="66"/>
        <v>0</v>
      </c>
      <c r="AC116" s="243">
        <f t="shared" si="66"/>
        <v>0</v>
      </c>
      <c r="AD116" s="243">
        <f t="shared" si="66"/>
        <v>0</v>
      </c>
      <c r="AE116" s="243">
        <f t="shared" si="66"/>
        <v>0</v>
      </c>
    </row>
    <row r="117" ht="16.5" spans="1:31">
      <c r="A117" s="45" t="s">
        <v>31</v>
      </c>
      <c r="B117" s="242">
        <f t="shared" si="56"/>
        <v>26669.943386</v>
      </c>
      <c r="C117" s="243">
        <f t="shared" ref="C117:X117" si="67">C78/10000</f>
        <v>1647.93113207547</v>
      </c>
      <c r="D117" s="243">
        <f t="shared" si="67"/>
        <v>143.396226</v>
      </c>
      <c r="E117" s="243">
        <f t="shared" si="67"/>
        <v>0</v>
      </c>
      <c r="F117" s="243">
        <f t="shared" si="67"/>
        <v>0</v>
      </c>
      <c r="G117" s="243">
        <f t="shared" si="67"/>
        <v>0</v>
      </c>
      <c r="H117" s="243">
        <f t="shared" si="67"/>
        <v>149.79</v>
      </c>
      <c r="I117" s="243">
        <f t="shared" si="67"/>
        <v>0</v>
      </c>
      <c r="J117" s="243">
        <f t="shared" si="67"/>
        <v>149.79</v>
      </c>
      <c r="K117" s="243">
        <f t="shared" si="67"/>
        <v>0</v>
      </c>
      <c r="L117" s="243">
        <f t="shared" si="67"/>
        <v>132.8</v>
      </c>
      <c r="M117" s="243">
        <f t="shared" si="67"/>
        <v>132.8</v>
      </c>
      <c r="N117" s="243">
        <f t="shared" si="67"/>
        <v>0</v>
      </c>
      <c r="O117" s="243">
        <f t="shared" si="67"/>
        <v>0</v>
      </c>
      <c r="P117" s="243">
        <f t="shared" si="67"/>
        <v>0</v>
      </c>
      <c r="Q117" s="243">
        <f t="shared" si="67"/>
        <v>0</v>
      </c>
      <c r="R117" s="243">
        <f t="shared" si="67"/>
        <v>24596.0260279245</v>
      </c>
      <c r="S117" s="243">
        <f t="shared" si="67"/>
        <v>17709.5166019623</v>
      </c>
      <c r="T117" s="243">
        <f t="shared" si="67"/>
        <v>1783.01886735849</v>
      </c>
      <c r="U117" s="243">
        <f t="shared" si="67"/>
        <v>1203.39621860377</v>
      </c>
      <c r="V117" s="243">
        <f t="shared" si="67"/>
        <v>3893.396227</v>
      </c>
      <c r="W117" s="243">
        <f t="shared" si="67"/>
        <v>0</v>
      </c>
      <c r="X117" s="243">
        <f t="shared" si="67"/>
        <v>6.698113</v>
      </c>
      <c r="Y117" s="243">
        <f t="shared" ref="Y117:AE117" si="68">Y78/10000</f>
        <v>950.000000000001</v>
      </c>
      <c r="Z117" s="243">
        <f t="shared" si="68"/>
        <v>2943.396227</v>
      </c>
      <c r="AA117" s="243">
        <f t="shared" si="68"/>
        <v>1726.41509335849</v>
      </c>
      <c r="AB117" s="243">
        <f t="shared" si="68"/>
        <v>56.603774</v>
      </c>
      <c r="AC117" s="243">
        <f t="shared" si="68"/>
        <v>0</v>
      </c>
      <c r="AD117" s="243">
        <f t="shared" si="68"/>
        <v>0</v>
      </c>
      <c r="AE117" s="243">
        <f t="shared" si="68"/>
        <v>0</v>
      </c>
    </row>
    <row r="118" ht="16.5" spans="1:31">
      <c r="A118" s="45" t="s">
        <v>32</v>
      </c>
      <c r="B118" s="242">
        <f t="shared" si="56"/>
        <v>9086.478596</v>
      </c>
      <c r="C118" s="243">
        <f t="shared" ref="C118:X118" si="69">C79/10000</f>
        <v>-717.679633264151</v>
      </c>
      <c r="D118" s="243">
        <f t="shared" si="69"/>
        <v>0</v>
      </c>
      <c r="E118" s="243">
        <f t="shared" si="69"/>
        <v>0</v>
      </c>
      <c r="F118" s="243">
        <f t="shared" si="69"/>
        <v>0</v>
      </c>
      <c r="G118" s="243">
        <f t="shared" si="69"/>
        <v>938.925915075472</v>
      </c>
      <c r="H118" s="243">
        <f t="shared" si="69"/>
        <v>8735.63867418868</v>
      </c>
      <c r="I118" s="243">
        <f t="shared" si="69"/>
        <v>2125.78108586792</v>
      </c>
      <c r="J118" s="243">
        <f t="shared" si="69"/>
        <v>5367.14259820377</v>
      </c>
      <c r="K118" s="243">
        <f t="shared" si="69"/>
        <v>1242.71499011698</v>
      </c>
      <c r="L118" s="243">
        <f t="shared" si="69"/>
        <v>129.59364</v>
      </c>
      <c r="M118" s="243">
        <f t="shared" si="69"/>
        <v>0</v>
      </c>
      <c r="N118" s="243">
        <f t="shared" si="69"/>
        <v>129.59364</v>
      </c>
      <c r="O118" s="243">
        <f t="shared" si="69"/>
        <v>0</v>
      </c>
      <c r="P118" s="243">
        <f t="shared" si="69"/>
        <v>0</v>
      </c>
      <c r="Q118" s="243">
        <f t="shared" si="69"/>
        <v>0</v>
      </c>
      <c r="R118" s="243">
        <f t="shared" si="69"/>
        <v>0</v>
      </c>
      <c r="S118" s="243">
        <f t="shared" si="69"/>
        <v>0</v>
      </c>
      <c r="T118" s="243">
        <f t="shared" si="69"/>
        <v>0</v>
      </c>
      <c r="U118" s="243">
        <f t="shared" si="69"/>
        <v>0</v>
      </c>
      <c r="V118" s="243">
        <f t="shared" si="69"/>
        <v>0</v>
      </c>
      <c r="W118" s="243">
        <f t="shared" si="69"/>
        <v>0</v>
      </c>
      <c r="X118" s="243">
        <f t="shared" si="69"/>
        <v>0</v>
      </c>
      <c r="Y118" s="243">
        <f t="shared" ref="Y118:AE118" si="70">Y79/10000</f>
        <v>0</v>
      </c>
      <c r="Z118" s="243">
        <f t="shared" si="70"/>
        <v>0</v>
      </c>
      <c r="AA118" s="243">
        <f t="shared" si="70"/>
        <v>0</v>
      </c>
      <c r="AB118" s="243">
        <f t="shared" si="70"/>
        <v>0</v>
      </c>
      <c r="AC118" s="243">
        <f t="shared" si="70"/>
        <v>0</v>
      </c>
      <c r="AD118" s="243">
        <f t="shared" si="70"/>
        <v>0</v>
      </c>
      <c r="AE118" s="243">
        <f t="shared" si="70"/>
        <v>0</v>
      </c>
    </row>
    <row r="119" ht="16.5" spans="1:31">
      <c r="A119" s="44" t="s">
        <v>33</v>
      </c>
      <c r="B119" s="242">
        <f t="shared" si="56"/>
        <v>30358.015316</v>
      </c>
      <c r="C119" s="243">
        <f t="shared" ref="C119:X119" si="71">C80/10000</f>
        <v>726.918515396226</v>
      </c>
      <c r="D119" s="243">
        <f t="shared" si="71"/>
        <v>474.48897</v>
      </c>
      <c r="E119" s="243">
        <f t="shared" si="71"/>
        <v>0</v>
      </c>
      <c r="F119" s="243">
        <f t="shared" si="71"/>
        <v>0</v>
      </c>
      <c r="G119" s="243">
        <f t="shared" si="71"/>
        <v>29.04</v>
      </c>
      <c r="H119" s="243">
        <f t="shared" si="71"/>
        <v>2654.913</v>
      </c>
      <c r="I119" s="243">
        <f t="shared" si="71"/>
        <v>2560.829305</v>
      </c>
      <c r="J119" s="243">
        <f t="shared" si="71"/>
        <v>-1.690774</v>
      </c>
      <c r="K119" s="243">
        <f t="shared" si="71"/>
        <v>95.774469</v>
      </c>
      <c r="L119" s="243">
        <f t="shared" si="71"/>
        <v>23911.373613</v>
      </c>
      <c r="M119" s="243">
        <f t="shared" si="71"/>
        <v>23902.688613</v>
      </c>
      <c r="N119" s="243">
        <f t="shared" si="71"/>
        <v>8.685</v>
      </c>
      <c r="O119" s="243">
        <f t="shared" si="71"/>
        <v>2561.28121760377</v>
      </c>
      <c r="P119" s="243">
        <f t="shared" si="71"/>
        <v>3280.98445660377</v>
      </c>
      <c r="Q119" s="243">
        <f t="shared" si="71"/>
        <v>-719.703239</v>
      </c>
      <c r="R119" s="243">
        <f t="shared" si="71"/>
        <v>0</v>
      </c>
      <c r="S119" s="243">
        <f t="shared" si="71"/>
        <v>0</v>
      </c>
      <c r="T119" s="243">
        <f t="shared" si="71"/>
        <v>0</v>
      </c>
      <c r="U119" s="243">
        <f t="shared" si="71"/>
        <v>0</v>
      </c>
      <c r="V119" s="243">
        <f t="shared" si="71"/>
        <v>0</v>
      </c>
      <c r="W119" s="243">
        <f t="shared" si="71"/>
        <v>0</v>
      </c>
      <c r="X119" s="243">
        <f t="shared" si="71"/>
        <v>0</v>
      </c>
      <c r="Y119" s="243">
        <f t="shared" ref="Y119:AE119" si="72">Y80/10000</f>
        <v>0</v>
      </c>
      <c r="Z119" s="243">
        <f t="shared" si="72"/>
        <v>0</v>
      </c>
      <c r="AA119" s="243">
        <f t="shared" si="72"/>
        <v>0</v>
      </c>
      <c r="AB119" s="243">
        <f t="shared" si="72"/>
        <v>0</v>
      </c>
      <c r="AC119" s="243">
        <f t="shared" si="72"/>
        <v>0</v>
      </c>
      <c r="AD119" s="243">
        <f t="shared" si="72"/>
        <v>0</v>
      </c>
      <c r="AE119" s="243">
        <f t="shared" si="72"/>
        <v>0</v>
      </c>
    </row>
    <row r="120" ht="16.5" spans="1:31">
      <c r="A120" s="45" t="s">
        <v>34</v>
      </c>
      <c r="B120" s="242">
        <f t="shared" si="56"/>
        <v>0</v>
      </c>
      <c r="C120" s="243">
        <f t="shared" ref="C120:X120" si="73">C81/10000</f>
        <v>0</v>
      </c>
      <c r="D120" s="243">
        <f t="shared" si="73"/>
        <v>0</v>
      </c>
      <c r="E120" s="243">
        <f t="shared" si="73"/>
        <v>0</v>
      </c>
      <c r="F120" s="243">
        <f t="shared" si="73"/>
        <v>0</v>
      </c>
      <c r="G120" s="243">
        <f t="shared" si="73"/>
        <v>0</v>
      </c>
      <c r="H120" s="243">
        <f t="shared" si="73"/>
        <v>0</v>
      </c>
      <c r="I120" s="243">
        <f t="shared" si="73"/>
        <v>0</v>
      </c>
      <c r="J120" s="243">
        <f t="shared" si="73"/>
        <v>0</v>
      </c>
      <c r="K120" s="243">
        <f t="shared" si="73"/>
        <v>0</v>
      </c>
      <c r="L120" s="243">
        <f t="shared" si="73"/>
        <v>0</v>
      </c>
      <c r="M120" s="243">
        <f t="shared" si="73"/>
        <v>0</v>
      </c>
      <c r="N120" s="243">
        <f t="shared" si="73"/>
        <v>0</v>
      </c>
      <c r="O120" s="243">
        <f t="shared" si="73"/>
        <v>0</v>
      </c>
      <c r="P120" s="243">
        <f t="shared" si="73"/>
        <v>0</v>
      </c>
      <c r="Q120" s="243">
        <f t="shared" si="73"/>
        <v>0</v>
      </c>
      <c r="R120" s="243">
        <f t="shared" si="73"/>
        <v>0</v>
      </c>
      <c r="S120" s="243">
        <f t="shared" si="73"/>
        <v>0</v>
      </c>
      <c r="T120" s="243">
        <f t="shared" si="73"/>
        <v>0</v>
      </c>
      <c r="U120" s="243">
        <f t="shared" si="73"/>
        <v>0</v>
      </c>
      <c r="V120" s="243">
        <f t="shared" si="73"/>
        <v>0</v>
      </c>
      <c r="W120" s="243">
        <f t="shared" si="73"/>
        <v>0</v>
      </c>
      <c r="X120" s="243">
        <f t="shared" si="73"/>
        <v>0</v>
      </c>
      <c r="Y120" s="243">
        <f t="shared" ref="Y120:AE120" si="74">Y81/10000</f>
        <v>0</v>
      </c>
      <c r="Z120" s="243">
        <f t="shared" si="74"/>
        <v>0</v>
      </c>
      <c r="AA120" s="243">
        <f t="shared" si="74"/>
        <v>0</v>
      </c>
      <c r="AB120" s="243">
        <f t="shared" si="74"/>
        <v>0</v>
      </c>
      <c r="AC120" s="243">
        <f t="shared" si="74"/>
        <v>0</v>
      </c>
      <c r="AD120" s="243">
        <f t="shared" si="74"/>
        <v>0</v>
      </c>
      <c r="AE120" s="243">
        <f t="shared" si="74"/>
        <v>0</v>
      </c>
    </row>
    <row r="121" ht="16.5" spans="1:31">
      <c r="A121" s="44" t="s">
        <v>35</v>
      </c>
      <c r="B121" s="242">
        <f t="shared" si="56"/>
        <v>0</v>
      </c>
      <c r="C121" s="243">
        <f t="shared" ref="C121:X121" si="75">C82/10000</f>
        <v>0</v>
      </c>
      <c r="D121" s="243">
        <f t="shared" si="75"/>
        <v>0</v>
      </c>
      <c r="E121" s="243">
        <f t="shared" si="75"/>
        <v>0</v>
      </c>
      <c r="F121" s="243">
        <f t="shared" si="75"/>
        <v>0</v>
      </c>
      <c r="G121" s="243">
        <f t="shared" si="75"/>
        <v>0</v>
      </c>
      <c r="H121" s="243">
        <f t="shared" si="75"/>
        <v>0</v>
      </c>
      <c r="I121" s="243">
        <f t="shared" si="75"/>
        <v>0</v>
      </c>
      <c r="J121" s="243">
        <f t="shared" si="75"/>
        <v>0</v>
      </c>
      <c r="K121" s="243">
        <f t="shared" si="75"/>
        <v>0</v>
      </c>
      <c r="L121" s="243">
        <f t="shared" si="75"/>
        <v>0</v>
      </c>
      <c r="M121" s="243">
        <f t="shared" si="75"/>
        <v>0</v>
      </c>
      <c r="N121" s="243">
        <f t="shared" si="75"/>
        <v>0</v>
      </c>
      <c r="O121" s="243">
        <f t="shared" si="75"/>
        <v>0</v>
      </c>
      <c r="P121" s="243">
        <f t="shared" si="75"/>
        <v>0</v>
      </c>
      <c r="Q121" s="243">
        <f t="shared" si="75"/>
        <v>0</v>
      </c>
      <c r="R121" s="243">
        <f t="shared" si="75"/>
        <v>0</v>
      </c>
      <c r="S121" s="243">
        <f t="shared" si="75"/>
        <v>0</v>
      </c>
      <c r="T121" s="243">
        <f t="shared" si="75"/>
        <v>0</v>
      </c>
      <c r="U121" s="243">
        <f t="shared" si="75"/>
        <v>0</v>
      </c>
      <c r="V121" s="243">
        <f t="shared" si="75"/>
        <v>0</v>
      </c>
      <c r="W121" s="243">
        <f t="shared" si="75"/>
        <v>0</v>
      </c>
      <c r="X121" s="243">
        <f t="shared" si="75"/>
        <v>0</v>
      </c>
      <c r="Y121" s="243">
        <f t="shared" ref="Y121:AE121" si="76">Y82/10000</f>
        <v>0</v>
      </c>
      <c r="Z121" s="243">
        <f t="shared" si="76"/>
        <v>0</v>
      </c>
      <c r="AA121" s="243">
        <f t="shared" si="76"/>
        <v>0</v>
      </c>
      <c r="AB121" s="243">
        <f t="shared" si="76"/>
        <v>0</v>
      </c>
      <c r="AC121" s="243">
        <f t="shared" si="76"/>
        <v>0</v>
      </c>
      <c r="AD121" s="243">
        <f t="shared" si="76"/>
        <v>0</v>
      </c>
      <c r="AE121" s="243">
        <f t="shared" si="76"/>
        <v>0</v>
      </c>
    </row>
    <row r="122" ht="16.5" spans="1:31">
      <c r="A122" s="44" t="s">
        <v>36</v>
      </c>
      <c r="B122" s="242">
        <f t="shared" si="56"/>
        <v>0</v>
      </c>
      <c r="C122" s="243">
        <f t="shared" ref="C122:X122" si="77">C83/10000</f>
        <v>0</v>
      </c>
      <c r="D122" s="243">
        <f t="shared" si="77"/>
        <v>0</v>
      </c>
      <c r="E122" s="243">
        <f t="shared" si="77"/>
        <v>0</v>
      </c>
      <c r="F122" s="243">
        <f t="shared" si="77"/>
        <v>0</v>
      </c>
      <c r="G122" s="243">
        <f t="shared" si="77"/>
        <v>0</v>
      </c>
      <c r="H122" s="243">
        <f t="shared" si="77"/>
        <v>0</v>
      </c>
      <c r="I122" s="243">
        <f t="shared" si="77"/>
        <v>0</v>
      </c>
      <c r="J122" s="243">
        <f t="shared" si="77"/>
        <v>0</v>
      </c>
      <c r="K122" s="243">
        <f t="shared" si="77"/>
        <v>0</v>
      </c>
      <c r="L122" s="243">
        <f t="shared" si="77"/>
        <v>0</v>
      </c>
      <c r="M122" s="243">
        <f t="shared" si="77"/>
        <v>0</v>
      </c>
      <c r="N122" s="243">
        <f t="shared" si="77"/>
        <v>0</v>
      </c>
      <c r="O122" s="243">
        <f t="shared" si="77"/>
        <v>0</v>
      </c>
      <c r="P122" s="243">
        <f t="shared" si="77"/>
        <v>0</v>
      </c>
      <c r="Q122" s="243">
        <f t="shared" si="77"/>
        <v>0</v>
      </c>
      <c r="R122" s="243">
        <f t="shared" si="77"/>
        <v>0</v>
      </c>
      <c r="S122" s="243">
        <f t="shared" si="77"/>
        <v>0</v>
      </c>
      <c r="T122" s="243">
        <f t="shared" si="77"/>
        <v>0</v>
      </c>
      <c r="U122" s="243">
        <f t="shared" si="77"/>
        <v>0</v>
      </c>
      <c r="V122" s="243">
        <f t="shared" si="77"/>
        <v>0</v>
      </c>
      <c r="W122" s="243">
        <f t="shared" si="77"/>
        <v>0</v>
      </c>
      <c r="X122" s="243">
        <f t="shared" si="77"/>
        <v>0</v>
      </c>
      <c r="Y122" s="243">
        <f t="shared" ref="Y122:AE122" si="78">Y83/10000</f>
        <v>0</v>
      </c>
      <c r="Z122" s="243">
        <f t="shared" si="78"/>
        <v>0</v>
      </c>
      <c r="AA122" s="243">
        <f t="shared" si="78"/>
        <v>0</v>
      </c>
      <c r="AB122" s="243">
        <f t="shared" si="78"/>
        <v>0</v>
      </c>
      <c r="AC122" s="243">
        <f t="shared" si="78"/>
        <v>0</v>
      </c>
      <c r="AD122" s="243">
        <f t="shared" si="78"/>
        <v>0</v>
      </c>
      <c r="AE122" s="243">
        <f t="shared" si="78"/>
        <v>0</v>
      </c>
    </row>
    <row r="123" ht="16.5" spans="1:31">
      <c r="A123" s="44" t="s">
        <v>37</v>
      </c>
      <c r="B123" s="242">
        <f t="shared" si="56"/>
        <v>396.06102</v>
      </c>
      <c r="C123" s="243">
        <f t="shared" ref="C123:X123" si="79">C84/10000</f>
        <v>0</v>
      </c>
      <c r="D123" s="243">
        <f t="shared" si="79"/>
        <v>0</v>
      </c>
      <c r="E123" s="243">
        <f t="shared" si="79"/>
        <v>0</v>
      </c>
      <c r="F123" s="243">
        <f t="shared" si="79"/>
        <v>30.991317</v>
      </c>
      <c r="G123" s="243">
        <f t="shared" si="79"/>
        <v>365.069703</v>
      </c>
      <c r="H123" s="243">
        <f t="shared" si="79"/>
        <v>0</v>
      </c>
      <c r="I123" s="243">
        <f t="shared" si="79"/>
        <v>0</v>
      </c>
      <c r="J123" s="243">
        <f t="shared" si="79"/>
        <v>0</v>
      </c>
      <c r="K123" s="243">
        <f t="shared" si="79"/>
        <v>0</v>
      </c>
      <c r="L123" s="243">
        <f t="shared" si="79"/>
        <v>0</v>
      </c>
      <c r="M123" s="243">
        <f t="shared" si="79"/>
        <v>0</v>
      </c>
      <c r="N123" s="243">
        <f t="shared" si="79"/>
        <v>0</v>
      </c>
      <c r="O123" s="243">
        <f t="shared" si="79"/>
        <v>0</v>
      </c>
      <c r="P123" s="243">
        <f t="shared" si="79"/>
        <v>0</v>
      </c>
      <c r="Q123" s="243">
        <f t="shared" si="79"/>
        <v>0</v>
      </c>
      <c r="R123" s="243">
        <f t="shared" si="79"/>
        <v>0</v>
      </c>
      <c r="S123" s="243">
        <f t="shared" si="79"/>
        <v>0</v>
      </c>
      <c r="T123" s="243">
        <f t="shared" si="79"/>
        <v>0</v>
      </c>
      <c r="U123" s="243">
        <f t="shared" si="79"/>
        <v>0</v>
      </c>
      <c r="V123" s="243">
        <f t="shared" si="79"/>
        <v>0</v>
      </c>
      <c r="W123" s="243">
        <f t="shared" si="79"/>
        <v>0</v>
      </c>
      <c r="X123" s="243">
        <f t="shared" si="79"/>
        <v>0</v>
      </c>
      <c r="Y123" s="243">
        <f t="shared" ref="Y123:AE123" si="80">Y84/10000</f>
        <v>0</v>
      </c>
      <c r="Z123" s="243">
        <f t="shared" si="80"/>
        <v>0</v>
      </c>
      <c r="AA123" s="243">
        <f t="shared" si="80"/>
        <v>0</v>
      </c>
      <c r="AB123" s="243">
        <f t="shared" si="80"/>
        <v>0</v>
      </c>
      <c r="AC123" s="243">
        <f t="shared" si="80"/>
        <v>0</v>
      </c>
      <c r="AD123" s="243">
        <f t="shared" si="80"/>
        <v>0</v>
      </c>
      <c r="AE123" s="243">
        <f t="shared" si="80"/>
        <v>0</v>
      </c>
    </row>
    <row r="124" ht="16.5" spans="1:31">
      <c r="A124" s="44" t="s">
        <v>38</v>
      </c>
      <c r="B124" s="242">
        <f t="shared" si="56"/>
        <v>2168.461562</v>
      </c>
      <c r="C124" s="243">
        <f t="shared" ref="C124:X124" si="81">C85/10000</f>
        <v>7676.70463766666</v>
      </c>
      <c r="D124" s="243">
        <f t="shared" si="81"/>
        <v>0</v>
      </c>
      <c r="E124" s="243">
        <f t="shared" si="81"/>
        <v>0</v>
      </c>
      <c r="F124" s="243">
        <f t="shared" si="81"/>
        <v>0</v>
      </c>
      <c r="G124" s="243">
        <f t="shared" si="81"/>
        <v>407.80471</v>
      </c>
      <c r="H124" s="243">
        <f t="shared" si="81"/>
        <v>-492.340103</v>
      </c>
      <c r="I124" s="243">
        <f t="shared" si="81"/>
        <v>872.477806</v>
      </c>
      <c r="J124" s="243">
        <f t="shared" si="81"/>
        <v>-1359.8564</v>
      </c>
      <c r="K124" s="243">
        <f t="shared" si="81"/>
        <v>-4.961509</v>
      </c>
      <c r="L124" s="243">
        <f t="shared" si="81"/>
        <v>-4190.42228533333</v>
      </c>
      <c r="M124" s="243">
        <f t="shared" si="81"/>
        <v>-3478.76751333333</v>
      </c>
      <c r="N124" s="243">
        <f t="shared" si="81"/>
        <v>-711.654772</v>
      </c>
      <c r="O124" s="243">
        <f t="shared" si="81"/>
        <v>-1233.28539733333</v>
      </c>
      <c r="P124" s="243">
        <f t="shared" si="81"/>
        <v>2335.664367</v>
      </c>
      <c r="Q124" s="243">
        <f t="shared" si="81"/>
        <v>-3568.94976433333</v>
      </c>
      <c r="R124" s="243">
        <f t="shared" si="81"/>
        <v>0</v>
      </c>
      <c r="S124" s="243">
        <f t="shared" si="81"/>
        <v>0</v>
      </c>
      <c r="T124" s="243">
        <f t="shared" si="81"/>
        <v>0</v>
      </c>
      <c r="U124" s="243">
        <f t="shared" si="81"/>
        <v>0</v>
      </c>
      <c r="V124" s="243">
        <f t="shared" si="81"/>
        <v>0</v>
      </c>
      <c r="W124" s="243">
        <f t="shared" si="81"/>
        <v>0</v>
      </c>
      <c r="X124" s="243">
        <f t="shared" si="81"/>
        <v>0</v>
      </c>
      <c r="Y124" s="243">
        <f t="shared" ref="Y124:AE124" si="82">Y85/10000</f>
        <v>0</v>
      </c>
      <c r="Z124" s="243">
        <f t="shared" si="82"/>
        <v>0</v>
      </c>
      <c r="AA124" s="243">
        <f t="shared" si="82"/>
        <v>0</v>
      </c>
      <c r="AB124" s="243">
        <f t="shared" si="82"/>
        <v>0</v>
      </c>
      <c r="AC124" s="243">
        <f t="shared" si="82"/>
        <v>0</v>
      </c>
      <c r="AD124" s="243">
        <f t="shared" si="82"/>
        <v>0</v>
      </c>
      <c r="AE124" s="243">
        <f t="shared" si="82"/>
        <v>0</v>
      </c>
    </row>
    <row r="125" ht="16.5" spans="1:31">
      <c r="A125" s="44" t="s">
        <v>39</v>
      </c>
      <c r="B125" s="242">
        <f t="shared" si="56"/>
        <v>28.228609</v>
      </c>
      <c r="C125" s="243">
        <f t="shared" ref="C125:X125" si="83">C86/10000</f>
        <v>0</v>
      </c>
      <c r="D125" s="243">
        <f t="shared" si="83"/>
        <v>-3.22991</v>
      </c>
      <c r="E125" s="243">
        <f t="shared" si="83"/>
        <v>0</v>
      </c>
      <c r="F125" s="243">
        <f t="shared" si="83"/>
        <v>0</v>
      </c>
      <c r="G125" s="243">
        <f t="shared" si="83"/>
        <v>31.458519</v>
      </c>
      <c r="H125" s="243">
        <f t="shared" si="83"/>
        <v>0</v>
      </c>
      <c r="I125" s="243">
        <f t="shared" si="83"/>
        <v>0</v>
      </c>
      <c r="J125" s="243">
        <f t="shared" si="83"/>
        <v>0</v>
      </c>
      <c r="K125" s="243">
        <f t="shared" si="83"/>
        <v>0</v>
      </c>
      <c r="L125" s="243">
        <f t="shared" si="83"/>
        <v>0</v>
      </c>
      <c r="M125" s="243">
        <f t="shared" si="83"/>
        <v>0</v>
      </c>
      <c r="N125" s="243">
        <f t="shared" si="83"/>
        <v>0</v>
      </c>
      <c r="O125" s="243">
        <f t="shared" si="83"/>
        <v>0</v>
      </c>
      <c r="P125" s="243">
        <f t="shared" si="83"/>
        <v>0</v>
      </c>
      <c r="Q125" s="243">
        <f t="shared" si="83"/>
        <v>0</v>
      </c>
      <c r="R125" s="243">
        <f t="shared" si="83"/>
        <v>0</v>
      </c>
      <c r="S125" s="243">
        <f t="shared" si="83"/>
        <v>0</v>
      </c>
      <c r="T125" s="243">
        <f t="shared" si="83"/>
        <v>0</v>
      </c>
      <c r="U125" s="243">
        <f t="shared" si="83"/>
        <v>0</v>
      </c>
      <c r="V125" s="243">
        <f t="shared" si="83"/>
        <v>0</v>
      </c>
      <c r="W125" s="243">
        <f t="shared" si="83"/>
        <v>0</v>
      </c>
      <c r="X125" s="243">
        <f t="shared" si="83"/>
        <v>0</v>
      </c>
      <c r="Y125" s="243">
        <f t="shared" ref="Y125:AE125" si="84">Y86/10000</f>
        <v>0</v>
      </c>
      <c r="Z125" s="243">
        <f t="shared" si="84"/>
        <v>0</v>
      </c>
      <c r="AA125" s="243">
        <f t="shared" si="84"/>
        <v>0</v>
      </c>
      <c r="AB125" s="243">
        <f t="shared" si="84"/>
        <v>0</v>
      </c>
      <c r="AC125" s="243">
        <f t="shared" si="84"/>
        <v>0</v>
      </c>
      <c r="AD125" s="243">
        <f t="shared" si="84"/>
        <v>0</v>
      </c>
      <c r="AE125" s="243">
        <f t="shared" si="84"/>
        <v>0</v>
      </c>
    </row>
    <row r="126" ht="16.5" spans="1:31">
      <c r="A126" s="44" t="s">
        <v>40</v>
      </c>
      <c r="B126" s="242">
        <f t="shared" si="56"/>
        <v>2066.924575</v>
      </c>
      <c r="C126" s="243">
        <f t="shared" ref="C126:X126" si="85">C87/10000</f>
        <v>-1846.1012023056</v>
      </c>
      <c r="D126" s="243">
        <f t="shared" si="85"/>
        <v>-0.301887</v>
      </c>
      <c r="E126" s="243">
        <f t="shared" si="85"/>
        <v>0</v>
      </c>
      <c r="F126" s="243">
        <f t="shared" si="85"/>
        <v>0</v>
      </c>
      <c r="G126" s="243">
        <f t="shared" si="85"/>
        <v>3808.1240793056</v>
      </c>
      <c r="H126" s="243">
        <f t="shared" si="85"/>
        <v>43.43</v>
      </c>
      <c r="I126" s="243">
        <f t="shared" si="85"/>
        <v>2.25</v>
      </c>
      <c r="J126" s="243">
        <f t="shared" si="85"/>
        <v>41.18</v>
      </c>
      <c r="K126" s="243">
        <f t="shared" si="85"/>
        <v>0</v>
      </c>
      <c r="L126" s="243">
        <f t="shared" si="85"/>
        <v>0</v>
      </c>
      <c r="M126" s="243">
        <f t="shared" si="85"/>
        <v>0</v>
      </c>
      <c r="N126" s="243">
        <f t="shared" si="85"/>
        <v>0</v>
      </c>
      <c r="O126" s="243">
        <f t="shared" si="85"/>
        <v>33</v>
      </c>
      <c r="P126" s="243">
        <f t="shared" si="85"/>
        <v>33</v>
      </c>
      <c r="Q126" s="243">
        <f t="shared" si="85"/>
        <v>0</v>
      </c>
      <c r="R126" s="243">
        <f t="shared" si="85"/>
        <v>28.773585</v>
      </c>
      <c r="S126" s="243">
        <f t="shared" si="85"/>
        <v>0</v>
      </c>
      <c r="T126" s="243">
        <f t="shared" si="85"/>
        <v>28.301887</v>
      </c>
      <c r="U126" s="243">
        <f t="shared" si="85"/>
        <v>0.471698</v>
      </c>
      <c r="V126" s="243">
        <f t="shared" si="85"/>
        <v>0</v>
      </c>
      <c r="W126" s="243">
        <f t="shared" si="85"/>
        <v>0</v>
      </c>
      <c r="X126" s="243">
        <f t="shared" si="85"/>
        <v>0</v>
      </c>
      <c r="Y126" s="243">
        <f t="shared" ref="Y126:AE126" si="86">Y87/10000</f>
        <v>0</v>
      </c>
      <c r="Z126" s="243">
        <f t="shared" si="86"/>
        <v>0</v>
      </c>
      <c r="AA126" s="243">
        <f t="shared" si="86"/>
        <v>0</v>
      </c>
      <c r="AB126" s="243">
        <f t="shared" si="86"/>
        <v>28.301887</v>
      </c>
      <c r="AC126" s="243">
        <f t="shared" si="86"/>
        <v>0</v>
      </c>
      <c r="AD126" s="243">
        <f t="shared" si="86"/>
        <v>0</v>
      </c>
      <c r="AE126" s="243">
        <f t="shared" si="86"/>
        <v>0</v>
      </c>
    </row>
    <row r="127" ht="16.5" spans="1:31">
      <c r="A127" s="44" t="s">
        <v>41</v>
      </c>
      <c r="B127" s="242">
        <f t="shared" si="56"/>
        <v>17.338698</v>
      </c>
      <c r="C127" s="243">
        <f t="shared" ref="C127:X127" si="87">C88/10000</f>
        <v>0</v>
      </c>
      <c r="D127" s="243">
        <f t="shared" si="87"/>
        <v>1.704075</v>
      </c>
      <c r="E127" s="243">
        <f t="shared" si="87"/>
        <v>0</v>
      </c>
      <c r="F127" s="243">
        <f t="shared" si="87"/>
        <v>0.024073</v>
      </c>
      <c r="G127" s="243">
        <f t="shared" si="87"/>
        <v>15.61055</v>
      </c>
      <c r="H127" s="243">
        <f t="shared" si="87"/>
        <v>0</v>
      </c>
      <c r="I127" s="243">
        <f t="shared" si="87"/>
        <v>0</v>
      </c>
      <c r="J127" s="243">
        <f t="shared" si="87"/>
        <v>0</v>
      </c>
      <c r="K127" s="243">
        <f t="shared" si="87"/>
        <v>0</v>
      </c>
      <c r="L127" s="243">
        <f t="shared" si="87"/>
        <v>0</v>
      </c>
      <c r="M127" s="243">
        <f t="shared" si="87"/>
        <v>0</v>
      </c>
      <c r="N127" s="243">
        <f t="shared" si="87"/>
        <v>0</v>
      </c>
      <c r="O127" s="243">
        <f t="shared" si="87"/>
        <v>0</v>
      </c>
      <c r="P127" s="243">
        <f t="shared" si="87"/>
        <v>0</v>
      </c>
      <c r="Q127" s="243">
        <f t="shared" si="87"/>
        <v>0</v>
      </c>
      <c r="R127" s="243">
        <f t="shared" si="87"/>
        <v>0</v>
      </c>
      <c r="S127" s="243">
        <f t="shared" si="87"/>
        <v>0</v>
      </c>
      <c r="T127" s="243">
        <f t="shared" si="87"/>
        <v>0</v>
      </c>
      <c r="U127" s="243">
        <f t="shared" si="87"/>
        <v>0</v>
      </c>
      <c r="V127" s="243">
        <f t="shared" si="87"/>
        <v>0</v>
      </c>
      <c r="W127" s="243">
        <f t="shared" si="87"/>
        <v>0</v>
      </c>
      <c r="X127" s="243">
        <f t="shared" si="87"/>
        <v>0</v>
      </c>
      <c r="Y127" s="243">
        <f t="shared" ref="Y127:AE127" si="88">Y88/10000</f>
        <v>0</v>
      </c>
      <c r="Z127" s="243">
        <f t="shared" si="88"/>
        <v>0</v>
      </c>
      <c r="AA127" s="243">
        <f t="shared" si="88"/>
        <v>0</v>
      </c>
      <c r="AB127" s="243">
        <f t="shared" si="88"/>
        <v>0</v>
      </c>
      <c r="AC127" s="243">
        <f t="shared" si="88"/>
        <v>0</v>
      </c>
      <c r="AD127" s="243">
        <f t="shared" si="88"/>
        <v>0</v>
      </c>
      <c r="AE127" s="243">
        <f t="shared" si="88"/>
        <v>0</v>
      </c>
    </row>
    <row r="128" s="235" customFormat="1" ht="16.5" spans="1:31">
      <c r="A128" s="43" t="s">
        <v>42</v>
      </c>
      <c r="B128" s="244">
        <f t="shared" si="56"/>
        <v>90333.595222</v>
      </c>
      <c r="C128" s="241">
        <f t="shared" ref="C128:X128" si="89">C89/10000</f>
        <v>1808.85799321403</v>
      </c>
      <c r="D128" s="241">
        <f t="shared" si="89"/>
        <v>26417.450584</v>
      </c>
      <c r="E128" s="241">
        <f t="shared" si="89"/>
        <v>340.069419540147</v>
      </c>
      <c r="F128" s="241">
        <f t="shared" si="89"/>
        <v>1053.89757264366</v>
      </c>
      <c r="G128" s="241">
        <f t="shared" si="89"/>
        <v>41523.2611638016</v>
      </c>
      <c r="H128" s="241">
        <f t="shared" si="89"/>
        <v>2116.46185904799</v>
      </c>
      <c r="I128" s="241">
        <f t="shared" si="89"/>
        <v>678.425930300137</v>
      </c>
      <c r="J128" s="241">
        <f t="shared" si="89"/>
        <v>697.330680150506</v>
      </c>
      <c r="K128" s="241">
        <f t="shared" si="89"/>
        <v>740.705248597347</v>
      </c>
      <c r="L128" s="241">
        <f t="shared" si="89"/>
        <v>1791.3958651349</v>
      </c>
      <c r="M128" s="241">
        <f t="shared" si="89"/>
        <v>1423.09596225047</v>
      </c>
      <c r="N128" s="241">
        <f t="shared" si="89"/>
        <v>368.299902884437</v>
      </c>
      <c r="O128" s="241">
        <f t="shared" si="89"/>
        <v>1793.87319897967</v>
      </c>
      <c r="P128" s="241">
        <f t="shared" si="89"/>
        <v>1300.45154214096</v>
      </c>
      <c r="Q128" s="241">
        <f t="shared" si="89"/>
        <v>493.42165683871</v>
      </c>
      <c r="R128" s="241">
        <f t="shared" si="89"/>
        <v>13488.327565638</v>
      </c>
      <c r="S128" s="241">
        <f t="shared" si="89"/>
        <v>6927.6333626503</v>
      </c>
      <c r="T128" s="241">
        <f t="shared" si="89"/>
        <v>2425.09074538188</v>
      </c>
      <c r="U128" s="241">
        <f t="shared" si="89"/>
        <v>1123.31759680435</v>
      </c>
      <c r="V128" s="241">
        <f t="shared" si="89"/>
        <v>2219.89691834009</v>
      </c>
      <c r="W128" s="241">
        <f t="shared" si="89"/>
        <v>250.395142</v>
      </c>
      <c r="X128" s="241">
        <f t="shared" si="89"/>
        <v>541.993800461371</v>
      </c>
      <c r="Y128" s="241">
        <f t="shared" ref="Y128:AE128" si="90">Y89/10000</f>
        <v>698.706557786843</v>
      </c>
      <c r="Z128" s="241">
        <f t="shared" si="90"/>
        <v>1521.19036021316</v>
      </c>
      <c r="AA128" s="241">
        <f t="shared" si="90"/>
        <v>1757.44298423862</v>
      </c>
      <c r="AB128" s="241">
        <f t="shared" si="90"/>
        <v>441.6887724563</v>
      </c>
      <c r="AC128" s="241">
        <f t="shared" si="90"/>
        <v>225.958988305082</v>
      </c>
      <c r="AD128" s="241">
        <f t="shared" si="90"/>
        <v>8.9659</v>
      </c>
      <c r="AE128" s="241">
        <f t="shared" si="90"/>
        <v>0.187327</v>
      </c>
    </row>
    <row r="129" ht="16.5" spans="1:31">
      <c r="A129" s="45" t="s">
        <v>43</v>
      </c>
      <c r="B129" s="242">
        <f t="shared" si="56"/>
        <v>1045.774012</v>
      </c>
      <c r="C129" s="243">
        <f t="shared" ref="C129:X129" si="91">C90/10000</f>
        <v>12.132735</v>
      </c>
      <c r="D129" s="243">
        <f t="shared" si="91"/>
        <v>-99.974571</v>
      </c>
      <c r="E129" s="243">
        <f t="shared" si="91"/>
        <v>0.19577</v>
      </c>
      <c r="F129" s="243">
        <f t="shared" si="91"/>
        <v>-7.221688</v>
      </c>
      <c r="G129" s="243">
        <f t="shared" si="91"/>
        <v>662.701598</v>
      </c>
      <c r="H129" s="243">
        <f t="shared" si="91"/>
        <v>73.821208</v>
      </c>
      <c r="I129" s="243">
        <f t="shared" si="91"/>
        <v>12.988287</v>
      </c>
      <c r="J129" s="243">
        <f t="shared" si="91"/>
        <v>51.978975</v>
      </c>
      <c r="K129" s="243">
        <f t="shared" si="91"/>
        <v>8.853946</v>
      </c>
      <c r="L129" s="243">
        <f t="shared" si="91"/>
        <v>218.903</v>
      </c>
      <c r="M129" s="243">
        <f t="shared" si="91"/>
        <v>213.243607</v>
      </c>
      <c r="N129" s="243">
        <f t="shared" si="91"/>
        <v>5.659393</v>
      </c>
      <c r="O129" s="243">
        <f t="shared" si="91"/>
        <v>12.128036</v>
      </c>
      <c r="P129" s="243">
        <f t="shared" si="91"/>
        <v>19.902069</v>
      </c>
      <c r="Q129" s="243">
        <f t="shared" si="91"/>
        <v>-7.774033</v>
      </c>
      <c r="R129" s="243">
        <f t="shared" si="91"/>
        <v>173.087924</v>
      </c>
      <c r="S129" s="243">
        <f t="shared" si="91"/>
        <v>126.16198</v>
      </c>
      <c r="T129" s="243">
        <f t="shared" si="91"/>
        <v>12.360709</v>
      </c>
      <c r="U129" s="243">
        <f t="shared" si="91"/>
        <v>8.33425</v>
      </c>
      <c r="V129" s="243">
        <f t="shared" si="91"/>
        <v>27.670502</v>
      </c>
      <c r="W129" s="243">
        <f t="shared" si="91"/>
        <v>0.096416</v>
      </c>
      <c r="X129" s="243">
        <f t="shared" si="91"/>
        <v>-1.535933</v>
      </c>
      <c r="Y129" s="243">
        <f t="shared" ref="Y129:AE129" si="92">Y90/10000</f>
        <v>6.68503439083936</v>
      </c>
      <c r="Z129" s="243">
        <f t="shared" si="92"/>
        <v>20.9854676091606</v>
      </c>
      <c r="AA129" s="243">
        <f t="shared" si="92"/>
        <v>11.7826712920882</v>
      </c>
      <c r="AB129" s="243">
        <f t="shared" si="92"/>
        <v>0.578037707911763</v>
      </c>
      <c r="AC129" s="243">
        <f t="shared" si="92"/>
        <v>0</v>
      </c>
      <c r="AD129" s="243">
        <f t="shared" si="92"/>
        <v>0</v>
      </c>
      <c r="AE129" s="243">
        <f t="shared" si="92"/>
        <v>0</v>
      </c>
    </row>
    <row r="130" ht="16.5" spans="1:31">
      <c r="A130" s="45" t="s">
        <v>44</v>
      </c>
      <c r="B130" s="242">
        <f t="shared" si="56"/>
        <v>82835.357788</v>
      </c>
      <c r="C130" s="243">
        <f t="shared" ref="C130:X130" si="93">C91/10000</f>
        <v>-2441.1223716193</v>
      </c>
      <c r="D130" s="243">
        <f t="shared" si="93"/>
        <v>26438.133523</v>
      </c>
      <c r="E130" s="243">
        <f t="shared" si="93"/>
        <v>339.873649540147</v>
      </c>
      <c r="F130" s="243">
        <f t="shared" si="93"/>
        <v>1061.11926064366</v>
      </c>
      <c r="G130" s="243">
        <f t="shared" si="93"/>
        <v>38768.3513213016</v>
      </c>
      <c r="H130" s="243">
        <f t="shared" si="93"/>
        <v>2042.64065104799</v>
      </c>
      <c r="I130" s="243">
        <f t="shared" si="93"/>
        <v>665.437643300137</v>
      </c>
      <c r="J130" s="243">
        <f t="shared" si="93"/>
        <v>645.351705150506</v>
      </c>
      <c r="K130" s="243">
        <f t="shared" si="93"/>
        <v>731.851302597347</v>
      </c>
      <c r="L130" s="243">
        <f t="shared" si="93"/>
        <v>1529.37694946823</v>
      </c>
      <c r="M130" s="243">
        <f t="shared" si="93"/>
        <v>1166.7364395838</v>
      </c>
      <c r="N130" s="243">
        <f t="shared" si="93"/>
        <v>362.640509884437</v>
      </c>
      <c r="O130" s="243">
        <f t="shared" si="93"/>
        <v>1781.74516297967</v>
      </c>
      <c r="P130" s="243">
        <f t="shared" si="93"/>
        <v>1280.54947314096</v>
      </c>
      <c r="Q130" s="243">
        <f t="shared" si="93"/>
        <v>501.19568983871</v>
      </c>
      <c r="R130" s="243">
        <f t="shared" si="93"/>
        <v>13315.239641638</v>
      </c>
      <c r="S130" s="243">
        <f t="shared" si="93"/>
        <v>6801.4713826503</v>
      </c>
      <c r="T130" s="243">
        <f t="shared" si="93"/>
        <v>2412.73003638188</v>
      </c>
      <c r="U130" s="243">
        <f t="shared" si="93"/>
        <v>1114.98334680435</v>
      </c>
      <c r="V130" s="243">
        <f t="shared" si="93"/>
        <v>2192.22641634009</v>
      </c>
      <c r="W130" s="243">
        <f t="shared" si="93"/>
        <v>250.298726</v>
      </c>
      <c r="X130" s="243">
        <f t="shared" si="93"/>
        <v>543.529733461371</v>
      </c>
      <c r="Y130" s="243">
        <f t="shared" ref="Y130:AE130" si="94">Y91/10000</f>
        <v>692.021523396004</v>
      </c>
      <c r="Z130" s="243">
        <f t="shared" si="94"/>
        <v>1500.204892604</v>
      </c>
      <c r="AA130" s="243">
        <f t="shared" si="94"/>
        <v>1736.50708594653</v>
      </c>
      <c r="AB130" s="243">
        <f t="shared" si="94"/>
        <v>441.110734748389</v>
      </c>
      <c r="AC130" s="243">
        <f t="shared" si="94"/>
        <v>225.958988305082</v>
      </c>
      <c r="AD130" s="243">
        <f t="shared" si="94"/>
        <v>8.9659</v>
      </c>
      <c r="AE130" s="243">
        <f t="shared" si="94"/>
        <v>0.187327</v>
      </c>
    </row>
    <row r="131" ht="16.5" spans="1:31">
      <c r="A131" s="45" t="s">
        <v>45</v>
      </c>
      <c r="B131" s="242">
        <f t="shared" si="56"/>
        <v>6127.429883</v>
      </c>
      <c r="C131" s="243">
        <f t="shared" ref="C131:X131" si="95">C92/10000</f>
        <v>4237.84762983333</v>
      </c>
      <c r="D131" s="243">
        <f t="shared" si="95"/>
        <v>79.291632</v>
      </c>
      <c r="E131" s="243">
        <f t="shared" si="95"/>
        <v>0</v>
      </c>
      <c r="F131" s="243">
        <f t="shared" si="95"/>
        <v>0</v>
      </c>
      <c r="G131" s="243">
        <f t="shared" si="95"/>
        <v>1767.1747055</v>
      </c>
      <c r="H131" s="243">
        <f t="shared" si="95"/>
        <v>0</v>
      </c>
      <c r="I131" s="243">
        <f t="shared" si="95"/>
        <v>0</v>
      </c>
      <c r="J131" s="243">
        <f t="shared" si="95"/>
        <v>0</v>
      </c>
      <c r="K131" s="243">
        <f t="shared" si="95"/>
        <v>0</v>
      </c>
      <c r="L131" s="243">
        <f t="shared" si="95"/>
        <v>43.11591566667</v>
      </c>
      <c r="M131" s="243">
        <f t="shared" si="95"/>
        <v>43.11591566667</v>
      </c>
      <c r="N131" s="243">
        <f t="shared" si="95"/>
        <v>0</v>
      </c>
      <c r="O131" s="243">
        <f t="shared" si="95"/>
        <v>0</v>
      </c>
      <c r="P131" s="243">
        <f t="shared" si="95"/>
        <v>0</v>
      </c>
      <c r="Q131" s="243">
        <f t="shared" si="95"/>
        <v>0</v>
      </c>
      <c r="R131" s="243">
        <f t="shared" si="95"/>
        <v>0</v>
      </c>
      <c r="S131" s="243">
        <f t="shared" si="95"/>
        <v>0</v>
      </c>
      <c r="T131" s="243">
        <f t="shared" si="95"/>
        <v>0</v>
      </c>
      <c r="U131" s="243">
        <f t="shared" si="95"/>
        <v>0</v>
      </c>
      <c r="V131" s="243">
        <f t="shared" si="95"/>
        <v>0</v>
      </c>
      <c r="W131" s="243">
        <f t="shared" si="95"/>
        <v>0</v>
      </c>
      <c r="X131" s="243">
        <f t="shared" si="95"/>
        <v>0</v>
      </c>
      <c r="Y131" s="243">
        <f t="shared" ref="Y131:AE131" si="96">Y92/10000</f>
        <v>0</v>
      </c>
      <c r="Z131" s="243">
        <f t="shared" si="96"/>
        <v>0</v>
      </c>
      <c r="AA131" s="243">
        <f t="shared" si="96"/>
        <v>0</v>
      </c>
      <c r="AB131" s="243">
        <f t="shared" si="96"/>
        <v>0</v>
      </c>
      <c r="AC131" s="243">
        <f t="shared" si="96"/>
        <v>0</v>
      </c>
      <c r="AD131" s="243">
        <f t="shared" si="96"/>
        <v>0</v>
      </c>
      <c r="AE131" s="243">
        <f t="shared" si="96"/>
        <v>0</v>
      </c>
    </row>
    <row r="132" ht="16.5" spans="1:31">
      <c r="A132" s="45" t="s">
        <v>46</v>
      </c>
      <c r="B132" s="242">
        <f t="shared" si="56"/>
        <v>0</v>
      </c>
      <c r="C132" s="243">
        <f t="shared" ref="C132:X132" si="97">C93/10000</f>
        <v>0</v>
      </c>
      <c r="D132" s="243">
        <f t="shared" si="97"/>
        <v>0</v>
      </c>
      <c r="E132" s="243">
        <f t="shared" si="97"/>
        <v>0</v>
      </c>
      <c r="F132" s="243">
        <f t="shared" si="97"/>
        <v>0</v>
      </c>
      <c r="G132" s="243">
        <f t="shared" si="97"/>
        <v>0</v>
      </c>
      <c r="H132" s="243">
        <f t="shared" si="97"/>
        <v>0</v>
      </c>
      <c r="I132" s="243">
        <f t="shared" si="97"/>
        <v>0</v>
      </c>
      <c r="J132" s="243">
        <f t="shared" si="97"/>
        <v>0</v>
      </c>
      <c r="K132" s="243">
        <f t="shared" si="97"/>
        <v>0</v>
      </c>
      <c r="L132" s="243">
        <f t="shared" si="97"/>
        <v>0</v>
      </c>
      <c r="M132" s="243">
        <f t="shared" si="97"/>
        <v>0</v>
      </c>
      <c r="N132" s="243">
        <f t="shared" si="97"/>
        <v>0</v>
      </c>
      <c r="O132" s="243">
        <f t="shared" si="97"/>
        <v>0</v>
      </c>
      <c r="P132" s="243">
        <f t="shared" si="97"/>
        <v>0</v>
      </c>
      <c r="Q132" s="243">
        <f t="shared" si="97"/>
        <v>0</v>
      </c>
      <c r="R132" s="243">
        <f t="shared" si="97"/>
        <v>0</v>
      </c>
      <c r="S132" s="243">
        <f t="shared" si="97"/>
        <v>0</v>
      </c>
      <c r="T132" s="243">
        <f t="shared" si="97"/>
        <v>0</v>
      </c>
      <c r="U132" s="243">
        <f t="shared" si="97"/>
        <v>0</v>
      </c>
      <c r="V132" s="243">
        <f t="shared" si="97"/>
        <v>0</v>
      </c>
      <c r="W132" s="243">
        <f t="shared" si="97"/>
        <v>0</v>
      </c>
      <c r="X132" s="243">
        <f t="shared" si="97"/>
        <v>0</v>
      </c>
      <c r="Y132" s="243">
        <f t="shared" ref="Y132:AE132" si="98">Y93/10000</f>
        <v>0</v>
      </c>
      <c r="Z132" s="243">
        <f t="shared" si="98"/>
        <v>0</v>
      </c>
      <c r="AA132" s="243">
        <f t="shared" si="98"/>
        <v>0</v>
      </c>
      <c r="AB132" s="243">
        <f t="shared" si="98"/>
        <v>0</v>
      </c>
      <c r="AC132" s="243">
        <f t="shared" si="98"/>
        <v>0</v>
      </c>
      <c r="AD132" s="243">
        <f t="shared" si="98"/>
        <v>0</v>
      </c>
      <c r="AE132" s="243">
        <f t="shared" si="98"/>
        <v>0</v>
      </c>
    </row>
    <row r="133" ht="16.5" spans="1:31">
      <c r="A133" s="45" t="s">
        <v>47</v>
      </c>
      <c r="B133" s="242">
        <f t="shared" si="56"/>
        <v>325.033539</v>
      </c>
      <c r="C133" s="243">
        <f t="shared" ref="C133:X133" si="99">C94/10000</f>
        <v>0</v>
      </c>
      <c r="D133" s="243">
        <f t="shared" si="99"/>
        <v>0</v>
      </c>
      <c r="E133" s="243">
        <f t="shared" si="99"/>
        <v>0</v>
      </c>
      <c r="F133" s="243">
        <f t="shared" si="99"/>
        <v>0</v>
      </c>
      <c r="G133" s="243">
        <f t="shared" si="99"/>
        <v>325.033539</v>
      </c>
      <c r="H133" s="243">
        <f t="shared" si="99"/>
        <v>0</v>
      </c>
      <c r="I133" s="243">
        <f t="shared" si="99"/>
        <v>0</v>
      </c>
      <c r="J133" s="243">
        <f t="shared" si="99"/>
        <v>0</v>
      </c>
      <c r="K133" s="243">
        <f t="shared" si="99"/>
        <v>0</v>
      </c>
      <c r="L133" s="243">
        <f t="shared" si="99"/>
        <v>0</v>
      </c>
      <c r="M133" s="243">
        <f t="shared" si="99"/>
        <v>0</v>
      </c>
      <c r="N133" s="243">
        <f t="shared" si="99"/>
        <v>0</v>
      </c>
      <c r="O133" s="243">
        <f t="shared" si="99"/>
        <v>0</v>
      </c>
      <c r="P133" s="243">
        <f t="shared" si="99"/>
        <v>0</v>
      </c>
      <c r="Q133" s="243">
        <f t="shared" si="99"/>
        <v>0</v>
      </c>
      <c r="R133" s="243">
        <f t="shared" si="99"/>
        <v>0</v>
      </c>
      <c r="S133" s="243">
        <f t="shared" si="99"/>
        <v>0</v>
      </c>
      <c r="T133" s="243">
        <f t="shared" si="99"/>
        <v>0</v>
      </c>
      <c r="U133" s="243">
        <f t="shared" si="99"/>
        <v>0</v>
      </c>
      <c r="V133" s="243">
        <f t="shared" si="99"/>
        <v>0</v>
      </c>
      <c r="W133" s="243">
        <f t="shared" si="99"/>
        <v>0</v>
      </c>
      <c r="X133" s="243">
        <f t="shared" si="99"/>
        <v>0</v>
      </c>
      <c r="Y133" s="243">
        <f t="shared" ref="Y133:AE133" si="100">Y94/10000</f>
        <v>0</v>
      </c>
      <c r="Z133" s="243">
        <f t="shared" si="100"/>
        <v>0</v>
      </c>
      <c r="AA133" s="243">
        <f t="shared" si="100"/>
        <v>0</v>
      </c>
      <c r="AB133" s="243">
        <f t="shared" si="100"/>
        <v>0</v>
      </c>
      <c r="AC133" s="243">
        <f t="shared" si="100"/>
        <v>0</v>
      </c>
      <c r="AD133" s="243">
        <f t="shared" si="100"/>
        <v>0</v>
      </c>
      <c r="AE133" s="243">
        <f t="shared" si="100"/>
        <v>0</v>
      </c>
    </row>
    <row r="134" s="235" customFormat="1" ht="16.5" spans="1:31">
      <c r="A134" s="43" t="s">
        <v>48</v>
      </c>
      <c r="B134" s="244">
        <f t="shared" si="56"/>
        <v>53333.990462</v>
      </c>
      <c r="C134" s="241">
        <f t="shared" ref="C134:X134" si="101">C95/10000</f>
        <v>7279.41881723425</v>
      </c>
      <c r="D134" s="241">
        <f t="shared" si="101"/>
        <v>-48308.237402</v>
      </c>
      <c r="E134" s="241">
        <f t="shared" si="101"/>
        <v>-298.277270540147</v>
      </c>
      <c r="F134" s="241">
        <f t="shared" si="101"/>
        <v>-1022.18270364366</v>
      </c>
      <c r="G134" s="241">
        <f t="shared" si="101"/>
        <v>57729.5259125795</v>
      </c>
      <c r="H134" s="241">
        <f t="shared" si="101"/>
        <v>9096.83587314069</v>
      </c>
      <c r="I134" s="241">
        <f t="shared" si="101"/>
        <v>4970.21634086968</v>
      </c>
      <c r="J134" s="241">
        <f t="shared" si="101"/>
        <v>3499.23474405327</v>
      </c>
      <c r="K134" s="241">
        <f t="shared" si="101"/>
        <v>627.384788217748</v>
      </c>
      <c r="L134" s="241">
        <f t="shared" si="101"/>
        <v>16811.4260905318</v>
      </c>
      <c r="M134" s="241">
        <f t="shared" si="101"/>
        <v>17094.7912764162</v>
      </c>
      <c r="N134" s="241">
        <f t="shared" si="101"/>
        <v>-283.365185884437</v>
      </c>
      <c r="O134" s="241">
        <f t="shared" si="101"/>
        <v>509.329670290768</v>
      </c>
      <c r="P134" s="241">
        <f t="shared" si="101"/>
        <v>5291.40433046281</v>
      </c>
      <c r="Q134" s="241">
        <f t="shared" si="101"/>
        <v>-4782.07466017204</v>
      </c>
      <c r="R134" s="241">
        <f t="shared" si="101"/>
        <v>11536.1514744069</v>
      </c>
      <c r="S134" s="241">
        <f t="shared" si="101"/>
        <v>11138.4396098462</v>
      </c>
      <c r="T134" s="241">
        <f t="shared" si="101"/>
        <v>-609.475338793471</v>
      </c>
      <c r="U134" s="241">
        <f t="shared" si="101"/>
        <v>80.5503197994252</v>
      </c>
      <c r="V134" s="241">
        <f t="shared" si="101"/>
        <v>1712.31574701607</v>
      </c>
      <c r="W134" s="241">
        <f t="shared" si="101"/>
        <v>-250.395142</v>
      </c>
      <c r="X134" s="241">
        <f t="shared" si="101"/>
        <v>-535.283721461371</v>
      </c>
      <c r="Y134" s="241">
        <f t="shared" ref="Y134:AE134" si="102">Y95/10000</f>
        <v>251.293442213158</v>
      </c>
      <c r="Z134" s="241">
        <f t="shared" si="102"/>
        <v>1461.02230514301</v>
      </c>
      <c r="AA134" s="241">
        <f t="shared" si="102"/>
        <v>-17.5800116502102</v>
      </c>
      <c r="AB134" s="241">
        <f t="shared" si="102"/>
        <v>-356.7831114563</v>
      </c>
      <c r="AC134" s="241">
        <f t="shared" si="102"/>
        <v>-225.958988305082</v>
      </c>
      <c r="AD134" s="241">
        <f t="shared" si="102"/>
        <v>-8.9659</v>
      </c>
      <c r="AE134" s="241">
        <f t="shared" si="102"/>
        <v>-0.187327</v>
      </c>
    </row>
    <row r="135" ht="16.5" spans="1:31">
      <c r="A135" s="45" t="s">
        <v>49</v>
      </c>
      <c r="B135" s="242">
        <f t="shared" si="56"/>
        <v>79.613863</v>
      </c>
      <c r="C135" s="243">
        <f t="shared" ref="C135:X135" si="103">C96/10000</f>
        <v>20</v>
      </c>
      <c r="D135" s="243">
        <f t="shared" si="103"/>
        <v>66.957782</v>
      </c>
      <c r="E135" s="243">
        <f t="shared" si="103"/>
        <v>0</v>
      </c>
      <c r="F135" s="243">
        <f t="shared" si="103"/>
        <v>0</v>
      </c>
      <c r="G135" s="243">
        <f t="shared" si="103"/>
        <v>5.211092</v>
      </c>
      <c r="H135" s="243">
        <f t="shared" si="103"/>
        <v>0</v>
      </c>
      <c r="I135" s="243">
        <f t="shared" si="103"/>
        <v>0</v>
      </c>
      <c r="J135" s="243">
        <f t="shared" si="103"/>
        <v>0</v>
      </c>
      <c r="K135" s="243">
        <f t="shared" si="103"/>
        <v>0</v>
      </c>
      <c r="L135" s="243">
        <f t="shared" si="103"/>
        <v>0</v>
      </c>
      <c r="M135" s="243">
        <f t="shared" si="103"/>
        <v>0</v>
      </c>
      <c r="N135" s="243">
        <f t="shared" si="103"/>
        <v>0</v>
      </c>
      <c r="O135" s="243">
        <f t="shared" si="103"/>
        <v>7.444989</v>
      </c>
      <c r="P135" s="243">
        <f t="shared" si="103"/>
        <v>0</v>
      </c>
      <c r="Q135" s="243">
        <f t="shared" si="103"/>
        <v>7.444989</v>
      </c>
      <c r="R135" s="243">
        <f t="shared" si="103"/>
        <v>-20</v>
      </c>
      <c r="S135" s="243">
        <f t="shared" si="103"/>
        <v>-20</v>
      </c>
      <c r="T135" s="243">
        <f t="shared" si="103"/>
        <v>0</v>
      </c>
      <c r="U135" s="243">
        <f t="shared" si="103"/>
        <v>0</v>
      </c>
      <c r="V135" s="243">
        <f t="shared" si="103"/>
        <v>0</v>
      </c>
      <c r="W135" s="243">
        <f t="shared" si="103"/>
        <v>0</v>
      </c>
      <c r="X135" s="243">
        <f t="shared" si="103"/>
        <v>0</v>
      </c>
      <c r="Y135" s="243">
        <f t="shared" ref="Y135:AE135" si="104">Y96/10000</f>
        <v>0</v>
      </c>
      <c r="Z135" s="243">
        <f t="shared" si="104"/>
        <v>0</v>
      </c>
      <c r="AA135" s="243">
        <f t="shared" si="104"/>
        <v>0</v>
      </c>
      <c r="AB135" s="243">
        <f t="shared" si="104"/>
        <v>0</v>
      </c>
      <c r="AC135" s="243">
        <f t="shared" si="104"/>
        <v>0</v>
      </c>
      <c r="AD135" s="243">
        <f t="shared" si="104"/>
        <v>0</v>
      </c>
      <c r="AE135" s="243">
        <f t="shared" si="104"/>
        <v>0</v>
      </c>
    </row>
    <row r="136" ht="16.5" spans="1:31">
      <c r="A136" s="45" t="s">
        <v>50</v>
      </c>
      <c r="B136" s="242">
        <f t="shared" si="56"/>
        <v>494.647113</v>
      </c>
      <c r="C136" s="243">
        <f t="shared" ref="C136:X136" si="105">C97/10000</f>
        <v>0</v>
      </c>
      <c r="D136" s="243">
        <f t="shared" si="105"/>
        <v>429.008062</v>
      </c>
      <c r="E136" s="243">
        <f t="shared" si="105"/>
        <v>0</v>
      </c>
      <c r="F136" s="243">
        <f t="shared" si="105"/>
        <v>0.045</v>
      </c>
      <c r="G136" s="243">
        <f t="shared" si="105"/>
        <v>65.594051</v>
      </c>
      <c r="H136" s="243">
        <f t="shared" si="105"/>
        <v>0</v>
      </c>
      <c r="I136" s="243">
        <f t="shared" si="105"/>
        <v>0</v>
      </c>
      <c r="J136" s="243">
        <f t="shared" si="105"/>
        <v>0</v>
      </c>
      <c r="K136" s="243">
        <f t="shared" si="105"/>
        <v>0</v>
      </c>
      <c r="L136" s="243">
        <f t="shared" si="105"/>
        <v>0</v>
      </c>
      <c r="M136" s="243">
        <f t="shared" si="105"/>
        <v>0</v>
      </c>
      <c r="N136" s="243">
        <f t="shared" si="105"/>
        <v>0</v>
      </c>
      <c r="O136" s="243">
        <f t="shared" si="105"/>
        <v>0</v>
      </c>
      <c r="P136" s="243">
        <f t="shared" si="105"/>
        <v>0</v>
      </c>
      <c r="Q136" s="243">
        <f t="shared" si="105"/>
        <v>0</v>
      </c>
      <c r="R136" s="243">
        <f t="shared" si="105"/>
        <v>0</v>
      </c>
      <c r="S136" s="243">
        <f t="shared" si="105"/>
        <v>0</v>
      </c>
      <c r="T136" s="243">
        <f t="shared" si="105"/>
        <v>0</v>
      </c>
      <c r="U136" s="243">
        <f t="shared" si="105"/>
        <v>0</v>
      </c>
      <c r="V136" s="243">
        <f t="shared" si="105"/>
        <v>0</v>
      </c>
      <c r="W136" s="243">
        <f t="shared" si="105"/>
        <v>0</v>
      </c>
      <c r="X136" s="243">
        <f t="shared" si="105"/>
        <v>0</v>
      </c>
      <c r="Y136" s="243">
        <f t="shared" ref="Y136:AE136" si="106">Y97/10000</f>
        <v>0</v>
      </c>
      <c r="Z136" s="243">
        <f t="shared" si="106"/>
        <v>0</v>
      </c>
      <c r="AA136" s="243">
        <f t="shared" si="106"/>
        <v>0</v>
      </c>
      <c r="AB136" s="243">
        <f t="shared" si="106"/>
        <v>0</v>
      </c>
      <c r="AC136" s="243">
        <f t="shared" si="106"/>
        <v>0</v>
      </c>
      <c r="AD136" s="243">
        <f t="shared" si="106"/>
        <v>0</v>
      </c>
      <c r="AE136" s="243">
        <f t="shared" si="106"/>
        <v>0</v>
      </c>
    </row>
    <row r="137" s="235" customFormat="1" ht="16.5" spans="1:31">
      <c r="A137" s="43" t="s">
        <v>51</v>
      </c>
      <c r="B137" s="244">
        <f t="shared" si="56"/>
        <v>52918.957212</v>
      </c>
      <c r="C137" s="241">
        <f t="shared" ref="C137:X137" si="107">C98/10000</f>
        <v>7299.41881723425</v>
      </c>
      <c r="D137" s="241">
        <f t="shared" si="107"/>
        <v>-48670.287682</v>
      </c>
      <c r="E137" s="241">
        <f t="shared" si="107"/>
        <v>-298.277270540147</v>
      </c>
      <c r="F137" s="241">
        <f t="shared" si="107"/>
        <v>-1022.22770364366</v>
      </c>
      <c r="G137" s="241">
        <f t="shared" si="107"/>
        <v>57669.1429535795</v>
      </c>
      <c r="H137" s="241">
        <f t="shared" si="107"/>
        <v>9096.83587314069</v>
      </c>
      <c r="I137" s="241">
        <f t="shared" si="107"/>
        <v>4970.21634086968</v>
      </c>
      <c r="J137" s="241">
        <f t="shared" si="107"/>
        <v>3499.23474405327</v>
      </c>
      <c r="K137" s="241">
        <f t="shared" si="107"/>
        <v>627.384788217748</v>
      </c>
      <c r="L137" s="241">
        <f t="shared" si="107"/>
        <v>16811.4260905318</v>
      </c>
      <c r="M137" s="241">
        <f t="shared" si="107"/>
        <v>17094.7912764162</v>
      </c>
      <c r="N137" s="241">
        <f t="shared" si="107"/>
        <v>-283.365185884437</v>
      </c>
      <c r="O137" s="241">
        <f t="shared" si="107"/>
        <v>516.774659290768</v>
      </c>
      <c r="P137" s="241">
        <f t="shared" si="107"/>
        <v>5291.40433046281</v>
      </c>
      <c r="Q137" s="241">
        <f t="shared" si="107"/>
        <v>-4774.62967117204</v>
      </c>
      <c r="R137" s="241">
        <f t="shared" si="107"/>
        <v>11516.1514744069</v>
      </c>
      <c r="S137" s="241">
        <f t="shared" si="107"/>
        <v>11118.4396098462</v>
      </c>
      <c r="T137" s="241">
        <f t="shared" si="107"/>
        <v>-609.475338793471</v>
      </c>
      <c r="U137" s="241">
        <f t="shared" si="107"/>
        <v>80.5503197994252</v>
      </c>
      <c r="V137" s="241">
        <f t="shared" si="107"/>
        <v>1712.31574701607</v>
      </c>
      <c r="W137" s="241">
        <f t="shared" si="107"/>
        <v>-250.395142</v>
      </c>
      <c r="X137" s="241">
        <f t="shared" si="107"/>
        <v>-535.283721461371</v>
      </c>
      <c r="Y137" s="241">
        <f t="shared" ref="Y137:AE137" si="108">Y98/10000</f>
        <v>251.293442213158</v>
      </c>
      <c r="Z137" s="241">
        <f t="shared" si="108"/>
        <v>1461.02230514301</v>
      </c>
      <c r="AA137" s="241">
        <f t="shared" si="108"/>
        <v>-17.5800116502102</v>
      </c>
      <c r="AB137" s="241">
        <f t="shared" si="108"/>
        <v>-356.7831114563</v>
      </c>
      <c r="AC137" s="241">
        <f t="shared" si="108"/>
        <v>-225.958988305082</v>
      </c>
      <c r="AD137" s="241">
        <f t="shared" si="108"/>
        <v>-8.9659</v>
      </c>
      <c r="AE137" s="241">
        <f t="shared" si="108"/>
        <v>-0.187327</v>
      </c>
    </row>
    <row r="138" ht="16.5" spans="1:31">
      <c r="A138" s="45" t="s">
        <v>52</v>
      </c>
      <c r="B138" s="242">
        <f t="shared" si="56"/>
        <v>12546.0420519999</v>
      </c>
      <c r="C138" s="243">
        <f t="shared" ref="C138:X138" si="109">C99/10000</f>
        <v>0</v>
      </c>
      <c r="D138" s="243">
        <f t="shared" si="109"/>
        <v>12546.0420519999</v>
      </c>
      <c r="E138" s="243">
        <f t="shared" si="109"/>
        <v>0</v>
      </c>
      <c r="F138" s="243">
        <f t="shared" si="109"/>
        <v>0</v>
      </c>
      <c r="G138" s="243">
        <f t="shared" si="109"/>
        <v>0</v>
      </c>
      <c r="H138" s="243">
        <f t="shared" si="109"/>
        <v>0</v>
      </c>
      <c r="I138" s="243">
        <f t="shared" si="109"/>
        <v>0</v>
      </c>
      <c r="J138" s="243">
        <f t="shared" si="109"/>
        <v>0</v>
      </c>
      <c r="K138" s="243">
        <f t="shared" si="109"/>
        <v>0</v>
      </c>
      <c r="L138" s="243">
        <f t="shared" si="109"/>
        <v>0</v>
      </c>
      <c r="M138" s="243">
        <f t="shared" si="109"/>
        <v>0</v>
      </c>
      <c r="N138" s="243">
        <f t="shared" si="109"/>
        <v>0</v>
      </c>
      <c r="O138" s="243">
        <f t="shared" si="109"/>
        <v>0</v>
      </c>
      <c r="P138" s="243">
        <f t="shared" si="109"/>
        <v>0</v>
      </c>
      <c r="Q138" s="243">
        <f t="shared" si="109"/>
        <v>0</v>
      </c>
      <c r="R138" s="243">
        <f t="shared" si="109"/>
        <v>0</v>
      </c>
      <c r="S138" s="243">
        <f t="shared" si="109"/>
        <v>0</v>
      </c>
      <c r="T138" s="243">
        <f t="shared" si="109"/>
        <v>0</v>
      </c>
      <c r="U138" s="243">
        <f t="shared" si="109"/>
        <v>0</v>
      </c>
      <c r="V138" s="243">
        <f t="shared" si="109"/>
        <v>0</v>
      </c>
      <c r="W138" s="243">
        <f t="shared" si="109"/>
        <v>0</v>
      </c>
      <c r="X138" s="243">
        <f t="shared" si="109"/>
        <v>0</v>
      </c>
      <c r="Y138" s="243">
        <f t="shared" ref="Y138:AE138" si="110">Y99/10000</f>
        <v>0</v>
      </c>
      <c r="Z138" s="243">
        <f t="shared" si="110"/>
        <v>0</v>
      </c>
      <c r="AA138" s="243">
        <f t="shared" si="110"/>
        <v>0</v>
      </c>
      <c r="AB138" s="243">
        <f t="shared" si="110"/>
        <v>0</v>
      </c>
      <c r="AC138" s="243">
        <f t="shared" si="110"/>
        <v>0</v>
      </c>
      <c r="AD138" s="243">
        <f t="shared" si="110"/>
        <v>0</v>
      </c>
      <c r="AE138" s="243">
        <f t="shared" si="110"/>
        <v>0</v>
      </c>
    </row>
    <row r="139" s="235" customFormat="1" ht="16.5" spans="1:31">
      <c r="A139" s="43" t="s">
        <v>53</v>
      </c>
      <c r="B139" s="244">
        <f t="shared" si="56"/>
        <v>40372.9151600001</v>
      </c>
      <c r="C139" s="241">
        <f t="shared" ref="C139:X139" si="111">C100/10000</f>
        <v>7299.41881723425</v>
      </c>
      <c r="D139" s="241">
        <f t="shared" si="111"/>
        <v>-61216.3297339999</v>
      </c>
      <c r="E139" s="241">
        <f t="shared" si="111"/>
        <v>-298.277270540147</v>
      </c>
      <c r="F139" s="241">
        <f t="shared" si="111"/>
        <v>-1022.22770364366</v>
      </c>
      <c r="G139" s="241">
        <f t="shared" si="111"/>
        <v>57669.1429535795</v>
      </c>
      <c r="H139" s="241">
        <f t="shared" si="111"/>
        <v>9096.83587314069</v>
      </c>
      <c r="I139" s="241">
        <f t="shared" si="111"/>
        <v>4970.21634086968</v>
      </c>
      <c r="J139" s="241">
        <f t="shared" si="111"/>
        <v>3499.23474405327</v>
      </c>
      <c r="K139" s="241">
        <f t="shared" si="111"/>
        <v>627.384788217748</v>
      </c>
      <c r="L139" s="241">
        <f t="shared" si="111"/>
        <v>16811.4260905318</v>
      </c>
      <c r="M139" s="241">
        <f t="shared" si="111"/>
        <v>17094.7912764162</v>
      </c>
      <c r="N139" s="241">
        <f t="shared" si="111"/>
        <v>-283.365185884437</v>
      </c>
      <c r="O139" s="241">
        <f t="shared" si="111"/>
        <v>516.774659290768</v>
      </c>
      <c r="P139" s="241">
        <f t="shared" si="111"/>
        <v>5291.40433046281</v>
      </c>
      <c r="Q139" s="241">
        <f t="shared" si="111"/>
        <v>-4774.62967117204</v>
      </c>
      <c r="R139" s="241">
        <f t="shared" si="111"/>
        <v>11516.1514744069</v>
      </c>
      <c r="S139" s="241">
        <f t="shared" si="111"/>
        <v>11118.4396098462</v>
      </c>
      <c r="T139" s="241">
        <f t="shared" si="111"/>
        <v>-609.475338793471</v>
      </c>
      <c r="U139" s="241">
        <f t="shared" si="111"/>
        <v>80.5503197994252</v>
      </c>
      <c r="V139" s="241">
        <f t="shared" si="111"/>
        <v>1712.31574701607</v>
      </c>
      <c r="W139" s="241">
        <f t="shared" si="111"/>
        <v>-250.395142</v>
      </c>
      <c r="X139" s="241">
        <f t="shared" si="111"/>
        <v>-535.283721461371</v>
      </c>
      <c r="Y139" s="241">
        <f t="shared" ref="Y139:AE139" si="112">Y100/10000</f>
        <v>251.293442213158</v>
      </c>
      <c r="Z139" s="241">
        <f t="shared" si="112"/>
        <v>1461.02230514301</v>
      </c>
      <c r="AA139" s="241">
        <f t="shared" si="112"/>
        <v>-17.5800116502102</v>
      </c>
      <c r="AB139" s="241">
        <f t="shared" si="112"/>
        <v>-356.7831114563</v>
      </c>
      <c r="AC139" s="241">
        <f t="shared" si="112"/>
        <v>-225.958988305082</v>
      </c>
      <c r="AD139" s="241">
        <f t="shared" si="112"/>
        <v>-8.9659</v>
      </c>
      <c r="AE139" s="241">
        <f t="shared" si="112"/>
        <v>-0.187327</v>
      </c>
    </row>
    <row r="140" s="235" customFormat="1" ht="16.5" spans="1:31">
      <c r="A140" s="43" t="s">
        <v>54</v>
      </c>
      <c r="B140" s="244">
        <f t="shared" si="56"/>
        <v>-3576.197575</v>
      </c>
      <c r="C140" s="241">
        <f t="shared" ref="C140:X140" si="113">C101/10000</f>
        <v>-3576.197575</v>
      </c>
      <c r="D140" s="241">
        <f t="shared" si="113"/>
        <v>0</v>
      </c>
      <c r="E140" s="241">
        <f t="shared" si="113"/>
        <v>0</v>
      </c>
      <c r="F140" s="241">
        <f t="shared" si="113"/>
        <v>0</v>
      </c>
      <c r="G140" s="241">
        <f t="shared" si="113"/>
        <v>0</v>
      </c>
      <c r="H140" s="241">
        <f t="shared" si="113"/>
        <v>0</v>
      </c>
      <c r="I140" s="241">
        <f t="shared" si="113"/>
        <v>0</v>
      </c>
      <c r="J140" s="241">
        <f t="shared" si="113"/>
        <v>0</v>
      </c>
      <c r="K140" s="241">
        <f t="shared" si="113"/>
        <v>0</v>
      </c>
      <c r="L140" s="241">
        <f t="shared" si="113"/>
        <v>0</v>
      </c>
      <c r="M140" s="241">
        <f t="shared" si="113"/>
        <v>0</v>
      </c>
      <c r="N140" s="241">
        <f t="shared" si="113"/>
        <v>0</v>
      </c>
      <c r="O140" s="241">
        <f t="shared" si="113"/>
        <v>0</v>
      </c>
      <c r="P140" s="241">
        <f t="shared" si="113"/>
        <v>0</v>
      </c>
      <c r="Q140" s="241">
        <f t="shared" si="113"/>
        <v>0</v>
      </c>
      <c r="R140" s="241">
        <f t="shared" si="113"/>
        <v>0</v>
      </c>
      <c r="S140" s="241">
        <f t="shared" si="113"/>
        <v>0</v>
      </c>
      <c r="T140" s="241">
        <f t="shared" si="113"/>
        <v>0</v>
      </c>
      <c r="U140" s="241">
        <f t="shared" si="113"/>
        <v>0</v>
      </c>
      <c r="V140" s="241">
        <f t="shared" si="113"/>
        <v>0</v>
      </c>
      <c r="W140" s="241">
        <f t="shared" si="113"/>
        <v>0</v>
      </c>
      <c r="X140" s="241">
        <f t="shared" si="113"/>
        <v>0</v>
      </c>
      <c r="Y140" s="241">
        <f t="shared" ref="Y140:AE140" si="114">Y101/10000</f>
        <v>0</v>
      </c>
      <c r="Z140" s="241">
        <f t="shared" si="114"/>
        <v>0</v>
      </c>
      <c r="AA140" s="241">
        <f t="shared" si="114"/>
        <v>0</v>
      </c>
      <c r="AB140" s="241">
        <f t="shared" si="114"/>
        <v>0</v>
      </c>
      <c r="AC140" s="241">
        <f t="shared" si="114"/>
        <v>0</v>
      </c>
      <c r="AD140" s="241">
        <f t="shared" si="114"/>
        <v>0</v>
      </c>
      <c r="AE140" s="241">
        <f t="shared" si="114"/>
        <v>0</v>
      </c>
    </row>
    <row r="141" s="235" customFormat="1" ht="16.5" spans="1:31">
      <c r="A141" s="43" t="s">
        <v>55</v>
      </c>
      <c r="B141" s="244">
        <f t="shared" si="56"/>
        <v>36796.7175850001</v>
      </c>
      <c r="C141" s="241">
        <f t="shared" ref="C141:X141" si="115">C102/10000</f>
        <v>3723.22124223425</v>
      </c>
      <c r="D141" s="241">
        <f t="shared" si="115"/>
        <v>-61216.3297339999</v>
      </c>
      <c r="E141" s="241">
        <f t="shared" si="115"/>
        <v>-298.277270540147</v>
      </c>
      <c r="F141" s="241">
        <f t="shared" si="115"/>
        <v>-1022.22770364366</v>
      </c>
      <c r="G141" s="241">
        <f t="shared" si="115"/>
        <v>57669.1429535795</v>
      </c>
      <c r="H141" s="241">
        <f t="shared" si="115"/>
        <v>9096.83587314069</v>
      </c>
      <c r="I141" s="241">
        <f t="shared" si="115"/>
        <v>4970.21634086968</v>
      </c>
      <c r="J141" s="241">
        <f t="shared" si="115"/>
        <v>3499.23474405327</v>
      </c>
      <c r="K141" s="241">
        <f t="shared" si="115"/>
        <v>627.384788217748</v>
      </c>
      <c r="L141" s="241">
        <f t="shared" si="115"/>
        <v>16811.4260905318</v>
      </c>
      <c r="M141" s="241">
        <f t="shared" si="115"/>
        <v>17094.7912764162</v>
      </c>
      <c r="N141" s="241">
        <f t="shared" si="115"/>
        <v>-283.365185884437</v>
      </c>
      <c r="O141" s="241">
        <f t="shared" si="115"/>
        <v>516.774659290767</v>
      </c>
      <c r="P141" s="241">
        <f t="shared" si="115"/>
        <v>5291.40433046281</v>
      </c>
      <c r="Q141" s="241">
        <f t="shared" si="115"/>
        <v>-4774.62967117204</v>
      </c>
      <c r="R141" s="241">
        <f t="shared" si="115"/>
        <v>11516.1514744069</v>
      </c>
      <c r="S141" s="241">
        <f t="shared" si="115"/>
        <v>11118.4396098462</v>
      </c>
      <c r="T141" s="241">
        <f t="shared" si="115"/>
        <v>-609.475338793471</v>
      </c>
      <c r="U141" s="241">
        <f t="shared" si="115"/>
        <v>80.5503197994252</v>
      </c>
      <c r="V141" s="241">
        <f t="shared" si="115"/>
        <v>1712.31574701607</v>
      </c>
      <c r="W141" s="241">
        <f t="shared" si="115"/>
        <v>-250.395142</v>
      </c>
      <c r="X141" s="241">
        <f t="shared" si="115"/>
        <v>-535.283721461371</v>
      </c>
      <c r="Y141" s="241">
        <f t="shared" ref="Y141:AE141" si="116">Y102/10000</f>
        <v>251.293442213158</v>
      </c>
      <c r="Z141" s="241">
        <f t="shared" si="116"/>
        <v>1461.02230514301</v>
      </c>
      <c r="AA141" s="241">
        <f t="shared" si="116"/>
        <v>-17.5800116502102</v>
      </c>
      <c r="AB141" s="241">
        <f t="shared" si="116"/>
        <v>-356.7831114563</v>
      </c>
      <c r="AC141" s="241">
        <f t="shared" si="116"/>
        <v>-225.958988305082</v>
      </c>
      <c r="AD141" s="241">
        <f t="shared" si="116"/>
        <v>-8.9659</v>
      </c>
      <c r="AE141" s="241">
        <f t="shared" si="116"/>
        <v>-0.187327</v>
      </c>
    </row>
    <row r="142" ht="16.5" spans="1:31">
      <c r="A142" s="43" t="s">
        <v>65</v>
      </c>
      <c r="B142" s="244">
        <f t="shared" si="56"/>
        <v>0</v>
      </c>
      <c r="C142" s="244">
        <f t="shared" ref="C142:X142" si="117">C103/10000</f>
        <v>0</v>
      </c>
      <c r="D142" s="244">
        <f t="shared" si="117"/>
        <v>0</v>
      </c>
      <c r="E142" s="244">
        <f t="shared" si="117"/>
        <v>0.0005950026</v>
      </c>
      <c r="F142" s="244">
        <f t="shared" si="117"/>
        <v>0</v>
      </c>
      <c r="G142" s="244">
        <f t="shared" si="117"/>
        <v>29269.03152311</v>
      </c>
      <c r="H142" s="241">
        <f t="shared" si="117"/>
        <v>2608.088938675</v>
      </c>
      <c r="I142" s="244">
        <f t="shared" si="117"/>
        <v>2600.83508916</v>
      </c>
      <c r="J142" s="244">
        <f t="shared" si="117"/>
        <v>0</v>
      </c>
      <c r="K142" s="244">
        <f t="shared" si="117"/>
        <v>7.253849515</v>
      </c>
      <c r="L142" s="241">
        <f t="shared" si="117"/>
        <v>12853.274590255</v>
      </c>
      <c r="M142" s="244">
        <f t="shared" si="117"/>
        <v>12791.917591365</v>
      </c>
      <c r="N142" s="244">
        <f t="shared" si="117"/>
        <v>61.35699889</v>
      </c>
      <c r="O142" s="241">
        <f t="shared" si="117"/>
        <v>7262.11350656</v>
      </c>
      <c r="P142" s="244">
        <f t="shared" si="117"/>
        <v>5684.268678605</v>
      </c>
      <c r="Q142" s="244">
        <f t="shared" si="117"/>
        <v>1577.844827955</v>
      </c>
      <c r="R142" s="244">
        <f t="shared" si="117"/>
        <v>0</v>
      </c>
      <c r="S142" s="244">
        <f t="shared" si="117"/>
        <v>0</v>
      </c>
      <c r="T142" s="244">
        <f t="shared" si="117"/>
        <v>0</v>
      </c>
      <c r="U142" s="244">
        <f t="shared" si="117"/>
        <v>0</v>
      </c>
      <c r="V142" s="244">
        <f t="shared" si="117"/>
        <v>0</v>
      </c>
      <c r="W142" s="244">
        <f t="shared" si="117"/>
        <v>0</v>
      </c>
      <c r="X142" s="244">
        <f t="shared" si="117"/>
        <v>0</v>
      </c>
      <c r="Y142" s="244">
        <f t="shared" ref="Y142:AE142" si="118">Y103/10000</f>
        <v>0</v>
      </c>
      <c r="Z142" s="244">
        <f t="shared" si="118"/>
        <v>0</v>
      </c>
      <c r="AA142" s="244">
        <f t="shared" si="118"/>
        <v>0</v>
      </c>
      <c r="AB142" s="244">
        <f t="shared" si="118"/>
        <v>0</v>
      </c>
      <c r="AC142" s="244">
        <f t="shared" si="118"/>
        <v>0</v>
      </c>
      <c r="AD142" s="244">
        <f t="shared" si="118"/>
        <v>0</v>
      </c>
      <c r="AE142" s="244">
        <f t="shared" si="118"/>
        <v>0</v>
      </c>
    </row>
    <row r="143" ht="16.5" spans="1:31">
      <c r="A143" s="43" t="s">
        <v>67</v>
      </c>
      <c r="B143" s="244">
        <f t="shared" si="56"/>
        <v>36796.7175850001</v>
      </c>
      <c r="C143" s="244">
        <f t="shared" ref="C143:X143" si="119">C104/10000</f>
        <v>3723.22124223425</v>
      </c>
      <c r="D143" s="244">
        <f t="shared" si="119"/>
        <v>-61216.3297339999</v>
      </c>
      <c r="E143" s="244">
        <f t="shared" si="119"/>
        <v>-298.277865542747</v>
      </c>
      <c r="F143" s="244">
        <f t="shared" si="119"/>
        <v>-1022.22770364366</v>
      </c>
      <c r="G143" s="245">
        <f t="shared" si="119"/>
        <v>28400.1114304695</v>
      </c>
      <c r="H143" s="244">
        <f t="shared" si="119"/>
        <v>6488.74693446569</v>
      </c>
      <c r="I143" s="244">
        <f t="shared" si="119"/>
        <v>2369.38125170968</v>
      </c>
      <c r="J143" s="244">
        <f t="shared" si="119"/>
        <v>3499.23474405327</v>
      </c>
      <c r="K143" s="244">
        <f t="shared" si="119"/>
        <v>620.130938702748</v>
      </c>
      <c r="L143" s="244">
        <f t="shared" si="119"/>
        <v>3958.15150027677</v>
      </c>
      <c r="M143" s="244">
        <f t="shared" si="119"/>
        <v>4302.8736850512</v>
      </c>
      <c r="N143" s="244">
        <f t="shared" si="119"/>
        <v>-344.722184774437</v>
      </c>
      <c r="O143" s="244">
        <f t="shared" si="119"/>
        <v>-6745.33884726923</v>
      </c>
      <c r="P143" s="244">
        <f t="shared" si="119"/>
        <v>-392.864348142189</v>
      </c>
      <c r="Q143" s="244">
        <f t="shared" si="119"/>
        <v>-6352.47449912704</v>
      </c>
      <c r="R143" s="244">
        <f t="shared" si="119"/>
        <v>11516.1514744069</v>
      </c>
      <c r="S143" s="244">
        <f t="shared" si="119"/>
        <v>11118.4396098462</v>
      </c>
      <c r="T143" s="244">
        <f t="shared" si="119"/>
        <v>-609.475338793471</v>
      </c>
      <c r="U143" s="244">
        <f t="shared" si="119"/>
        <v>80.5503197994252</v>
      </c>
      <c r="V143" s="244">
        <f t="shared" si="119"/>
        <v>1712.31574701607</v>
      </c>
      <c r="W143" s="244">
        <f t="shared" si="119"/>
        <v>-250.395142</v>
      </c>
      <c r="X143" s="244">
        <f t="shared" si="119"/>
        <v>-535.283721461371</v>
      </c>
      <c r="Y143" s="244">
        <f t="shared" ref="Y143:AE143" si="120">Y104/10000</f>
        <v>251.293442213158</v>
      </c>
      <c r="Z143" s="244">
        <f t="shared" si="120"/>
        <v>1461.02230514301</v>
      </c>
      <c r="AA143" s="244">
        <f t="shared" si="120"/>
        <v>-17.5800116502102</v>
      </c>
      <c r="AB143" s="244">
        <f t="shared" si="120"/>
        <v>-356.7831114563</v>
      </c>
      <c r="AC143" s="244">
        <f t="shared" si="120"/>
        <v>-225.958988305082</v>
      </c>
      <c r="AD143" s="244">
        <f t="shared" si="120"/>
        <v>-8.9659</v>
      </c>
      <c r="AE143" s="244">
        <f t="shared" si="120"/>
        <v>-0.187327</v>
      </c>
    </row>
    <row r="144" spans="13:16">
      <c r="M144" s="253">
        <f>M111/(资金成本!B3/10000)</f>
        <v>0.0796193214076191</v>
      </c>
      <c r="P144" s="253">
        <f>P111/(资金成本!B8/10000)</f>
        <v>0.0637816566197541</v>
      </c>
    </row>
    <row r="145" spans="17:27">
      <c r="Q145">
        <f>-2509</f>
        <v>-2509</v>
      </c>
      <c r="S145">
        <f>S111+V111+X111</f>
        <v>22004.9957168527</v>
      </c>
      <c r="AA145" s="235">
        <v>29</v>
      </c>
    </row>
    <row r="146" spans="9:27">
      <c r="I146">
        <f>I142/0.0055</f>
        <v>472879.10712</v>
      </c>
      <c r="Q146">
        <f>Q111-Q145</f>
        <v>-1779.65300333333</v>
      </c>
      <c r="AA146" s="235">
        <f>AA111/AA145</f>
        <v>59.6796463996003</v>
      </c>
    </row>
    <row r="147" spans="27:27">
      <c r="AA147" s="235">
        <f>AA143/AA145</f>
        <v>-0.60620729828311</v>
      </c>
    </row>
    <row r="148" spans="17:17">
      <c r="Q148" s="254">
        <f>Q111/(28688)</f>
        <v>-0.149492923986801</v>
      </c>
    </row>
    <row r="149" spans="1:31">
      <c r="A149" s="2" t="s">
        <v>67</v>
      </c>
      <c r="B149" s="2">
        <v>36907.227687</v>
      </c>
      <c r="C149">
        <v>3692.21475690092</v>
      </c>
      <c r="D149">
        <v>-61222.254182</v>
      </c>
      <c r="E149">
        <v>-298.277865542747</v>
      </c>
      <c r="F149">
        <v>-1022.22770364366</v>
      </c>
      <c r="G149">
        <v>28400.1114304695</v>
      </c>
      <c r="H149">
        <v>6488.74693446569</v>
      </c>
      <c r="I149">
        <v>2369.38125170968</v>
      </c>
      <c r="J149">
        <v>3499.23474405327</v>
      </c>
      <c r="K149">
        <v>620.130938702748</v>
      </c>
      <c r="L149">
        <v>3958.15150027677</v>
      </c>
      <c r="M149">
        <v>4302.8736850512</v>
      </c>
      <c r="N149">
        <v>-344.722184774437</v>
      </c>
      <c r="O149">
        <v>-6621.3129059359</v>
      </c>
      <c r="P149">
        <v>-392.864348142189</v>
      </c>
      <c r="Q149">
        <v>-6228.44855779371</v>
      </c>
      <c r="R149">
        <v>11539.5665684069</v>
      </c>
      <c r="S149">
        <v>11141.8547038462</v>
      </c>
      <c r="T149">
        <v>-609.475338793471</v>
      </c>
      <c r="U149">
        <v>80.5503197994252</v>
      </c>
      <c r="V149">
        <v>1712.31574701607</v>
      </c>
      <c r="W149">
        <v>-250.395142</v>
      </c>
      <c r="X149">
        <v>-535.283721461371</v>
      </c>
      <c r="Y149" s="235">
        <v>251.293442213158</v>
      </c>
      <c r="Z149" s="235">
        <v>1461.02230514301</v>
      </c>
      <c r="AA149" s="235">
        <v>-17.5800116502102</v>
      </c>
      <c r="AB149" s="235">
        <v>-356.7831114563</v>
      </c>
      <c r="AC149" s="235">
        <v>-225.958988305082</v>
      </c>
      <c r="AD149" s="235">
        <v>-8.9659</v>
      </c>
      <c r="AE149" s="235">
        <v>-0.187327</v>
      </c>
    </row>
    <row r="153" spans="2:31">
      <c r="B153" s="2">
        <f>B143-B149</f>
        <v>-110.510101999898</v>
      </c>
      <c r="C153" s="2">
        <f t="shared" ref="C153:AE153" si="121">C143-C149</f>
        <v>31.0064853333297</v>
      </c>
      <c r="D153" s="2">
        <f t="shared" si="121"/>
        <v>5.92444800009253</v>
      </c>
      <c r="E153" s="2">
        <f t="shared" si="121"/>
        <v>4.54747350886464e-13</v>
      </c>
      <c r="F153" s="2">
        <f t="shared" si="121"/>
        <v>-1.36424205265939e-12</v>
      </c>
      <c r="G153" s="2">
        <f t="shared" si="121"/>
        <v>-2.91038304567337e-11</v>
      </c>
      <c r="H153" s="2">
        <f t="shared" si="121"/>
        <v>0</v>
      </c>
      <c r="I153" s="2">
        <f t="shared" si="121"/>
        <v>0</v>
      </c>
      <c r="J153" s="2">
        <f t="shared" si="121"/>
        <v>0</v>
      </c>
      <c r="K153" s="2">
        <f t="shared" si="121"/>
        <v>0</v>
      </c>
      <c r="L153" s="2">
        <f t="shared" si="121"/>
        <v>0</v>
      </c>
      <c r="M153" s="2">
        <f t="shared" si="121"/>
        <v>0</v>
      </c>
      <c r="N153" s="2">
        <f t="shared" si="121"/>
        <v>0</v>
      </c>
      <c r="O153" s="2">
        <f t="shared" si="121"/>
        <v>-124.025941333334</v>
      </c>
      <c r="P153" s="2">
        <f t="shared" si="121"/>
        <v>0</v>
      </c>
      <c r="Q153" s="2">
        <f t="shared" si="121"/>
        <v>-124.025941333333</v>
      </c>
      <c r="R153" s="2">
        <f t="shared" si="121"/>
        <v>-23.41509400004</v>
      </c>
      <c r="S153" s="2">
        <f t="shared" si="121"/>
        <v>-23.4150939999945</v>
      </c>
      <c r="T153" s="2">
        <f t="shared" si="121"/>
        <v>0</v>
      </c>
      <c r="U153" s="2">
        <f t="shared" si="121"/>
        <v>0</v>
      </c>
      <c r="V153" s="2">
        <f t="shared" si="121"/>
        <v>0</v>
      </c>
      <c r="W153" s="2">
        <f t="shared" si="121"/>
        <v>0</v>
      </c>
      <c r="X153" s="2">
        <f t="shared" si="121"/>
        <v>0</v>
      </c>
      <c r="Y153" s="2">
        <f t="shared" si="121"/>
        <v>0</v>
      </c>
      <c r="Z153" s="2">
        <f t="shared" si="121"/>
        <v>0</v>
      </c>
      <c r="AA153" s="2">
        <f t="shared" si="121"/>
        <v>0</v>
      </c>
      <c r="AB153" s="2">
        <f t="shared" si="121"/>
        <v>0</v>
      </c>
      <c r="AC153" s="2">
        <f t="shared" si="121"/>
        <v>0</v>
      </c>
      <c r="AD153" s="2">
        <f t="shared" si="121"/>
        <v>0</v>
      </c>
      <c r="AE153" s="2">
        <f t="shared" si="121"/>
        <v>0</v>
      </c>
    </row>
    <row r="157" spans="4:4">
      <c r="D157">
        <v>12551.83296</v>
      </c>
    </row>
    <row r="159" spans="4:4">
      <c r="D159">
        <f>D138-D157</f>
        <v>-5.79090800009908</v>
      </c>
    </row>
  </sheetData>
  <pageMargins left="0.7" right="0.7" top="0.75" bottom="0.75" header="0.3" footer="0.3"/>
  <pageSetup paperSize="9" scale="2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AI327"/>
  <sheetViews>
    <sheetView tabSelected="1" workbookViewId="0">
      <pane xSplit="2" ySplit="2" topLeftCell="C272" activePane="bottomRight" state="frozen"/>
      <selection/>
      <selection pane="topRight"/>
      <selection pane="bottomLeft"/>
      <selection pane="bottomRight" activeCell="I306" sqref="I306"/>
    </sheetView>
  </sheetViews>
  <sheetFormatPr defaultColWidth="9" defaultRowHeight="13.5"/>
  <cols>
    <col min="2" max="2" width="14.875" customWidth="1"/>
    <col min="3" max="3" width="12.625"/>
    <col min="4" max="4" width="13.75"/>
    <col min="5" max="5" width="11.25" customWidth="1"/>
    <col min="6" max="6" width="11.5083333333333"/>
    <col min="7" max="7" width="12.625"/>
    <col min="8" max="8" width="13.75"/>
    <col min="9" max="9" width="12.625"/>
    <col min="10" max="12" width="11.5083333333333"/>
    <col min="13" max="13" width="12.625"/>
    <col min="14" max="15" width="11.5083333333333"/>
    <col min="16" max="16" width="12.625"/>
    <col min="17" max="18" width="11.5083333333333"/>
    <col min="19" max="23" width="12.625"/>
    <col min="24" max="25" width="11.5083333333333"/>
    <col min="26" max="26" width="14.125" customWidth="1"/>
    <col min="27" max="27" width="16" customWidth="1"/>
    <col min="28" max="28" width="17.875" customWidth="1"/>
    <col min="29" max="30" width="15.375" customWidth="1"/>
    <col min="31" max="31" width="14.125" customWidth="1"/>
    <col min="32" max="32" width="9.50833333333333" customWidth="1"/>
  </cols>
  <sheetData>
    <row r="2" ht="16.5" spans="1:25">
      <c r="A2" s="219" t="s">
        <v>72</v>
      </c>
      <c r="B2" s="220" t="s">
        <v>73</v>
      </c>
      <c r="C2" s="221" t="s">
        <v>2</v>
      </c>
      <c r="D2" s="221" t="s">
        <v>3</v>
      </c>
      <c r="E2" s="221" t="s">
        <v>4</v>
      </c>
      <c r="F2" s="222" t="s">
        <v>5</v>
      </c>
      <c r="G2" s="222" t="s">
        <v>6</v>
      </c>
      <c r="H2" s="221" t="s">
        <v>7</v>
      </c>
      <c r="I2" s="221" t="s">
        <v>8</v>
      </c>
      <c r="J2" s="221" t="s">
        <v>9</v>
      </c>
      <c r="K2" s="221" t="s">
        <v>10</v>
      </c>
      <c r="L2" s="221" t="s">
        <v>11</v>
      </c>
      <c r="M2" s="221" t="s">
        <v>12</v>
      </c>
      <c r="N2" s="221" t="s">
        <v>13</v>
      </c>
      <c r="O2" s="221" t="s">
        <v>14</v>
      </c>
      <c r="P2" s="221" t="s">
        <v>15</v>
      </c>
      <c r="Q2" s="221" t="s">
        <v>16</v>
      </c>
      <c r="R2" s="221" t="s">
        <v>17</v>
      </c>
      <c r="S2" s="221" t="s">
        <v>18</v>
      </c>
      <c r="T2" s="221" t="s">
        <v>19</v>
      </c>
      <c r="U2" s="221" t="s">
        <v>20</v>
      </c>
      <c r="V2" s="221" t="s">
        <v>21</v>
      </c>
      <c r="W2" s="221" t="s">
        <v>22</v>
      </c>
      <c r="X2" s="221" t="s">
        <v>23</v>
      </c>
      <c r="Y2" s="221" t="s">
        <v>24</v>
      </c>
    </row>
    <row r="3" ht="15" customHeight="1" spans="1:25">
      <c r="A3" s="26" t="s">
        <v>74</v>
      </c>
      <c r="B3" s="27" t="s">
        <v>75</v>
      </c>
      <c r="C3" s="223">
        <f>D3+E3+F3+G3+H3+M3+P3+S3+I3</f>
        <v>92937047.36</v>
      </c>
      <c r="D3" s="223"/>
      <c r="E3" s="223">
        <f>SUM(费用表粘贴!D3:S3)</f>
        <v>-1940349.06</v>
      </c>
      <c r="F3" s="223">
        <f>费用表粘贴!T3</f>
        <v>0</v>
      </c>
      <c r="G3" s="223">
        <f>费用表粘贴!Y3</f>
        <v>0</v>
      </c>
      <c r="H3" s="224">
        <f>费用表粘贴!U3</f>
        <v>29426552.95</v>
      </c>
      <c r="I3" s="224">
        <f>J3+K3+L3</f>
        <v>1429176.92</v>
      </c>
      <c r="J3" s="223">
        <f>费用表粘贴!AK3</f>
        <v>0</v>
      </c>
      <c r="K3" s="223">
        <f>费用表粘贴!AL3</f>
        <v>133384.46</v>
      </c>
      <c r="L3" s="223">
        <f>费用表粘贴!AJ3</f>
        <v>1295792.46</v>
      </c>
      <c r="M3" s="224">
        <f>N3+O3</f>
        <v>0</v>
      </c>
      <c r="N3" s="223">
        <f>费用表粘贴!Z3</f>
        <v>0</v>
      </c>
      <c r="O3" s="223">
        <f>费用表粘贴!AA3</f>
        <v>0</v>
      </c>
      <c r="P3" s="224">
        <f>Q3+R3</f>
        <v>0</v>
      </c>
      <c r="Q3" s="223">
        <f>费用表粘贴!AB3</f>
        <v>0</v>
      </c>
      <c r="R3" s="223">
        <f>费用表粘贴!AC3</f>
        <v>0</v>
      </c>
      <c r="S3" s="224">
        <f>T3+U3+V3+W3+X3+Y3</f>
        <v>64021666.55</v>
      </c>
      <c r="T3" s="223">
        <f>费用表粘贴!AF3</f>
        <v>43803505</v>
      </c>
      <c r="U3" s="223">
        <f>费用表粘贴!AG3</f>
        <v>3092755</v>
      </c>
      <c r="V3" s="223">
        <f>费用表粘贴!AH3</f>
        <v>4639759</v>
      </c>
      <c r="W3" s="223">
        <f>费用表粘贴!AI3</f>
        <v>12485647.55</v>
      </c>
      <c r="X3" s="223">
        <f>费用表粘贴!AE3</f>
        <v>0</v>
      </c>
      <c r="Y3" s="223">
        <f>费用表粘贴!AD3</f>
        <v>0</v>
      </c>
    </row>
    <row r="4" ht="15" customHeight="1" spans="1:25">
      <c r="A4" s="26"/>
      <c r="B4" s="31" t="s">
        <v>76</v>
      </c>
      <c r="C4" s="223">
        <f t="shared" ref="C4:C35" si="0">D4+E4+F4+G4+H4+M4+P4+S4+I4</f>
        <v>62381774.18</v>
      </c>
      <c r="D4" s="223"/>
      <c r="E4" s="223">
        <f>SUM(费用表粘贴!D4:S4)</f>
        <v>0</v>
      </c>
      <c r="F4" s="223">
        <f>费用表粘贴!T4</f>
        <v>0</v>
      </c>
      <c r="G4" s="223">
        <f>费用表粘贴!Y4</f>
        <v>0</v>
      </c>
      <c r="H4" s="224">
        <f>费用表粘贴!U4</f>
        <v>62387678.46</v>
      </c>
      <c r="I4" s="224">
        <f t="shared" ref="I4:I35" si="1">J4+K4+L4</f>
        <v>0</v>
      </c>
      <c r="J4" s="223">
        <f>费用表粘贴!AK4</f>
        <v>0</v>
      </c>
      <c r="K4" s="223">
        <f>费用表粘贴!AL4</f>
        <v>0</v>
      </c>
      <c r="L4" s="223">
        <f>费用表粘贴!AJ4</f>
        <v>0</v>
      </c>
      <c r="M4" s="224">
        <f t="shared" ref="M4:M35" si="2">N4+O4</f>
        <v>0</v>
      </c>
      <c r="N4" s="223">
        <f>费用表粘贴!Z4</f>
        <v>0</v>
      </c>
      <c r="O4" s="223">
        <f>费用表粘贴!AA4</f>
        <v>0</v>
      </c>
      <c r="P4" s="224">
        <f t="shared" ref="P4:P35" si="3">Q4+R4</f>
        <v>0</v>
      </c>
      <c r="Q4" s="223">
        <f>费用表粘贴!AB4</f>
        <v>0</v>
      </c>
      <c r="R4" s="223">
        <f>费用表粘贴!AC4</f>
        <v>0</v>
      </c>
      <c r="S4" s="224">
        <f t="shared" ref="S4:S35" si="4">T4+U4+V4+W4+X4+Y4</f>
        <v>-5904.28</v>
      </c>
      <c r="T4" s="223">
        <f>费用表粘贴!AF4</f>
        <v>0</v>
      </c>
      <c r="U4" s="223">
        <f>费用表粘贴!AG4</f>
        <v>0</v>
      </c>
      <c r="V4" s="223">
        <f>费用表粘贴!AH4</f>
        <v>-5904.28</v>
      </c>
      <c r="W4" s="223">
        <f>费用表粘贴!AI4</f>
        <v>0</v>
      </c>
      <c r="X4" s="223">
        <f>费用表粘贴!AE4</f>
        <v>0</v>
      </c>
      <c r="Y4" s="223">
        <f>费用表粘贴!AD4</f>
        <v>0</v>
      </c>
    </row>
    <row r="5" ht="15" customHeight="1" spans="1:25">
      <c r="A5" s="26"/>
      <c r="B5" s="31" t="s">
        <v>77</v>
      </c>
      <c r="C5" s="223">
        <f t="shared" si="0"/>
        <v>4102826.28</v>
      </c>
      <c r="D5" s="223"/>
      <c r="E5" s="223">
        <f>SUM(费用表粘贴!D5:S5)</f>
        <v>0</v>
      </c>
      <c r="F5" s="223">
        <f>费用表粘贴!T5</f>
        <v>0</v>
      </c>
      <c r="G5" s="223">
        <f>费用表粘贴!Y5</f>
        <v>0</v>
      </c>
      <c r="H5" s="224">
        <f>费用表粘贴!U5</f>
        <v>2735009.42</v>
      </c>
      <c r="I5" s="224">
        <f t="shared" si="1"/>
        <v>0</v>
      </c>
      <c r="J5" s="223">
        <f>费用表粘贴!AK5</f>
        <v>0</v>
      </c>
      <c r="K5" s="223">
        <f>费用表粘贴!AL5</f>
        <v>0</v>
      </c>
      <c r="L5" s="223">
        <f>费用表粘贴!AJ5</f>
        <v>0</v>
      </c>
      <c r="M5" s="224">
        <f t="shared" si="2"/>
        <v>510322.17</v>
      </c>
      <c r="N5" s="223">
        <f>费用表粘贴!Z5</f>
        <v>0</v>
      </c>
      <c r="O5" s="223">
        <f>费用表粘贴!AA5</f>
        <v>510322.17</v>
      </c>
      <c r="P5" s="224">
        <f t="shared" si="3"/>
        <v>0</v>
      </c>
      <c r="Q5" s="223">
        <f>费用表粘贴!AB5</f>
        <v>0</v>
      </c>
      <c r="R5" s="223">
        <f>费用表粘贴!AC5</f>
        <v>0</v>
      </c>
      <c r="S5" s="224">
        <f t="shared" si="4"/>
        <v>857494.69</v>
      </c>
      <c r="T5" s="223">
        <f>费用表粘贴!AF5</f>
        <v>794080.15</v>
      </c>
      <c r="U5" s="223">
        <f>费用表粘贴!AG5</f>
        <v>0</v>
      </c>
      <c r="V5" s="223">
        <f>费用表粘贴!AH5</f>
        <v>33980.58</v>
      </c>
      <c r="W5" s="223">
        <f>费用表粘贴!AI5</f>
        <v>29433.96</v>
      </c>
      <c r="X5" s="223">
        <f>费用表粘贴!AE5</f>
        <v>0</v>
      </c>
      <c r="Y5" s="223">
        <f>费用表粘贴!AD5</f>
        <v>0</v>
      </c>
    </row>
    <row r="6" ht="15" customHeight="1" spans="1:25">
      <c r="A6" s="26"/>
      <c r="B6" s="31" t="s">
        <v>78</v>
      </c>
      <c r="C6" s="223">
        <f t="shared" si="0"/>
        <v>16676893.62</v>
      </c>
      <c r="D6" s="223"/>
      <c r="E6" s="223">
        <f>SUM(费用表粘贴!D6:S6)</f>
        <v>0</v>
      </c>
      <c r="F6" s="223">
        <f>费用表粘贴!T6</f>
        <v>0</v>
      </c>
      <c r="G6" s="223">
        <f>费用表粘贴!Y6</f>
        <v>0</v>
      </c>
      <c r="H6" s="224">
        <f>费用表粘贴!U6</f>
        <v>10865325.42</v>
      </c>
      <c r="I6" s="224">
        <f t="shared" si="1"/>
        <v>0</v>
      </c>
      <c r="J6" s="223">
        <f>费用表粘贴!AK6</f>
        <v>0</v>
      </c>
      <c r="K6" s="223">
        <f>费用表粘贴!AL6</f>
        <v>0</v>
      </c>
      <c r="L6" s="223">
        <f>费用表粘贴!AJ6</f>
        <v>0</v>
      </c>
      <c r="M6" s="224">
        <f t="shared" si="2"/>
        <v>0</v>
      </c>
      <c r="N6" s="223">
        <f>费用表粘贴!Z6</f>
        <v>0</v>
      </c>
      <c r="O6" s="223">
        <f>费用表粘贴!AA6</f>
        <v>0</v>
      </c>
      <c r="P6" s="224">
        <f t="shared" si="3"/>
        <v>0</v>
      </c>
      <c r="Q6" s="223">
        <f>费用表粘贴!AB6</f>
        <v>0</v>
      </c>
      <c r="R6" s="223">
        <f>费用表粘贴!AC6</f>
        <v>0</v>
      </c>
      <c r="S6" s="224">
        <f t="shared" si="4"/>
        <v>5811568.2</v>
      </c>
      <c r="T6" s="223">
        <f>费用表粘贴!AF6</f>
        <v>3827007.56</v>
      </c>
      <c r="U6" s="223">
        <f>费用表粘贴!AG6</f>
        <v>849222.01</v>
      </c>
      <c r="V6" s="223">
        <f>费用表粘贴!AH6</f>
        <v>627850.79</v>
      </c>
      <c r="W6" s="223">
        <f>费用表粘贴!AI6</f>
        <v>507487.84</v>
      </c>
      <c r="X6" s="223">
        <f>费用表粘贴!AE6</f>
        <v>0</v>
      </c>
      <c r="Y6" s="223">
        <f>费用表粘贴!AD6</f>
        <v>0</v>
      </c>
    </row>
    <row r="7" ht="15" customHeight="1" spans="1:25">
      <c r="A7" s="26"/>
      <c r="B7" s="31" t="s">
        <v>79</v>
      </c>
      <c r="C7" s="223">
        <f t="shared" si="0"/>
        <v>2338.97</v>
      </c>
      <c r="D7" s="223"/>
      <c r="E7" s="223">
        <f>SUM(费用表粘贴!D7:S7)</f>
        <v>2338.97</v>
      </c>
      <c r="F7" s="223">
        <f>费用表粘贴!T7</f>
        <v>0</v>
      </c>
      <c r="G7" s="223">
        <f>费用表粘贴!Y7</f>
        <v>0</v>
      </c>
      <c r="H7" s="224">
        <f>费用表粘贴!U7</f>
        <v>0</v>
      </c>
      <c r="I7" s="224">
        <f t="shared" si="1"/>
        <v>0</v>
      </c>
      <c r="J7" s="223">
        <f>费用表粘贴!AK7</f>
        <v>0</v>
      </c>
      <c r="K7" s="223">
        <f>费用表粘贴!AL7</f>
        <v>0</v>
      </c>
      <c r="L7" s="223">
        <f>费用表粘贴!AJ7</f>
        <v>0</v>
      </c>
      <c r="M7" s="224">
        <f t="shared" si="2"/>
        <v>0</v>
      </c>
      <c r="N7" s="223">
        <f>费用表粘贴!Z7</f>
        <v>0</v>
      </c>
      <c r="O7" s="223">
        <f>费用表粘贴!AA7</f>
        <v>0</v>
      </c>
      <c r="P7" s="224">
        <f t="shared" si="3"/>
        <v>0</v>
      </c>
      <c r="Q7" s="223">
        <f>费用表粘贴!AB7</f>
        <v>0</v>
      </c>
      <c r="R7" s="223">
        <f>费用表粘贴!AC7</f>
        <v>0</v>
      </c>
      <c r="S7" s="224">
        <f t="shared" si="4"/>
        <v>0</v>
      </c>
      <c r="T7" s="223">
        <f>费用表粘贴!AF7</f>
        <v>0</v>
      </c>
      <c r="U7" s="223">
        <f>费用表粘贴!AG7</f>
        <v>0</v>
      </c>
      <c r="V7" s="223">
        <f>费用表粘贴!AH7</f>
        <v>0</v>
      </c>
      <c r="W7" s="223">
        <f>费用表粘贴!AI7</f>
        <v>0</v>
      </c>
      <c r="X7" s="223">
        <f>费用表粘贴!AE7</f>
        <v>0</v>
      </c>
      <c r="Y7" s="223">
        <f>费用表粘贴!AD7</f>
        <v>0</v>
      </c>
    </row>
    <row r="8" ht="15" customHeight="1" spans="1:25">
      <c r="A8" s="26"/>
      <c r="B8" s="31" t="s">
        <v>80</v>
      </c>
      <c r="C8" s="223">
        <f t="shared" si="0"/>
        <v>8132127.50141509</v>
      </c>
      <c r="D8" s="223"/>
      <c r="E8" s="223">
        <f>SUM(费用表粘贴!D8:S8)</f>
        <v>-3700232.97</v>
      </c>
      <c r="F8" s="223">
        <f>费用表粘贴!T8</f>
        <v>23.3</v>
      </c>
      <c r="G8" s="223">
        <f>费用表粘贴!Y8</f>
        <v>2243.96</v>
      </c>
      <c r="H8" s="224">
        <f>费用表粘贴!U8</f>
        <v>6930849.70141509</v>
      </c>
      <c r="I8" s="224">
        <f t="shared" si="1"/>
        <v>802596.31</v>
      </c>
      <c r="J8" s="223">
        <f>费用表粘贴!AK8</f>
        <v>301953.69</v>
      </c>
      <c r="K8" s="223">
        <f>费用表粘贴!AL8</f>
        <v>427667.35</v>
      </c>
      <c r="L8" s="223">
        <f>费用表粘贴!AJ8</f>
        <v>72975.27</v>
      </c>
      <c r="M8" s="224">
        <f t="shared" si="2"/>
        <v>1586554.09</v>
      </c>
      <c r="N8" s="223">
        <f>费用表粘贴!Z8</f>
        <v>1539975.5</v>
      </c>
      <c r="O8" s="223">
        <f>费用表粘贴!AA8</f>
        <v>46578.59</v>
      </c>
      <c r="P8" s="224">
        <f t="shared" si="3"/>
        <v>614953.28</v>
      </c>
      <c r="Q8" s="223">
        <f>费用表粘贴!AB8</f>
        <v>555966.16</v>
      </c>
      <c r="R8" s="223">
        <f>费用表粘贴!AC8</f>
        <v>58987.12</v>
      </c>
      <c r="S8" s="224">
        <f t="shared" si="4"/>
        <v>1895139.83</v>
      </c>
      <c r="T8" s="223">
        <f>费用表粘贴!AF8</f>
        <v>1390205.02</v>
      </c>
      <c r="U8" s="223">
        <f>费用表粘贴!AG8</f>
        <v>135877.12</v>
      </c>
      <c r="V8" s="223">
        <f>费用表粘贴!AH8</f>
        <v>86180.58</v>
      </c>
      <c r="W8" s="223">
        <f>费用表粘贴!AI8</f>
        <v>281263.09</v>
      </c>
      <c r="X8" s="223">
        <f>费用表粘贴!AE8</f>
        <v>98.69</v>
      </c>
      <c r="Y8" s="223">
        <f>费用表粘贴!AD8</f>
        <v>1515.33</v>
      </c>
    </row>
    <row r="9" ht="15" customHeight="1" spans="1:25">
      <c r="A9" s="26"/>
      <c r="B9" s="32" t="s">
        <v>81</v>
      </c>
      <c r="C9" s="223">
        <f t="shared" si="0"/>
        <v>16410116.16</v>
      </c>
      <c r="D9" s="223"/>
      <c r="E9" s="223">
        <f>SUM(费用表粘贴!D9:S9)</f>
        <v>0</v>
      </c>
      <c r="F9" s="223">
        <f>费用表粘贴!T9</f>
        <v>0</v>
      </c>
      <c r="G9" s="223">
        <f>费用表粘贴!Y9</f>
        <v>0</v>
      </c>
      <c r="H9" s="224">
        <f>费用表粘贴!U9</f>
        <v>15073188.06</v>
      </c>
      <c r="I9" s="224">
        <f t="shared" si="1"/>
        <v>964965.79</v>
      </c>
      <c r="J9" s="223">
        <f>费用表粘贴!AK9</f>
        <v>48766.23</v>
      </c>
      <c r="K9" s="223">
        <f>费用表粘贴!AL9</f>
        <v>0</v>
      </c>
      <c r="L9" s="223">
        <f>费用表粘贴!AJ9</f>
        <v>916199.56</v>
      </c>
      <c r="M9" s="224">
        <f t="shared" si="2"/>
        <v>0</v>
      </c>
      <c r="N9" s="223">
        <f>费用表粘贴!Z9</f>
        <v>0</v>
      </c>
      <c r="O9" s="223">
        <f>费用表粘贴!AA9</f>
        <v>0</v>
      </c>
      <c r="P9" s="224">
        <f t="shared" si="3"/>
        <v>353094.39</v>
      </c>
      <c r="Q9" s="223">
        <f>费用表粘贴!AB9</f>
        <v>300621.2</v>
      </c>
      <c r="R9" s="223">
        <f>费用表粘贴!AC9</f>
        <v>52473.19</v>
      </c>
      <c r="S9" s="224">
        <f t="shared" si="4"/>
        <v>18867.92</v>
      </c>
      <c r="T9" s="223">
        <f>费用表粘贴!AF9</f>
        <v>0</v>
      </c>
      <c r="U9" s="223">
        <f>费用表粘贴!AG9</f>
        <v>0</v>
      </c>
      <c r="V9" s="223">
        <f>费用表粘贴!AH9</f>
        <v>18867.92</v>
      </c>
      <c r="W9" s="223">
        <f>费用表粘贴!AI9</f>
        <v>0</v>
      </c>
      <c r="X9" s="223">
        <f>费用表粘贴!AE9</f>
        <v>0</v>
      </c>
      <c r="Y9" s="223">
        <f>费用表粘贴!AD9</f>
        <v>0</v>
      </c>
    </row>
    <row r="10" ht="15" customHeight="1" spans="1:25">
      <c r="A10" s="26"/>
      <c r="B10" s="31" t="s">
        <v>82</v>
      </c>
      <c r="C10" s="223">
        <f t="shared" si="0"/>
        <v>0</v>
      </c>
      <c r="D10" s="223"/>
      <c r="E10" s="223">
        <f>SUM(费用表粘贴!D10:S10)</f>
        <v>0</v>
      </c>
      <c r="F10" s="223">
        <f>费用表粘贴!T10</f>
        <v>0</v>
      </c>
      <c r="G10" s="223">
        <f>费用表粘贴!Y10</f>
        <v>0</v>
      </c>
      <c r="H10" s="224">
        <f>费用表粘贴!U10</f>
        <v>0</v>
      </c>
      <c r="I10" s="224">
        <f t="shared" si="1"/>
        <v>0</v>
      </c>
      <c r="J10" s="223">
        <f>费用表粘贴!AK10</f>
        <v>0</v>
      </c>
      <c r="K10" s="223">
        <f>费用表粘贴!AL10</f>
        <v>0</v>
      </c>
      <c r="L10" s="223">
        <f>费用表粘贴!AJ10</f>
        <v>0</v>
      </c>
      <c r="M10" s="224">
        <f t="shared" si="2"/>
        <v>0</v>
      </c>
      <c r="N10" s="223">
        <f>费用表粘贴!Z10</f>
        <v>0</v>
      </c>
      <c r="O10" s="223">
        <f>费用表粘贴!AA10</f>
        <v>0</v>
      </c>
      <c r="P10" s="224">
        <f t="shared" si="3"/>
        <v>0</v>
      </c>
      <c r="Q10" s="223">
        <f>费用表粘贴!AB10</f>
        <v>0</v>
      </c>
      <c r="R10" s="223">
        <f>费用表粘贴!AC10</f>
        <v>0</v>
      </c>
      <c r="S10" s="224">
        <f t="shared" si="4"/>
        <v>0</v>
      </c>
      <c r="T10" s="223">
        <f>费用表粘贴!AF10</f>
        <v>0</v>
      </c>
      <c r="U10" s="223">
        <f>费用表粘贴!AG10</f>
        <v>0</v>
      </c>
      <c r="V10" s="223">
        <f>费用表粘贴!AH10</f>
        <v>0</v>
      </c>
      <c r="W10" s="223">
        <f>费用表粘贴!AI10</f>
        <v>0</v>
      </c>
      <c r="X10" s="223">
        <f>费用表粘贴!AE10</f>
        <v>0</v>
      </c>
      <c r="Y10" s="223">
        <f>费用表粘贴!AD10</f>
        <v>0</v>
      </c>
    </row>
    <row r="11" ht="15" customHeight="1" spans="1:25">
      <c r="A11" s="26"/>
      <c r="B11" s="31" t="s">
        <v>83</v>
      </c>
      <c r="C11" s="223">
        <f t="shared" si="0"/>
        <v>0</v>
      </c>
      <c r="D11" s="223"/>
      <c r="E11" s="223">
        <f>SUM(费用表粘贴!D11:S11)</f>
        <v>0</v>
      </c>
      <c r="F11" s="223">
        <f>费用表粘贴!T11</f>
        <v>0</v>
      </c>
      <c r="G11" s="223">
        <f>费用表粘贴!Y11</f>
        <v>0</v>
      </c>
      <c r="H11" s="224">
        <f>费用表粘贴!U11</f>
        <v>0</v>
      </c>
      <c r="I11" s="224">
        <f t="shared" si="1"/>
        <v>0</v>
      </c>
      <c r="J11" s="223">
        <f>费用表粘贴!AK11</f>
        <v>0</v>
      </c>
      <c r="K11" s="223">
        <f>费用表粘贴!AL11</f>
        <v>0</v>
      </c>
      <c r="L11" s="223">
        <f>费用表粘贴!AJ11</f>
        <v>0</v>
      </c>
      <c r="M11" s="224">
        <f t="shared" si="2"/>
        <v>0</v>
      </c>
      <c r="N11" s="223">
        <f>费用表粘贴!Z11</f>
        <v>0</v>
      </c>
      <c r="O11" s="223">
        <f>费用表粘贴!AA11</f>
        <v>0</v>
      </c>
      <c r="P11" s="224">
        <f t="shared" si="3"/>
        <v>0</v>
      </c>
      <c r="Q11" s="223">
        <f>费用表粘贴!AB11</f>
        <v>0</v>
      </c>
      <c r="R11" s="223">
        <f>费用表粘贴!AC11</f>
        <v>0</v>
      </c>
      <c r="S11" s="224">
        <f t="shared" si="4"/>
        <v>0</v>
      </c>
      <c r="T11" s="223">
        <f>费用表粘贴!AF11</f>
        <v>0</v>
      </c>
      <c r="U11" s="223">
        <f>费用表粘贴!AG11</f>
        <v>0</v>
      </c>
      <c r="V11" s="223">
        <f>费用表粘贴!AH11</f>
        <v>0</v>
      </c>
      <c r="W11" s="223">
        <f>费用表粘贴!AI11</f>
        <v>0</v>
      </c>
      <c r="X11" s="223">
        <f>费用表粘贴!AE11</f>
        <v>0</v>
      </c>
      <c r="Y11" s="223">
        <f>费用表粘贴!AD11</f>
        <v>0</v>
      </c>
    </row>
    <row r="12" ht="15" customHeight="1" spans="1:25">
      <c r="A12" s="26"/>
      <c r="B12" s="33" t="s">
        <v>84</v>
      </c>
      <c r="C12" s="223">
        <f t="shared" si="0"/>
        <v>0</v>
      </c>
      <c r="D12" s="223"/>
      <c r="E12" s="223">
        <f>SUM(费用表粘贴!D12:S12)</f>
        <v>0</v>
      </c>
      <c r="F12" s="223">
        <f>费用表粘贴!T12</f>
        <v>0</v>
      </c>
      <c r="G12" s="223">
        <f>费用表粘贴!Y12</f>
        <v>0</v>
      </c>
      <c r="H12" s="224">
        <f>费用表粘贴!U12</f>
        <v>0</v>
      </c>
      <c r="I12" s="224">
        <f t="shared" si="1"/>
        <v>0</v>
      </c>
      <c r="J12" s="223">
        <f>费用表粘贴!AK12</f>
        <v>0</v>
      </c>
      <c r="K12" s="223">
        <f>费用表粘贴!AL12</f>
        <v>0</v>
      </c>
      <c r="L12" s="223">
        <f>费用表粘贴!AJ12</f>
        <v>0</v>
      </c>
      <c r="M12" s="224">
        <f t="shared" si="2"/>
        <v>0</v>
      </c>
      <c r="N12" s="223">
        <f>费用表粘贴!Z12</f>
        <v>0</v>
      </c>
      <c r="O12" s="223">
        <f>费用表粘贴!AA12</f>
        <v>0</v>
      </c>
      <c r="P12" s="224">
        <f t="shared" si="3"/>
        <v>0</v>
      </c>
      <c r="Q12" s="223">
        <f>费用表粘贴!AB12</f>
        <v>0</v>
      </c>
      <c r="R12" s="223">
        <f>费用表粘贴!AC12</f>
        <v>0</v>
      </c>
      <c r="S12" s="224">
        <f t="shared" si="4"/>
        <v>0</v>
      </c>
      <c r="T12" s="223">
        <f>费用表粘贴!AF12</f>
        <v>0</v>
      </c>
      <c r="U12" s="223">
        <f>费用表粘贴!AG12</f>
        <v>0</v>
      </c>
      <c r="V12" s="223">
        <f>费用表粘贴!AH12</f>
        <v>0</v>
      </c>
      <c r="W12" s="223">
        <f>费用表粘贴!AI12</f>
        <v>0</v>
      </c>
      <c r="X12" s="223">
        <f>费用表粘贴!AE12</f>
        <v>0</v>
      </c>
      <c r="Y12" s="223">
        <f>费用表粘贴!AD12</f>
        <v>0</v>
      </c>
    </row>
    <row r="13" ht="15" customHeight="1" spans="1:25">
      <c r="A13" s="26"/>
      <c r="B13" s="33" t="s">
        <v>85</v>
      </c>
      <c r="C13" s="223">
        <f t="shared" si="0"/>
        <v>0</v>
      </c>
      <c r="D13" s="223"/>
      <c r="E13" s="223">
        <f>SUM(费用表粘贴!D13:S13)</f>
        <v>0</v>
      </c>
      <c r="F13" s="223">
        <f>费用表粘贴!T13</f>
        <v>0</v>
      </c>
      <c r="G13" s="223">
        <f>费用表粘贴!Y13</f>
        <v>0</v>
      </c>
      <c r="H13" s="224">
        <f>费用表粘贴!U13</f>
        <v>0</v>
      </c>
      <c r="I13" s="224">
        <f t="shared" si="1"/>
        <v>0</v>
      </c>
      <c r="J13" s="223">
        <f>费用表粘贴!AK13</f>
        <v>0</v>
      </c>
      <c r="K13" s="223">
        <f>费用表粘贴!AL13</f>
        <v>0</v>
      </c>
      <c r="L13" s="223">
        <f>费用表粘贴!AJ13</f>
        <v>0</v>
      </c>
      <c r="M13" s="224">
        <f t="shared" si="2"/>
        <v>0</v>
      </c>
      <c r="N13" s="223">
        <f>费用表粘贴!Z13</f>
        <v>0</v>
      </c>
      <c r="O13" s="223">
        <f>费用表粘贴!AA13</f>
        <v>0</v>
      </c>
      <c r="P13" s="224">
        <f t="shared" si="3"/>
        <v>0</v>
      </c>
      <c r="Q13" s="223">
        <f>费用表粘贴!AB13</f>
        <v>0</v>
      </c>
      <c r="R13" s="223">
        <f>费用表粘贴!AC13</f>
        <v>0</v>
      </c>
      <c r="S13" s="224">
        <f t="shared" si="4"/>
        <v>0</v>
      </c>
      <c r="T13" s="223">
        <f>费用表粘贴!AF13</f>
        <v>0</v>
      </c>
      <c r="U13" s="223">
        <f>费用表粘贴!AG13</f>
        <v>0</v>
      </c>
      <c r="V13" s="223">
        <f>费用表粘贴!AH13</f>
        <v>0</v>
      </c>
      <c r="W13" s="223">
        <f>费用表粘贴!AI13</f>
        <v>0</v>
      </c>
      <c r="X13" s="223">
        <f>费用表粘贴!AE13</f>
        <v>0</v>
      </c>
      <c r="Y13" s="223">
        <f>费用表粘贴!AD13</f>
        <v>0</v>
      </c>
    </row>
    <row r="14" ht="15" customHeight="1" spans="1:25">
      <c r="A14" s="26"/>
      <c r="B14" s="33" t="s">
        <v>86</v>
      </c>
      <c r="C14" s="223">
        <f t="shared" si="0"/>
        <v>0</v>
      </c>
      <c r="D14" s="223"/>
      <c r="E14" s="223">
        <f>SUM(费用表粘贴!D14:S14)</f>
        <v>0</v>
      </c>
      <c r="F14" s="223">
        <f>费用表粘贴!T14</f>
        <v>0</v>
      </c>
      <c r="G14" s="223">
        <f>费用表粘贴!Y14</f>
        <v>0</v>
      </c>
      <c r="H14" s="224">
        <f>费用表粘贴!U14</f>
        <v>0</v>
      </c>
      <c r="I14" s="224">
        <f t="shared" si="1"/>
        <v>0</v>
      </c>
      <c r="J14" s="223">
        <f>费用表粘贴!AK14</f>
        <v>0</v>
      </c>
      <c r="K14" s="223">
        <f>费用表粘贴!AL14</f>
        <v>0</v>
      </c>
      <c r="L14" s="223">
        <f>费用表粘贴!AJ14</f>
        <v>0</v>
      </c>
      <c r="M14" s="224">
        <f t="shared" si="2"/>
        <v>0</v>
      </c>
      <c r="N14" s="223">
        <f>费用表粘贴!Z14</f>
        <v>0</v>
      </c>
      <c r="O14" s="223">
        <f>费用表粘贴!AA14</f>
        <v>0</v>
      </c>
      <c r="P14" s="224">
        <f t="shared" si="3"/>
        <v>0</v>
      </c>
      <c r="Q14" s="223">
        <f>费用表粘贴!AB14</f>
        <v>0</v>
      </c>
      <c r="R14" s="223">
        <f>费用表粘贴!AC14</f>
        <v>0</v>
      </c>
      <c r="S14" s="224">
        <f t="shared" si="4"/>
        <v>0</v>
      </c>
      <c r="T14" s="223">
        <f>费用表粘贴!AF14</f>
        <v>0</v>
      </c>
      <c r="U14" s="223">
        <f>费用表粘贴!AG14</f>
        <v>0</v>
      </c>
      <c r="V14" s="223">
        <f>费用表粘贴!AH14</f>
        <v>0</v>
      </c>
      <c r="W14" s="223">
        <f>费用表粘贴!AI14</f>
        <v>0</v>
      </c>
      <c r="X14" s="223">
        <f>费用表粘贴!AE14</f>
        <v>0</v>
      </c>
      <c r="Y14" s="223">
        <f>费用表粘贴!AD14</f>
        <v>0</v>
      </c>
    </row>
    <row r="15" ht="15" customHeight="1" spans="1:25">
      <c r="A15" s="26"/>
      <c r="B15" s="33" t="s">
        <v>87</v>
      </c>
      <c r="C15" s="223">
        <f t="shared" si="0"/>
        <v>0</v>
      </c>
      <c r="D15" s="223"/>
      <c r="E15" s="223">
        <f>SUM(费用表粘贴!D15:S15)</f>
        <v>0</v>
      </c>
      <c r="F15" s="223">
        <f>费用表粘贴!T15</f>
        <v>0</v>
      </c>
      <c r="G15" s="223">
        <f>费用表粘贴!Y15</f>
        <v>0</v>
      </c>
      <c r="H15" s="224">
        <f>费用表粘贴!U15</f>
        <v>0</v>
      </c>
      <c r="I15" s="224">
        <f t="shared" si="1"/>
        <v>0</v>
      </c>
      <c r="J15" s="223">
        <f>费用表粘贴!AK15</f>
        <v>0</v>
      </c>
      <c r="K15" s="223">
        <f>费用表粘贴!AL15</f>
        <v>0</v>
      </c>
      <c r="L15" s="223">
        <f>费用表粘贴!AJ15</f>
        <v>0</v>
      </c>
      <c r="M15" s="224">
        <f t="shared" si="2"/>
        <v>0</v>
      </c>
      <c r="N15" s="223">
        <f>费用表粘贴!Z15</f>
        <v>0</v>
      </c>
      <c r="O15" s="223">
        <f>费用表粘贴!AA15</f>
        <v>0</v>
      </c>
      <c r="P15" s="224">
        <f t="shared" si="3"/>
        <v>0</v>
      </c>
      <c r="Q15" s="223">
        <f>费用表粘贴!AB15</f>
        <v>0</v>
      </c>
      <c r="R15" s="223">
        <f>费用表粘贴!AC15</f>
        <v>0</v>
      </c>
      <c r="S15" s="224">
        <f t="shared" si="4"/>
        <v>0</v>
      </c>
      <c r="T15" s="223">
        <f>费用表粘贴!AF15</f>
        <v>0</v>
      </c>
      <c r="U15" s="223">
        <f>费用表粘贴!AG15</f>
        <v>0</v>
      </c>
      <c r="V15" s="223">
        <f>费用表粘贴!AH15</f>
        <v>0</v>
      </c>
      <c r="W15" s="223">
        <f>费用表粘贴!AI15</f>
        <v>0</v>
      </c>
      <c r="X15" s="223">
        <f>费用表粘贴!AE15</f>
        <v>0</v>
      </c>
      <c r="Y15" s="223">
        <f>费用表粘贴!AD15</f>
        <v>0</v>
      </c>
    </row>
    <row r="16" ht="15" customHeight="1" spans="1:25">
      <c r="A16" s="26"/>
      <c r="B16" s="33" t="s">
        <v>88</v>
      </c>
      <c r="C16" s="223">
        <f t="shared" si="0"/>
        <v>0</v>
      </c>
      <c r="D16" s="223"/>
      <c r="E16" s="223">
        <f>SUM(费用表粘贴!D16:S16)</f>
        <v>0</v>
      </c>
      <c r="F16" s="223">
        <f>费用表粘贴!T16</f>
        <v>0</v>
      </c>
      <c r="G16" s="223">
        <f>费用表粘贴!Y16</f>
        <v>0</v>
      </c>
      <c r="H16" s="224">
        <f>费用表粘贴!U16</f>
        <v>0</v>
      </c>
      <c r="I16" s="224">
        <f t="shared" si="1"/>
        <v>0</v>
      </c>
      <c r="J16" s="223">
        <f>费用表粘贴!AK16</f>
        <v>0</v>
      </c>
      <c r="K16" s="223">
        <f>费用表粘贴!AL16</f>
        <v>0</v>
      </c>
      <c r="L16" s="223">
        <f>费用表粘贴!AJ16</f>
        <v>0</v>
      </c>
      <c r="M16" s="224">
        <f t="shared" si="2"/>
        <v>0</v>
      </c>
      <c r="N16" s="223">
        <f>费用表粘贴!Z16</f>
        <v>0</v>
      </c>
      <c r="O16" s="223">
        <f>费用表粘贴!AA16</f>
        <v>0</v>
      </c>
      <c r="P16" s="224">
        <f t="shared" si="3"/>
        <v>0</v>
      </c>
      <c r="Q16" s="223">
        <f>费用表粘贴!AB16</f>
        <v>0</v>
      </c>
      <c r="R16" s="223">
        <f>费用表粘贴!AC16</f>
        <v>0</v>
      </c>
      <c r="S16" s="224">
        <f t="shared" si="4"/>
        <v>0</v>
      </c>
      <c r="T16" s="223">
        <f>费用表粘贴!AF16</f>
        <v>0</v>
      </c>
      <c r="U16" s="223">
        <f>费用表粘贴!AG16</f>
        <v>0</v>
      </c>
      <c r="V16" s="223">
        <f>费用表粘贴!AH16</f>
        <v>0</v>
      </c>
      <c r="W16" s="223">
        <f>费用表粘贴!AI16</f>
        <v>0</v>
      </c>
      <c r="X16" s="223">
        <f>费用表粘贴!AE16</f>
        <v>0</v>
      </c>
      <c r="Y16" s="223">
        <f>费用表粘贴!AD16</f>
        <v>0</v>
      </c>
    </row>
    <row r="17" ht="15" customHeight="1" spans="1:25">
      <c r="A17" s="26"/>
      <c r="B17" s="33" t="s">
        <v>89</v>
      </c>
      <c r="C17" s="223">
        <f t="shared" si="0"/>
        <v>0</v>
      </c>
      <c r="D17" s="223"/>
      <c r="E17" s="223">
        <f>SUM(费用表粘贴!D17:S17)</f>
        <v>0</v>
      </c>
      <c r="F17" s="223">
        <f>费用表粘贴!T17</f>
        <v>0</v>
      </c>
      <c r="G17" s="223">
        <f>费用表粘贴!Y17</f>
        <v>0</v>
      </c>
      <c r="H17" s="224">
        <f>费用表粘贴!U17</f>
        <v>0</v>
      </c>
      <c r="I17" s="224">
        <f t="shared" si="1"/>
        <v>0</v>
      </c>
      <c r="J17" s="223">
        <f>费用表粘贴!AK17</f>
        <v>0</v>
      </c>
      <c r="K17" s="223">
        <f>费用表粘贴!AL17</f>
        <v>0</v>
      </c>
      <c r="L17" s="223">
        <f>费用表粘贴!AJ17</f>
        <v>0</v>
      </c>
      <c r="M17" s="224">
        <f t="shared" si="2"/>
        <v>0</v>
      </c>
      <c r="N17" s="223">
        <f>费用表粘贴!Z17</f>
        <v>0</v>
      </c>
      <c r="O17" s="223">
        <f>费用表粘贴!AA17</f>
        <v>0</v>
      </c>
      <c r="P17" s="224">
        <f t="shared" si="3"/>
        <v>0</v>
      </c>
      <c r="Q17" s="223">
        <f>费用表粘贴!AB17</f>
        <v>0</v>
      </c>
      <c r="R17" s="223">
        <f>费用表粘贴!AC17</f>
        <v>0</v>
      </c>
      <c r="S17" s="224">
        <f t="shared" si="4"/>
        <v>0</v>
      </c>
      <c r="T17" s="223">
        <f>费用表粘贴!AF17</f>
        <v>0</v>
      </c>
      <c r="U17" s="223">
        <f>费用表粘贴!AG17</f>
        <v>0</v>
      </c>
      <c r="V17" s="223">
        <f>费用表粘贴!AH17</f>
        <v>0</v>
      </c>
      <c r="W17" s="223">
        <f>费用表粘贴!AI17</f>
        <v>0</v>
      </c>
      <c r="X17" s="223">
        <f>费用表粘贴!AE17</f>
        <v>0</v>
      </c>
      <c r="Y17" s="223">
        <f>费用表粘贴!AD17</f>
        <v>0</v>
      </c>
    </row>
    <row r="18" ht="15" customHeight="1" spans="1:25">
      <c r="A18" s="26"/>
      <c r="B18" s="33" t="s">
        <v>90</v>
      </c>
      <c r="C18" s="223">
        <f t="shared" si="0"/>
        <v>0</v>
      </c>
      <c r="D18" s="223"/>
      <c r="E18" s="223">
        <f>SUM(费用表粘贴!D18:S18)</f>
        <v>0</v>
      </c>
      <c r="F18" s="223">
        <f>费用表粘贴!T18</f>
        <v>0</v>
      </c>
      <c r="G18" s="223">
        <f>费用表粘贴!Y18</f>
        <v>0</v>
      </c>
      <c r="H18" s="224">
        <f>费用表粘贴!U18</f>
        <v>0</v>
      </c>
      <c r="I18" s="224">
        <f t="shared" si="1"/>
        <v>0</v>
      </c>
      <c r="J18" s="223">
        <f>费用表粘贴!AK18</f>
        <v>0</v>
      </c>
      <c r="K18" s="223">
        <f>费用表粘贴!AL18</f>
        <v>0</v>
      </c>
      <c r="L18" s="223">
        <f>费用表粘贴!AJ18</f>
        <v>0</v>
      </c>
      <c r="M18" s="224">
        <f t="shared" si="2"/>
        <v>0</v>
      </c>
      <c r="N18" s="223">
        <f>费用表粘贴!Z18</f>
        <v>0</v>
      </c>
      <c r="O18" s="223">
        <f>费用表粘贴!AA18</f>
        <v>0</v>
      </c>
      <c r="P18" s="224">
        <f t="shared" si="3"/>
        <v>0</v>
      </c>
      <c r="Q18" s="223">
        <f>费用表粘贴!AB18</f>
        <v>0</v>
      </c>
      <c r="R18" s="223">
        <f>费用表粘贴!AC18</f>
        <v>0</v>
      </c>
      <c r="S18" s="224">
        <f t="shared" si="4"/>
        <v>0</v>
      </c>
      <c r="T18" s="223">
        <f>费用表粘贴!AF18</f>
        <v>0</v>
      </c>
      <c r="U18" s="223">
        <f>费用表粘贴!AG18</f>
        <v>0</v>
      </c>
      <c r="V18" s="223">
        <f>费用表粘贴!AH18</f>
        <v>0</v>
      </c>
      <c r="W18" s="223">
        <f>费用表粘贴!AI18</f>
        <v>0</v>
      </c>
      <c r="X18" s="223">
        <f>费用表粘贴!AE18</f>
        <v>0</v>
      </c>
      <c r="Y18" s="223">
        <f>费用表粘贴!AD18</f>
        <v>0</v>
      </c>
    </row>
    <row r="19" ht="15" customHeight="1" spans="1:25">
      <c r="A19" s="26"/>
      <c r="B19" s="33" t="s">
        <v>91</v>
      </c>
      <c r="C19" s="223">
        <f t="shared" si="0"/>
        <v>0</v>
      </c>
      <c r="D19" s="223"/>
      <c r="E19" s="223">
        <f>SUM(费用表粘贴!D19:S19)</f>
        <v>0</v>
      </c>
      <c r="F19" s="223">
        <f>费用表粘贴!T19</f>
        <v>0</v>
      </c>
      <c r="G19" s="223">
        <f>费用表粘贴!Y19</f>
        <v>0</v>
      </c>
      <c r="H19" s="224">
        <f>费用表粘贴!U19</f>
        <v>0</v>
      </c>
      <c r="I19" s="224">
        <f t="shared" si="1"/>
        <v>0</v>
      </c>
      <c r="J19" s="223">
        <f>费用表粘贴!AK19</f>
        <v>0</v>
      </c>
      <c r="K19" s="223">
        <f>费用表粘贴!AL19</f>
        <v>0</v>
      </c>
      <c r="L19" s="223">
        <f>费用表粘贴!AJ19</f>
        <v>0</v>
      </c>
      <c r="M19" s="224">
        <f t="shared" si="2"/>
        <v>0</v>
      </c>
      <c r="N19" s="223">
        <f>费用表粘贴!Z19</f>
        <v>0</v>
      </c>
      <c r="O19" s="223">
        <f>费用表粘贴!AA19</f>
        <v>0</v>
      </c>
      <c r="P19" s="224">
        <f t="shared" si="3"/>
        <v>0</v>
      </c>
      <c r="Q19" s="223">
        <f>费用表粘贴!AB19</f>
        <v>0</v>
      </c>
      <c r="R19" s="223">
        <f>费用表粘贴!AC19</f>
        <v>0</v>
      </c>
      <c r="S19" s="224">
        <f t="shared" si="4"/>
        <v>0</v>
      </c>
      <c r="T19" s="223">
        <f>费用表粘贴!AF19</f>
        <v>0</v>
      </c>
      <c r="U19" s="223">
        <f>费用表粘贴!AG19</f>
        <v>0</v>
      </c>
      <c r="V19" s="223">
        <f>费用表粘贴!AH19</f>
        <v>0</v>
      </c>
      <c r="W19" s="223">
        <f>费用表粘贴!AI19</f>
        <v>0</v>
      </c>
      <c r="X19" s="223">
        <f>费用表粘贴!AE19</f>
        <v>0</v>
      </c>
      <c r="Y19" s="223">
        <f>费用表粘贴!AD19</f>
        <v>0</v>
      </c>
    </row>
    <row r="20" ht="15" customHeight="1" spans="1:25">
      <c r="A20" s="26"/>
      <c r="B20" s="34" t="s">
        <v>92</v>
      </c>
      <c r="C20" s="223">
        <f t="shared" si="0"/>
        <v>0</v>
      </c>
      <c r="D20" s="223"/>
      <c r="E20" s="223">
        <f>SUM(费用表粘贴!D20:S20)</f>
        <v>0</v>
      </c>
      <c r="F20" s="223">
        <f>费用表粘贴!T20</f>
        <v>0</v>
      </c>
      <c r="G20" s="223">
        <f>费用表粘贴!Y20</f>
        <v>0</v>
      </c>
      <c r="H20" s="224">
        <f>费用表粘贴!U20</f>
        <v>0</v>
      </c>
      <c r="I20" s="224">
        <f t="shared" si="1"/>
        <v>0</v>
      </c>
      <c r="J20" s="223">
        <f>费用表粘贴!AK20</f>
        <v>0</v>
      </c>
      <c r="K20" s="223">
        <f>费用表粘贴!AL20</f>
        <v>0</v>
      </c>
      <c r="L20" s="223">
        <f>费用表粘贴!AJ20</f>
        <v>0</v>
      </c>
      <c r="M20" s="224">
        <f t="shared" si="2"/>
        <v>0</v>
      </c>
      <c r="N20" s="223">
        <f>费用表粘贴!Z20</f>
        <v>0</v>
      </c>
      <c r="O20" s="223">
        <f>费用表粘贴!AA20</f>
        <v>0</v>
      </c>
      <c r="P20" s="224">
        <f t="shared" si="3"/>
        <v>0</v>
      </c>
      <c r="Q20" s="223">
        <f>费用表粘贴!AB20</f>
        <v>0</v>
      </c>
      <c r="R20" s="223">
        <f>费用表粘贴!AC20</f>
        <v>0</v>
      </c>
      <c r="S20" s="224">
        <f t="shared" si="4"/>
        <v>0</v>
      </c>
      <c r="T20" s="223">
        <f>费用表粘贴!AF20</f>
        <v>0</v>
      </c>
      <c r="U20" s="223">
        <f>费用表粘贴!AG20</f>
        <v>0</v>
      </c>
      <c r="V20" s="223">
        <f>费用表粘贴!AH20</f>
        <v>0</v>
      </c>
      <c r="W20" s="223">
        <f>费用表粘贴!AI20</f>
        <v>0</v>
      </c>
      <c r="X20" s="223">
        <f>费用表粘贴!AE20</f>
        <v>0</v>
      </c>
      <c r="Y20" s="223">
        <f>费用表粘贴!AD20</f>
        <v>0</v>
      </c>
    </row>
    <row r="21" ht="15" customHeight="1" spans="1:25">
      <c r="A21" s="26"/>
      <c r="B21" s="34" t="s">
        <v>93</v>
      </c>
      <c r="C21" s="223">
        <f t="shared" si="0"/>
        <v>0</v>
      </c>
      <c r="D21" s="223"/>
      <c r="E21" s="223">
        <f>SUM(费用表粘贴!D21:S21)</f>
        <v>0</v>
      </c>
      <c r="F21" s="223">
        <f>费用表粘贴!T21</f>
        <v>0</v>
      </c>
      <c r="G21" s="223">
        <f>费用表粘贴!Y21</f>
        <v>0</v>
      </c>
      <c r="H21" s="224">
        <f>费用表粘贴!U21</f>
        <v>0</v>
      </c>
      <c r="I21" s="224">
        <f t="shared" si="1"/>
        <v>0</v>
      </c>
      <c r="J21" s="223">
        <f>费用表粘贴!AK21</f>
        <v>0</v>
      </c>
      <c r="K21" s="223">
        <f>费用表粘贴!AL21</f>
        <v>0</v>
      </c>
      <c r="L21" s="223">
        <f>费用表粘贴!AJ21</f>
        <v>0</v>
      </c>
      <c r="M21" s="224">
        <f t="shared" si="2"/>
        <v>0</v>
      </c>
      <c r="N21" s="223">
        <f>费用表粘贴!Z21</f>
        <v>0</v>
      </c>
      <c r="O21" s="223">
        <f>费用表粘贴!AA21</f>
        <v>0</v>
      </c>
      <c r="P21" s="224">
        <f t="shared" si="3"/>
        <v>0</v>
      </c>
      <c r="Q21" s="223">
        <f>费用表粘贴!AB21</f>
        <v>0</v>
      </c>
      <c r="R21" s="223">
        <f>费用表粘贴!AC21</f>
        <v>0</v>
      </c>
      <c r="S21" s="224">
        <f t="shared" si="4"/>
        <v>0</v>
      </c>
      <c r="T21" s="223">
        <f>费用表粘贴!AF21</f>
        <v>0</v>
      </c>
      <c r="U21" s="223">
        <f>费用表粘贴!AG21</f>
        <v>0</v>
      </c>
      <c r="V21" s="223">
        <f>费用表粘贴!AH21</f>
        <v>0</v>
      </c>
      <c r="W21" s="223">
        <f>费用表粘贴!AI21</f>
        <v>0</v>
      </c>
      <c r="X21" s="223">
        <f>费用表粘贴!AE21</f>
        <v>0</v>
      </c>
      <c r="Y21" s="223">
        <f>费用表粘贴!AD21</f>
        <v>0</v>
      </c>
    </row>
    <row r="22" ht="15" customHeight="1" spans="1:25">
      <c r="A22" s="26"/>
      <c r="B22" s="34" t="s">
        <v>94</v>
      </c>
      <c r="C22" s="223">
        <f t="shared" si="0"/>
        <v>15094.34</v>
      </c>
      <c r="D22" s="223"/>
      <c r="E22" s="223">
        <f>SUM(费用表粘贴!D22:S22)</f>
        <v>15094.34</v>
      </c>
      <c r="F22" s="223">
        <f>费用表粘贴!T22</f>
        <v>0</v>
      </c>
      <c r="G22" s="223">
        <f>费用表粘贴!Y22</f>
        <v>0</v>
      </c>
      <c r="H22" s="224">
        <f>费用表粘贴!U22</f>
        <v>0</v>
      </c>
      <c r="I22" s="224">
        <f t="shared" si="1"/>
        <v>0</v>
      </c>
      <c r="J22" s="223">
        <f>费用表粘贴!AK22</f>
        <v>0</v>
      </c>
      <c r="K22" s="223">
        <f>费用表粘贴!AL22</f>
        <v>0</v>
      </c>
      <c r="L22" s="223">
        <f>费用表粘贴!AJ22</f>
        <v>0</v>
      </c>
      <c r="M22" s="224">
        <f t="shared" si="2"/>
        <v>0</v>
      </c>
      <c r="N22" s="223">
        <f>费用表粘贴!Z22</f>
        <v>0</v>
      </c>
      <c r="O22" s="223">
        <f>费用表粘贴!AA22</f>
        <v>0</v>
      </c>
      <c r="P22" s="224">
        <f t="shared" si="3"/>
        <v>0</v>
      </c>
      <c r="Q22" s="223">
        <f>费用表粘贴!AB22</f>
        <v>0</v>
      </c>
      <c r="R22" s="223">
        <f>费用表粘贴!AC22</f>
        <v>0</v>
      </c>
      <c r="S22" s="224">
        <f t="shared" si="4"/>
        <v>0</v>
      </c>
      <c r="T22" s="223">
        <f>费用表粘贴!AF22</f>
        <v>0</v>
      </c>
      <c r="U22" s="223">
        <f>费用表粘贴!AG22</f>
        <v>0</v>
      </c>
      <c r="V22" s="223">
        <f>费用表粘贴!AH22</f>
        <v>0</v>
      </c>
      <c r="W22" s="223">
        <f>费用表粘贴!AI22</f>
        <v>0</v>
      </c>
      <c r="X22" s="223">
        <f>费用表粘贴!AE22</f>
        <v>0</v>
      </c>
      <c r="Y22" s="223">
        <f>费用表粘贴!AD22</f>
        <v>0</v>
      </c>
    </row>
    <row r="23" ht="15" customHeight="1" spans="1:25">
      <c r="A23" s="26"/>
      <c r="B23" s="35" t="s">
        <v>95</v>
      </c>
      <c r="C23" s="225">
        <f t="shared" si="0"/>
        <v>200658218.411415</v>
      </c>
      <c r="D23" s="225"/>
      <c r="E23" s="225">
        <f>SUM(费用表粘贴!D23:S23)</f>
        <v>-5623148.72</v>
      </c>
      <c r="F23" s="225">
        <f>费用表粘贴!T23</f>
        <v>23.3</v>
      </c>
      <c r="G23" s="225">
        <f>费用表粘贴!Y23</f>
        <v>2243.96</v>
      </c>
      <c r="H23" s="224">
        <f>费用表粘贴!U23</f>
        <v>127418604.011415</v>
      </c>
      <c r="I23" s="224">
        <f t="shared" si="1"/>
        <v>3196739.02</v>
      </c>
      <c r="J23" s="225">
        <f>费用表粘贴!AK23</f>
        <v>350719.92</v>
      </c>
      <c r="K23" s="225">
        <f>费用表粘贴!AL23</f>
        <v>561051.81</v>
      </c>
      <c r="L23" s="225">
        <f>费用表粘贴!AJ23</f>
        <v>2284967.29</v>
      </c>
      <c r="M23" s="224">
        <f t="shared" si="2"/>
        <v>2096876.26</v>
      </c>
      <c r="N23" s="225">
        <f>费用表粘贴!Z23</f>
        <v>1539975.5</v>
      </c>
      <c r="O23" s="225">
        <f>费用表粘贴!AA23</f>
        <v>556900.76</v>
      </c>
      <c r="P23" s="224">
        <f t="shared" si="3"/>
        <v>968047.67</v>
      </c>
      <c r="Q23" s="225">
        <f>费用表粘贴!AB23</f>
        <v>856587.36</v>
      </c>
      <c r="R23" s="225">
        <f>费用表粘贴!AC23</f>
        <v>111460.31</v>
      </c>
      <c r="S23" s="224">
        <f t="shared" si="4"/>
        <v>72598832.91</v>
      </c>
      <c r="T23" s="225">
        <f>费用表粘贴!AF23</f>
        <v>49814797.73</v>
      </c>
      <c r="U23" s="225">
        <f>费用表粘贴!AG23</f>
        <v>4077854.13</v>
      </c>
      <c r="V23" s="225">
        <f>费用表粘贴!AH23</f>
        <v>5400734.59</v>
      </c>
      <c r="W23" s="225">
        <f>费用表粘贴!AI23</f>
        <v>13303832.44</v>
      </c>
      <c r="X23" s="225">
        <f>费用表粘贴!AE23</f>
        <v>98.69</v>
      </c>
      <c r="Y23" s="225">
        <f>费用表粘贴!AD23</f>
        <v>1515.33</v>
      </c>
    </row>
    <row r="24" ht="15" customHeight="1" spans="1:25">
      <c r="A24" s="26" t="s">
        <v>96</v>
      </c>
      <c r="B24" s="37" t="s">
        <v>97</v>
      </c>
      <c r="C24" s="223">
        <f t="shared" si="0"/>
        <v>191527541.75</v>
      </c>
      <c r="D24" s="223"/>
      <c r="E24" s="223">
        <f>SUM(费用表粘贴!D24:S24)</f>
        <v>52702473.06</v>
      </c>
      <c r="F24" s="223">
        <f>费用表粘贴!T24</f>
        <v>2023047.91</v>
      </c>
      <c r="G24" s="223">
        <f>费用表粘贴!Y24</f>
        <v>1785934.69</v>
      </c>
      <c r="H24" s="224">
        <f>费用表粘贴!U24</f>
        <v>92394068.33</v>
      </c>
      <c r="I24" s="224">
        <f t="shared" si="1"/>
        <v>7410102.34</v>
      </c>
      <c r="J24" s="223">
        <f>费用表粘贴!AK24</f>
        <v>2796016.91</v>
      </c>
      <c r="K24" s="223">
        <f>费用表粘贴!AL24</f>
        <v>2037810.85</v>
      </c>
      <c r="L24" s="223">
        <f>费用表粘贴!AJ24</f>
        <v>2576274.58</v>
      </c>
      <c r="M24" s="224">
        <f t="shared" si="2"/>
        <v>3359465.22</v>
      </c>
      <c r="N24" s="223">
        <f>费用表粘贴!Z24</f>
        <v>2482048.72</v>
      </c>
      <c r="O24" s="223">
        <f>费用表粘贴!AA24</f>
        <v>877416.5</v>
      </c>
      <c r="P24" s="224">
        <f t="shared" si="3"/>
        <v>7169110.73</v>
      </c>
      <c r="Q24" s="223">
        <f>费用表粘贴!AB24</f>
        <v>5497277.37</v>
      </c>
      <c r="R24" s="223">
        <f>费用表粘贴!AC24</f>
        <v>1671833.36</v>
      </c>
      <c r="S24" s="224">
        <f t="shared" si="4"/>
        <v>24683339.47</v>
      </c>
      <c r="T24" s="223">
        <f>费用表粘贴!AF24</f>
        <v>6807993.79</v>
      </c>
      <c r="U24" s="223">
        <f>费用表粘贴!AG24</f>
        <v>8662067.25</v>
      </c>
      <c r="V24" s="223">
        <f>费用表粘贴!AH24</f>
        <v>2608367.68</v>
      </c>
      <c r="W24" s="223">
        <f>费用表粘贴!AI24</f>
        <v>3380944.36</v>
      </c>
      <c r="X24" s="223">
        <f>费用表粘贴!AE24</f>
        <v>1018984.96</v>
      </c>
      <c r="Y24" s="223">
        <f>费用表粘贴!AD24</f>
        <v>2204981.43</v>
      </c>
    </row>
    <row r="25" ht="15" customHeight="1" spans="1:25">
      <c r="A25" s="26"/>
      <c r="B25" s="34" t="s">
        <v>98</v>
      </c>
      <c r="C25" s="223">
        <f t="shared" si="0"/>
        <v>117656293.29</v>
      </c>
      <c r="D25" s="223"/>
      <c r="E25" s="223">
        <f>SUM(费用表粘贴!D25:S25)</f>
        <v>117231377</v>
      </c>
      <c r="F25" s="223">
        <f>费用表粘贴!T25</f>
        <v>0</v>
      </c>
      <c r="G25" s="223">
        <f>费用表粘贴!Y25</f>
        <v>309913.17</v>
      </c>
      <c r="H25" s="224">
        <f>费用表粘贴!U25</f>
        <v>115003.12</v>
      </c>
      <c r="I25" s="224">
        <f t="shared" si="1"/>
        <v>0</v>
      </c>
      <c r="J25" s="223">
        <f>费用表粘贴!AK25</f>
        <v>0</v>
      </c>
      <c r="K25" s="223">
        <f>费用表粘贴!AL25</f>
        <v>0</v>
      </c>
      <c r="L25" s="223">
        <f>费用表粘贴!AJ25</f>
        <v>0</v>
      </c>
      <c r="M25" s="224">
        <f t="shared" si="2"/>
        <v>0</v>
      </c>
      <c r="N25" s="223">
        <f>费用表粘贴!Z25</f>
        <v>0</v>
      </c>
      <c r="O25" s="223">
        <f>费用表粘贴!AA25</f>
        <v>0</v>
      </c>
      <c r="P25" s="224">
        <f t="shared" si="3"/>
        <v>0</v>
      </c>
      <c r="Q25" s="223">
        <f>费用表粘贴!AB25</f>
        <v>0</v>
      </c>
      <c r="R25" s="223">
        <f>费用表粘贴!AC25</f>
        <v>0</v>
      </c>
      <c r="S25" s="224">
        <f t="shared" si="4"/>
        <v>0</v>
      </c>
      <c r="T25" s="223">
        <f>费用表粘贴!AF25</f>
        <v>0</v>
      </c>
      <c r="U25" s="223">
        <f>费用表粘贴!AG25</f>
        <v>0</v>
      </c>
      <c r="V25" s="223">
        <f>费用表粘贴!AH25</f>
        <v>0</v>
      </c>
      <c r="W25" s="223">
        <f>费用表粘贴!AI25</f>
        <v>0</v>
      </c>
      <c r="X25" s="223">
        <f>费用表粘贴!AE25</f>
        <v>0</v>
      </c>
      <c r="Y25" s="223">
        <f>费用表粘贴!AD25</f>
        <v>0</v>
      </c>
    </row>
    <row r="26" ht="15" customHeight="1" spans="1:25">
      <c r="A26" s="26"/>
      <c r="B26" s="34" t="s">
        <v>99</v>
      </c>
      <c r="C26" s="223">
        <f t="shared" si="0"/>
        <v>23527092.39</v>
      </c>
      <c r="D26" s="223"/>
      <c r="E26" s="223">
        <f>SUM(费用表粘贴!D26:S26)</f>
        <v>4405281.79</v>
      </c>
      <c r="F26" s="223">
        <f>费用表粘贴!T26</f>
        <v>157797.67</v>
      </c>
      <c r="G26" s="223">
        <f>费用表粘贴!Y26</f>
        <v>152605.57</v>
      </c>
      <c r="H26" s="224">
        <f>费用表粘贴!U26</f>
        <v>10524021.67</v>
      </c>
      <c r="I26" s="224">
        <f t="shared" si="1"/>
        <v>872065.33</v>
      </c>
      <c r="J26" s="223">
        <f>费用表粘贴!AK26</f>
        <v>320284.28</v>
      </c>
      <c r="K26" s="223">
        <f>费用表粘贴!AL26</f>
        <v>170727.47</v>
      </c>
      <c r="L26" s="223">
        <f>费用表粘贴!AJ26</f>
        <v>381053.58</v>
      </c>
      <c r="M26" s="224">
        <f t="shared" si="2"/>
        <v>340371.37</v>
      </c>
      <c r="N26" s="223">
        <f>费用表粘贴!Z26</f>
        <v>240976.14</v>
      </c>
      <c r="O26" s="223">
        <f>费用表粘贴!AA26</f>
        <v>99395.23</v>
      </c>
      <c r="P26" s="224">
        <f t="shared" si="3"/>
        <v>493016.85</v>
      </c>
      <c r="Q26" s="223">
        <f>费用表粘贴!AB26</f>
        <v>349434</v>
      </c>
      <c r="R26" s="223">
        <f>费用表粘贴!AC26</f>
        <v>143582.85</v>
      </c>
      <c r="S26" s="224">
        <f t="shared" si="4"/>
        <v>6581932.14</v>
      </c>
      <c r="T26" s="223">
        <f>费用表粘贴!AF26</f>
        <v>842665.88</v>
      </c>
      <c r="U26" s="223">
        <f>费用表粘贴!AG26</f>
        <v>4735330.97</v>
      </c>
      <c r="V26" s="223">
        <f>费用表粘贴!AH26</f>
        <v>393436.54</v>
      </c>
      <c r="W26" s="223">
        <f>费用表粘贴!AI26</f>
        <v>283238.4</v>
      </c>
      <c r="X26" s="223">
        <f>费用表粘贴!AE26</f>
        <v>104189.23</v>
      </c>
      <c r="Y26" s="223">
        <f>费用表粘贴!AD26</f>
        <v>223071.12</v>
      </c>
    </row>
    <row r="27" ht="15" customHeight="1" spans="1:25">
      <c r="A27" s="26"/>
      <c r="B27" s="34" t="s">
        <v>100</v>
      </c>
      <c r="C27" s="223">
        <f t="shared" si="0"/>
        <v>4426091.2</v>
      </c>
      <c r="D27" s="223"/>
      <c r="E27" s="223">
        <f>SUM(费用表粘贴!D27:S27)</f>
        <v>1353844.14</v>
      </c>
      <c r="F27" s="223">
        <f>费用表粘贴!T27</f>
        <v>10423.73</v>
      </c>
      <c r="G27" s="223">
        <f>费用表粘贴!Y27</f>
        <v>78045.85</v>
      </c>
      <c r="H27" s="224">
        <f>费用表粘贴!U27</f>
        <v>2173173.69</v>
      </c>
      <c r="I27" s="224">
        <f t="shared" si="1"/>
        <v>153031.83</v>
      </c>
      <c r="J27" s="223">
        <f>费用表粘贴!AK27</f>
        <v>83546.49</v>
      </c>
      <c r="K27" s="223">
        <f>费用表粘贴!AL27</f>
        <v>11166.44</v>
      </c>
      <c r="L27" s="223">
        <f>费用表粘贴!AJ27</f>
        <v>58318.9</v>
      </c>
      <c r="M27" s="224">
        <f t="shared" si="2"/>
        <v>15076.73</v>
      </c>
      <c r="N27" s="223">
        <f>费用表粘贴!Z27</f>
        <v>9125</v>
      </c>
      <c r="O27" s="223">
        <f>费用表粘贴!AA27</f>
        <v>5951.73</v>
      </c>
      <c r="P27" s="224">
        <f t="shared" si="3"/>
        <v>41041.28</v>
      </c>
      <c r="Q27" s="223">
        <f>费用表粘贴!AB27</f>
        <v>26198.38</v>
      </c>
      <c r="R27" s="223">
        <f>费用表粘贴!AC27</f>
        <v>14842.9</v>
      </c>
      <c r="S27" s="224">
        <f t="shared" si="4"/>
        <v>601453.95</v>
      </c>
      <c r="T27" s="223">
        <f>费用表粘贴!AF27</f>
        <v>233905.76</v>
      </c>
      <c r="U27" s="223">
        <f>费用表粘贴!AG27</f>
        <v>83710.78</v>
      </c>
      <c r="V27" s="223">
        <f>费用表粘贴!AH27</f>
        <v>58134.48</v>
      </c>
      <c r="W27" s="223">
        <f>费用表粘贴!AI27</f>
        <v>5493.61</v>
      </c>
      <c r="X27" s="223">
        <f>费用表粘贴!AE27</f>
        <v>70961.71</v>
      </c>
      <c r="Y27" s="223">
        <f>费用表粘贴!AD27</f>
        <v>149247.61</v>
      </c>
    </row>
    <row r="28" ht="15" customHeight="1" spans="1:25">
      <c r="A28" s="26"/>
      <c r="B28" s="34" t="s">
        <v>101</v>
      </c>
      <c r="C28" s="223">
        <f t="shared" si="0"/>
        <v>6329042.17</v>
      </c>
      <c r="D28" s="223"/>
      <c r="E28" s="223">
        <f>SUM(费用表粘贴!D28:S28)</f>
        <v>2797420.29</v>
      </c>
      <c r="F28" s="223">
        <f>费用表粘贴!T28</f>
        <v>0</v>
      </c>
      <c r="G28" s="223">
        <f>费用表粘贴!Y28</f>
        <v>690937.42</v>
      </c>
      <c r="H28" s="224">
        <f>费用表粘贴!U28</f>
        <v>2711325.68</v>
      </c>
      <c r="I28" s="224">
        <f t="shared" si="1"/>
        <v>0</v>
      </c>
      <c r="J28" s="223">
        <f>费用表粘贴!AK28</f>
        <v>0</v>
      </c>
      <c r="K28" s="223">
        <f>费用表粘贴!AL28</f>
        <v>0</v>
      </c>
      <c r="L28" s="223">
        <f>费用表粘贴!AJ28</f>
        <v>0</v>
      </c>
      <c r="M28" s="224">
        <f t="shared" si="2"/>
        <v>0</v>
      </c>
      <c r="N28" s="223">
        <f>费用表粘贴!Z28</f>
        <v>0</v>
      </c>
      <c r="O28" s="223">
        <f>费用表粘贴!AA28</f>
        <v>0</v>
      </c>
      <c r="P28" s="224">
        <f t="shared" si="3"/>
        <v>0</v>
      </c>
      <c r="Q28" s="223">
        <f>费用表粘贴!AB28</f>
        <v>0</v>
      </c>
      <c r="R28" s="223">
        <f>费用表粘贴!AC28</f>
        <v>0</v>
      </c>
      <c r="S28" s="224">
        <f t="shared" si="4"/>
        <v>129358.78</v>
      </c>
      <c r="T28" s="223">
        <f>费用表粘贴!AF28</f>
        <v>44371.9</v>
      </c>
      <c r="U28" s="223">
        <f>费用表粘贴!AG28</f>
        <v>22259.19</v>
      </c>
      <c r="V28" s="223">
        <f>费用表粘贴!AH28</f>
        <v>0</v>
      </c>
      <c r="W28" s="223">
        <f>费用表粘贴!AI28</f>
        <v>42528.33</v>
      </c>
      <c r="X28" s="223">
        <f>费用表粘贴!AE28</f>
        <v>1189.98</v>
      </c>
      <c r="Y28" s="223">
        <f>费用表粘贴!AD28</f>
        <v>19009.38</v>
      </c>
    </row>
    <row r="29" ht="15" customHeight="1" spans="1:25">
      <c r="A29" s="26"/>
      <c r="B29" s="34" t="s">
        <v>102</v>
      </c>
      <c r="C29" s="223">
        <f t="shared" si="0"/>
        <v>4891631.95</v>
      </c>
      <c r="D29" s="223"/>
      <c r="E29" s="223">
        <f>SUM(费用表粘贴!D29:S29)</f>
        <v>1157403.98</v>
      </c>
      <c r="F29" s="223">
        <f>费用表粘贴!T29</f>
        <v>31012.9</v>
      </c>
      <c r="G29" s="223">
        <f>费用表粘贴!Y29</f>
        <v>33205.55</v>
      </c>
      <c r="H29" s="224">
        <f>费用表粘贴!U29</f>
        <v>1940965.91</v>
      </c>
      <c r="I29" s="224">
        <f t="shared" si="1"/>
        <v>138077.77</v>
      </c>
      <c r="J29" s="223">
        <f>费用表粘贴!AK29</f>
        <v>43823.09</v>
      </c>
      <c r="K29" s="223">
        <f>费用表粘贴!AL29</f>
        <v>33518.09</v>
      </c>
      <c r="L29" s="223">
        <f>费用表粘贴!AJ29</f>
        <v>60736.59</v>
      </c>
      <c r="M29" s="224">
        <f t="shared" si="2"/>
        <v>54879.58</v>
      </c>
      <c r="N29" s="223">
        <f>费用表粘贴!Z29</f>
        <v>41245.53</v>
      </c>
      <c r="O29" s="223">
        <f>费用表粘贴!AA29</f>
        <v>13634.05</v>
      </c>
      <c r="P29" s="224">
        <f t="shared" si="3"/>
        <v>109666.7</v>
      </c>
      <c r="Q29" s="223">
        <f>费用表粘贴!AB29</f>
        <v>83954.7</v>
      </c>
      <c r="R29" s="223">
        <f>费用表粘贴!AC29</f>
        <v>25712</v>
      </c>
      <c r="S29" s="224">
        <f t="shared" si="4"/>
        <v>1426419.56</v>
      </c>
      <c r="T29" s="223">
        <f>费用表粘贴!AF29</f>
        <v>785174.59</v>
      </c>
      <c r="U29" s="223">
        <f>费用表粘贴!AG29</f>
        <v>240965.54</v>
      </c>
      <c r="V29" s="223">
        <f>费用表粘贴!AH29</f>
        <v>110597.23</v>
      </c>
      <c r="W29" s="223">
        <f>费用表粘贴!AI29</f>
        <v>239424.16</v>
      </c>
      <c r="X29" s="223">
        <f>费用表粘贴!AE29</f>
        <v>16139.46</v>
      </c>
      <c r="Y29" s="223">
        <f>费用表粘贴!AD29</f>
        <v>34118.58</v>
      </c>
    </row>
    <row r="30" ht="15" customHeight="1" spans="1:25">
      <c r="A30" s="26"/>
      <c r="B30" s="34" t="s">
        <v>103</v>
      </c>
      <c r="C30" s="223">
        <f t="shared" si="0"/>
        <v>43694005.09</v>
      </c>
      <c r="D30" s="223"/>
      <c r="E30" s="223">
        <f>SUM(费用表粘贴!D30:S30)</f>
        <v>9769578.96</v>
      </c>
      <c r="F30" s="223">
        <f>费用表粘贴!T30</f>
        <v>242952.62</v>
      </c>
      <c r="G30" s="223">
        <f>费用表粘贴!Y30</f>
        <v>330715.2</v>
      </c>
      <c r="H30" s="224">
        <f>费用表粘贴!U30</f>
        <v>23827081.9</v>
      </c>
      <c r="I30" s="224">
        <f t="shared" si="1"/>
        <v>1688789.09</v>
      </c>
      <c r="J30" s="223">
        <f>费用表粘贴!AK30</f>
        <v>690813.83</v>
      </c>
      <c r="K30" s="223">
        <f>费用表粘贴!AL30</f>
        <v>329451.99</v>
      </c>
      <c r="L30" s="223">
        <f>费用表粘贴!AJ30</f>
        <v>668523.27</v>
      </c>
      <c r="M30" s="224">
        <f t="shared" si="2"/>
        <v>588804.34</v>
      </c>
      <c r="N30" s="223">
        <f>费用表粘贴!Z30</f>
        <v>431645.19</v>
      </c>
      <c r="O30" s="223">
        <f>费用表粘贴!AA30</f>
        <v>157159.15</v>
      </c>
      <c r="P30" s="224">
        <f t="shared" si="3"/>
        <v>1074728.85</v>
      </c>
      <c r="Q30" s="223">
        <f>费用表粘贴!AB30</f>
        <v>772789.82</v>
      </c>
      <c r="R30" s="223">
        <f>费用表粘贴!AC30</f>
        <v>301939.03</v>
      </c>
      <c r="S30" s="224">
        <f t="shared" si="4"/>
        <v>6171354.13</v>
      </c>
      <c r="T30" s="223">
        <f>费用表粘贴!AF30</f>
        <v>1683900.28</v>
      </c>
      <c r="U30" s="223">
        <f>费用表粘贴!AG30</f>
        <v>2121312.66</v>
      </c>
      <c r="V30" s="223">
        <f>费用表粘贴!AH30</f>
        <v>630083.17</v>
      </c>
      <c r="W30" s="223">
        <f>费用表粘贴!AI30</f>
        <v>905399.76</v>
      </c>
      <c r="X30" s="223">
        <f>费用表粘贴!AE30</f>
        <v>271110.26</v>
      </c>
      <c r="Y30" s="223">
        <f>费用表粘贴!AD30</f>
        <v>559548</v>
      </c>
    </row>
    <row r="31" ht="15" customHeight="1" spans="1:25">
      <c r="A31" s="26"/>
      <c r="B31" s="34" t="s">
        <v>104</v>
      </c>
      <c r="C31" s="223">
        <f t="shared" si="0"/>
        <v>19233824.1</v>
      </c>
      <c r="D31" s="223"/>
      <c r="E31" s="223">
        <f>SUM(费用表粘贴!D31:S31)</f>
        <v>3667143.03</v>
      </c>
      <c r="F31" s="223">
        <f>费用表粘贴!T31</f>
        <v>177699.06</v>
      </c>
      <c r="G31" s="223">
        <f>费用表粘贴!Y31</f>
        <v>223522.56</v>
      </c>
      <c r="H31" s="224">
        <f>费用表粘贴!U31</f>
        <v>10881401.04</v>
      </c>
      <c r="I31" s="224">
        <f t="shared" si="1"/>
        <v>777517.37</v>
      </c>
      <c r="J31" s="223">
        <f>费用表粘贴!AK31</f>
        <v>303027.93</v>
      </c>
      <c r="K31" s="223">
        <f>费用表粘贴!AL31</f>
        <v>209177.44</v>
      </c>
      <c r="L31" s="223">
        <f>费用表粘贴!AJ31</f>
        <v>265312</v>
      </c>
      <c r="M31" s="224">
        <f t="shared" si="2"/>
        <v>373411.76</v>
      </c>
      <c r="N31" s="223">
        <f>费用表粘贴!Z31</f>
        <v>275579.28</v>
      </c>
      <c r="O31" s="223">
        <f>费用表粘贴!AA31</f>
        <v>97832.48</v>
      </c>
      <c r="P31" s="224">
        <f t="shared" si="3"/>
        <v>645222.96</v>
      </c>
      <c r="Q31" s="223">
        <f>费用表粘贴!AB31</f>
        <v>471182.64</v>
      </c>
      <c r="R31" s="223">
        <f>费用表粘贴!AC31</f>
        <v>174040.32</v>
      </c>
      <c r="S31" s="224">
        <f t="shared" si="4"/>
        <v>2487906.32</v>
      </c>
      <c r="T31" s="223">
        <f>费用表粘贴!AF31</f>
        <v>687140</v>
      </c>
      <c r="U31" s="223">
        <f>费用表粘贴!AG31</f>
        <v>797993.32</v>
      </c>
      <c r="V31" s="223">
        <f>费用表粘贴!AH31</f>
        <v>269568</v>
      </c>
      <c r="W31" s="223">
        <f>费用表粘贴!AI31</f>
        <v>390789</v>
      </c>
      <c r="X31" s="223">
        <f>费用表粘贴!AE31</f>
        <v>113862</v>
      </c>
      <c r="Y31" s="223">
        <f>费用表粘贴!AD31</f>
        <v>228554</v>
      </c>
    </row>
    <row r="32" ht="15" customHeight="1" spans="1:25">
      <c r="A32" s="26"/>
      <c r="B32" s="34" t="s">
        <v>105</v>
      </c>
      <c r="C32" s="223">
        <f t="shared" si="0"/>
        <v>11952500</v>
      </c>
      <c r="D32" s="223"/>
      <c r="E32" s="223">
        <f>SUM(费用表粘贴!D32:S32)</f>
        <v>11952500</v>
      </c>
      <c r="F32" s="223">
        <f>费用表粘贴!T32</f>
        <v>0</v>
      </c>
      <c r="G32" s="223">
        <f>费用表粘贴!Y32</f>
        <v>0</v>
      </c>
      <c r="H32" s="224">
        <f>费用表粘贴!U32</f>
        <v>0</v>
      </c>
      <c r="I32" s="224">
        <f t="shared" si="1"/>
        <v>0</v>
      </c>
      <c r="J32" s="223">
        <f>费用表粘贴!AK32</f>
        <v>0</v>
      </c>
      <c r="K32" s="223">
        <f>费用表粘贴!AL32</f>
        <v>0</v>
      </c>
      <c r="L32" s="223">
        <f>费用表粘贴!AJ32</f>
        <v>0</v>
      </c>
      <c r="M32" s="224">
        <f t="shared" si="2"/>
        <v>0</v>
      </c>
      <c r="N32" s="223">
        <f>费用表粘贴!Z32</f>
        <v>0</v>
      </c>
      <c r="O32" s="223">
        <f>费用表粘贴!AA32</f>
        <v>0</v>
      </c>
      <c r="P32" s="224">
        <f t="shared" si="3"/>
        <v>0</v>
      </c>
      <c r="Q32" s="223">
        <f>费用表粘贴!AB32</f>
        <v>0</v>
      </c>
      <c r="R32" s="223">
        <f>费用表粘贴!AC32</f>
        <v>0</v>
      </c>
      <c r="S32" s="224">
        <f t="shared" si="4"/>
        <v>0</v>
      </c>
      <c r="T32" s="223">
        <f>费用表粘贴!AF32</f>
        <v>0</v>
      </c>
      <c r="U32" s="223">
        <f>费用表粘贴!AG32</f>
        <v>0</v>
      </c>
      <c r="V32" s="223">
        <f>费用表粘贴!AH32</f>
        <v>0</v>
      </c>
      <c r="W32" s="223">
        <f>费用表粘贴!AI32</f>
        <v>0</v>
      </c>
      <c r="X32" s="223">
        <f>费用表粘贴!AE32</f>
        <v>0</v>
      </c>
      <c r="Y32" s="223">
        <f>费用表粘贴!AD32</f>
        <v>0</v>
      </c>
    </row>
    <row r="33" ht="15" customHeight="1" spans="1:25">
      <c r="A33" s="26"/>
      <c r="B33" s="34" t="s">
        <v>106</v>
      </c>
      <c r="C33" s="223">
        <f t="shared" si="0"/>
        <v>1277847.75</v>
      </c>
      <c r="D33" s="223"/>
      <c r="E33" s="223">
        <f>SUM(费用表粘贴!D33:S33)</f>
        <v>180413</v>
      </c>
      <c r="F33" s="223">
        <f>费用表粘贴!T33</f>
        <v>3484.99</v>
      </c>
      <c r="G33" s="223">
        <f>费用表粘贴!Y33</f>
        <v>8369.14</v>
      </c>
      <c r="H33" s="224">
        <f>费用表粘贴!U33</f>
        <v>826917.55</v>
      </c>
      <c r="I33" s="224">
        <f t="shared" si="1"/>
        <v>31369.89</v>
      </c>
      <c r="J33" s="223">
        <f>费用表粘贴!AK33</f>
        <v>12244.57</v>
      </c>
      <c r="K33" s="223">
        <f>费用表粘贴!AL33</f>
        <v>6259.56</v>
      </c>
      <c r="L33" s="223">
        <f>费用表粘贴!AJ33</f>
        <v>12865.76</v>
      </c>
      <c r="M33" s="224">
        <f t="shared" si="2"/>
        <v>80842.71</v>
      </c>
      <c r="N33" s="223">
        <f>费用表粘贴!Z33</f>
        <v>77002.71</v>
      </c>
      <c r="O33" s="223">
        <f>费用表粘贴!AA33</f>
        <v>3840</v>
      </c>
      <c r="P33" s="224">
        <f t="shared" si="3"/>
        <v>18761.24</v>
      </c>
      <c r="Q33" s="223">
        <f>费用表粘贴!AB33</f>
        <v>13286.24</v>
      </c>
      <c r="R33" s="223">
        <f>费用表粘贴!AC33</f>
        <v>5475</v>
      </c>
      <c r="S33" s="224">
        <f t="shared" si="4"/>
        <v>127689.23</v>
      </c>
      <c r="T33" s="223">
        <f>费用表粘贴!AF33</f>
        <v>36639.63</v>
      </c>
      <c r="U33" s="223">
        <f>费用表粘贴!AG33</f>
        <v>29655.23</v>
      </c>
      <c r="V33" s="223">
        <f>费用表粘贴!AH33</f>
        <v>13759.98</v>
      </c>
      <c r="W33" s="223">
        <f>费用表粘贴!AI33</f>
        <v>29057.17</v>
      </c>
      <c r="X33" s="223">
        <f>费用表粘贴!AE33</f>
        <v>-545.94</v>
      </c>
      <c r="Y33" s="223">
        <f>费用表粘贴!AD33</f>
        <v>19123.16</v>
      </c>
    </row>
    <row r="34" ht="15" customHeight="1" spans="1:25">
      <c r="A34" s="26"/>
      <c r="B34" s="34" t="s">
        <v>107</v>
      </c>
      <c r="C34" s="223">
        <f t="shared" si="0"/>
        <v>8622691.8985849</v>
      </c>
      <c r="D34" s="223"/>
      <c r="E34" s="223">
        <f>SUM(费用表粘贴!D34:S34)</f>
        <v>3410887.84</v>
      </c>
      <c r="F34" s="223">
        <f>费用表粘贴!T34</f>
        <v>44300.82</v>
      </c>
      <c r="G34" s="223">
        <f>费用表粘贴!Y34</f>
        <v>36781.33</v>
      </c>
      <c r="H34" s="224">
        <f>费用表粘贴!U34</f>
        <v>2649769.0385849</v>
      </c>
      <c r="I34" s="224">
        <f t="shared" si="1"/>
        <v>184203.69</v>
      </c>
      <c r="J34" s="223">
        <f>费用表粘贴!AK34</f>
        <v>58430.79</v>
      </c>
      <c r="K34" s="223">
        <f>费用表粘贴!AL34</f>
        <v>44790.79</v>
      </c>
      <c r="L34" s="223">
        <f>费用表粘贴!AJ34</f>
        <v>80982.11</v>
      </c>
      <c r="M34" s="224">
        <f t="shared" si="2"/>
        <v>246634.15</v>
      </c>
      <c r="N34" s="223">
        <f>费用表粘贴!Z34</f>
        <v>228455.41</v>
      </c>
      <c r="O34" s="223">
        <f>费用表粘贴!AA34</f>
        <v>18178.74</v>
      </c>
      <c r="P34" s="224">
        <f t="shared" si="3"/>
        <v>146222.27</v>
      </c>
      <c r="Q34" s="223">
        <f>费用表粘贴!AB34</f>
        <v>111939.61</v>
      </c>
      <c r="R34" s="223">
        <f>费用表粘贴!AC34</f>
        <v>34282.66</v>
      </c>
      <c r="S34" s="224">
        <f t="shared" si="4"/>
        <v>1903892.76</v>
      </c>
      <c r="T34" s="223">
        <f>费用表粘贴!AF34</f>
        <v>1046899.45</v>
      </c>
      <c r="U34" s="223">
        <f>费用表粘贴!AG34</f>
        <v>321287.4</v>
      </c>
      <c r="V34" s="223">
        <f>费用表粘贴!AH34</f>
        <v>149462.98</v>
      </c>
      <c r="W34" s="223">
        <f>费用表粘贴!AI34</f>
        <v>319232.22</v>
      </c>
      <c r="X34" s="223">
        <f>费用表粘贴!AE34</f>
        <v>21162.89</v>
      </c>
      <c r="Y34" s="223">
        <f>费用表粘贴!AD34</f>
        <v>45847.82</v>
      </c>
    </row>
    <row r="35" ht="15" customHeight="1" spans="1:25">
      <c r="A35" s="26"/>
      <c r="B35" s="34" t="s">
        <v>108</v>
      </c>
      <c r="C35" s="223">
        <f t="shared" si="0"/>
        <v>9915403.79</v>
      </c>
      <c r="D35" s="223"/>
      <c r="E35" s="223">
        <f>SUM(费用表粘贴!D35:S35)</f>
        <v>2898275.35</v>
      </c>
      <c r="F35" s="223">
        <f>费用表粘贴!T35</f>
        <v>0</v>
      </c>
      <c r="G35" s="223">
        <f>费用表粘贴!Y35</f>
        <v>156750</v>
      </c>
      <c r="H35" s="224">
        <f>费用表粘贴!U35</f>
        <v>5398383.68</v>
      </c>
      <c r="I35" s="224">
        <f t="shared" si="1"/>
        <v>45024.39</v>
      </c>
      <c r="J35" s="223">
        <f>费用表粘贴!AK35</f>
        <v>45024.39</v>
      </c>
      <c r="K35" s="223">
        <f>费用表粘贴!AL35</f>
        <v>0</v>
      </c>
      <c r="L35" s="223">
        <f>费用表粘贴!AJ35</f>
        <v>0</v>
      </c>
      <c r="M35" s="224">
        <f t="shared" si="2"/>
        <v>0</v>
      </c>
      <c r="N35" s="223">
        <f>费用表粘贴!Z35</f>
        <v>0</v>
      </c>
      <c r="O35" s="223">
        <f>费用表粘贴!AA35</f>
        <v>0</v>
      </c>
      <c r="P35" s="224">
        <f t="shared" si="3"/>
        <v>265922.5</v>
      </c>
      <c r="Q35" s="223">
        <f>费用表粘贴!AB35</f>
        <v>265922.5</v>
      </c>
      <c r="R35" s="223">
        <f>费用表粘贴!AC35</f>
        <v>0</v>
      </c>
      <c r="S35" s="224">
        <f t="shared" si="4"/>
        <v>1151047.87</v>
      </c>
      <c r="T35" s="223">
        <f>费用表粘贴!AF35</f>
        <v>55002.5</v>
      </c>
      <c r="U35" s="223">
        <f>费用表粘贴!AG35</f>
        <v>255585.03</v>
      </c>
      <c r="V35" s="223">
        <f>费用表粘贴!AH35</f>
        <v>50365</v>
      </c>
      <c r="W35" s="223">
        <f>费用表粘贴!AI35</f>
        <v>0</v>
      </c>
      <c r="X35" s="223">
        <f>费用表粘贴!AE35</f>
        <v>229531.32</v>
      </c>
      <c r="Y35" s="223">
        <f>费用表粘贴!AD35</f>
        <v>560564.02</v>
      </c>
    </row>
    <row r="36" ht="15" customHeight="1" spans="1:25">
      <c r="A36" s="26"/>
      <c r="B36" s="34" t="s">
        <v>109</v>
      </c>
      <c r="C36" s="223">
        <f t="shared" ref="C36:C81" si="5">D36+E36+F36+G36+H36+M36+P36+S36+I36</f>
        <v>121081.13</v>
      </c>
      <c r="D36" s="223"/>
      <c r="E36" s="223">
        <f>SUM(费用表粘贴!D36:S36)</f>
        <v>0</v>
      </c>
      <c r="F36" s="223">
        <f>费用表粘贴!T36</f>
        <v>0</v>
      </c>
      <c r="G36" s="223">
        <f>费用表粘贴!Y36</f>
        <v>1901.89</v>
      </c>
      <c r="H36" s="224">
        <f>费用表粘贴!U36</f>
        <v>104779.24</v>
      </c>
      <c r="I36" s="224">
        <f t="shared" ref="I36:I81" si="6">J36+K36+L36</f>
        <v>3600</v>
      </c>
      <c r="J36" s="223">
        <f>费用表粘贴!AK36</f>
        <v>0</v>
      </c>
      <c r="K36" s="223">
        <f>费用表粘贴!AL36</f>
        <v>3600</v>
      </c>
      <c r="L36" s="223">
        <f>费用表粘贴!AJ36</f>
        <v>0</v>
      </c>
      <c r="M36" s="224">
        <f t="shared" ref="M36:M81" si="7">N36+O36</f>
        <v>5400</v>
      </c>
      <c r="N36" s="223">
        <f>费用表粘贴!Z36</f>
        <v>3600</v>
      </c>
      <c r="O36" s="223">
        <f>费用表粘贴!AA36</f>
        <v>1800</v>
      </c>
      <c r="P36" s="224">
        <f t="shared" ref="P36:P81" si="8">Q36+R36</f>
        <v>5400</v>
      </c>
      <c r="Q36" s="223">
        <f>费用表粘贴!AB36</f>
        <v>3600</v>
      </c>
      <c r="R36" s="223">
        <f>费用表粘贴!AC36</f>
        <v>1800</v>
      </c>
      <c r="S36" s="224">
        <f t="shared" ref="S36:S81" si="9">T36+U36+V36+W36+X36+Y36</f>
        <v>0</v>
      </c>
      <c r="T36" s="223">
        <f>费用表粘贴!AF36</f>
        <v>0</v>
      </c>
      <c r="U36" s="223">
        <f>费用表粘贴!AG36</f>
        <v>0</v>
      </c>
      <c r="V36" s="223">
        <f>费用表粘贴!AH36</f>
        <v>0</v>
      </c>
      <c r="W36" s="223">
        <f>费用表粘贴!AI36</f>
        <v>0</v>
      </c>
      <c r="X36" s="223">
        <f>费用表粘贴!AE36</f>
        <v>0</v>
      </c>
      <c r="Y36" s="223">
        <f>费用表粘贴!AD36</f>
        <v>0</v>
      </c>
    </row>
    <row r="37" ht="15" customHeight="1" spans="1:25">
      <c r="A37" s="26"/>
      <c r="B37" s="38" t="s">
        <v>95</v>
      </c>
      <c r="C37" s="225">
        <f t="shared" si="5"/>
        <v>443175046.508585</v>
      </c>
      <c r="D37" s="225"/>
      <c r="E37" s="225">
        <f>SUM(费用表粘贴!D37:S37)</f>
        <v>211526598.44</v>
      </c>
      <c r="F37" s="225">
        <f>费用表粘贴!T37</f>
        <v>2690719.7</v>
      </c>
      <c r="G37" s="225">
        <f>费用表粘贴!Y37</f>
        <v>3808682.37</v>
      </c>
      <c r="H37" s="224">
        <f>费用表粘贴!U37</f>
        <v>153546890.848585</v>
      </c>
      <c r="I37" s="224">
        <f t="shared" si="6"/>
        <v>11303781.7</v>
      </c>
      <c r="J37" s="225">
        <f>费用表粘贴!AK37</f>
        <v>4353212.28</v>
      </c>
      <c r="K37" s="225">
        <f>费用表粘贴!AL37</f>
        <v>2846502.63</v>
      </c>
      <c r="L37" s="225">
        <f>费用表粘贴!AJ37</f>
        <v>4104066.79</v>
      </c>
      <c r="M37" s="224">
        <f t="shared" si="7"/>
        <v>5064885.86</v>
      </c>
      <c r="N37" s="225">
        <f>费用表粘贴!Z37</f>
        <v>3789677.98</v>
      </c>
      <c r="O37" s="225">
        <f>费用表粘贴!AA37</f>
        <v>1275207.88</v>
      </c>
      <c r="P37" s="224">
        <f t="shared" si="8"/>
        <v>9969093.38</v>
      </c>
      <c r="Q37" s="225">
        <f>费用表粘贴!AB37</f>
        <v>7595585.26</v>
      </c>
      <c r="R37" s="225">
        <f>费用表粘贴!AC37</f>
        <v>2373508.12</v>
      </c>
      <c r="S37" s="224">
        <f t="shared" si="9"/>
        <v>45264394.21</v>
      </c>
      <c r="T37" s="225">
        <f>费用表粘贴!AF37</f>
        <v>12223693.78</v>
      </c>
      <c r="U37" s="225">
        <f>费用表粘贴!AG37</f>
        <v>17270167.37</v>
      </c>
      <c r="V37" s="225">
        <f>费用表粘贴!AH37</f>
        <v>4283775.06</v>
      </c>
      <c r="W37" s="225">
        <f>费用表粘贴!AI37</f>
        <v>5596107.01</v>
      </c>
      <c r="X37" s="225">
        <f>费用表粘贴!AE37</f>
        <v>1846585.87</v>
      </c>
      <c r="Y37" s="225">
        <f>费用表粘贴!AD37</f>
        <v>4044065.12</v>
      </c>
    </row>
    <row r="38" ht="15" customHeight="1" spans="1:25">
      <c r="A38" s="26" t="s">
        <v>110</v>
      </c>
      <c r="B38" s="34" t="s">
        <v>111</v>
      </c>
      <c r="C38" s="223">
        <f t="shared" si="5"/>
        <v>8686068.92</v>
      </c>
      <c r="D38" s="223"/>
      <c r="E38" s="223">
        <f>SUM(费用表粘贴!D38:S38)</f>
        <v>1620869.9</v>
      </c>
      <c r="F38" s="223">
        <f>费用表粘贴!T38</f>
        <v>373266.62</v>
      </c>
      <c r="G38" s="223">
        <f>费用表粘贴!Y38</f>
        <v>100639.84</v>
      </c>
      <c r="H38" s="224">
        <f>费用表粘贴!U38</f>
        <v>1714725.68</v>
      </c>
      <c r="I38" s="224">
        <f t="shared" si="6"/>
        <v>477461.66</v>
      </c>
      <c r="J38" s="223">
        <f>费用表粘贴!AK38</f>
        <v>168883.03</v>
      </c>
      <c r="K38" s="223">
        <f>费用表粘贴!AL38</f>
        <v>147517.33</v>
      </c>
      <c r="L38" s="223">
        <f>费用表粘贴!AJ38</f>
        <v>161061.3</v>
      </c>
      <c r="M38" s="224">
        <f t="shared" si="7"/>
        <v>344931.24</v>
      </c>
      <c r="N38" s="223">
        <f>费用表粘贴!Z38</f>
        <v>178673</v>
      </c>
      <c r="O38" s="223">
        <f>费用表粘贴!AA38</f>
        <v>166258.24</v>
      </c>
      <c r="P38" s="224">
        <f t="shared" si="8"/>
        <v>223412.01</v>
      </c>
      <c r="Q38" s="223">
        <f>费用表粘贴!AB38</f>
        <v>109901.5</v>
      </c>
      <c r="R38" s="223">
        <f>费用表粘贴!AC38</f>
        <v>113510.51</v>
      </c>
      <c r="S38" s="224">
        <f t="shared" si="9"/>
        <v>3830761.97</v>
      </c>
      <c r="T38" s="223">
        <f>费用表粘贴!AF38</f>
        <v>1578163.99</v>
      </c>
      <c r="U38" s="223">
        <f>费用表粘贴!AG38</f>
        <v>793569.5</v>
      </c>
      <c r="V38" s="223">
        <f>费用表粘贴!AH38</f>
        <v>522118.35</v>
      </c>
      <c r="W38" s="223">
        <f>费用表粘贴!AI38</f>
        <v>570449.82</v>
      </c>
      <c r="X38" s="223">
        <f>费用表粘贴!AE38</f>
        <v>137909.06</v>
      </c>
      <c r="Y38" s="223">
        <f>费用表粘贴!AD38</f>
        <v>228551.25</v>
      </c>
    </row>
    <row r="39" ht="15" customHeight="1" spans="1:25">
      <c r="A39" s="26"/>
      <c r="B39" s="34" t="s">
        <v>112</v>
      </c>
      <c r="C39" s="223">
        <f t="shared" si="5"/>
        <v>65677.66</v>
      </c>
      <c r="D39" s="223"/>
      <c r="E39" s="223">
        <f>SUM(费用表粘贴!D39:S39)</f>
        <v>24071.47</v>
      </c>
      <c r="F39" s="223">
        <f>费用表粘贴!T39</f>
        <v>0</v>
      </c>
      <c r="G39" s="223">
        <f>费用表粘贴!Y39</f>
        <v>1619</v>
      </c>
      <c r="H39" s="224">
        <f>费用表粘贴!U39</f>
        <v>15337.81</v>
      </c>
      <c r="I39" s="224">
        <f t="shared" si="6"/>
        <v>5054.64</v>
      </c>
      <c r="J39" s="223">
        <f>费用表粘贴!AK39</f>
        <v>0</v>
      </c>
      <c r="K39" s="223">
        <f>费用表粘贴!AL39</f>
        <v>5054.64</v>
      </c>
      <c r="L39" s="223">
        <f>费用表粘贴!AJ39</f>
        <v>0</v>
      </c>
      <c r="M39" s="224">
        <f t="shared" si="7"/>
        <v>953.07</v>
      </c>
      <c r="N39" s="223">
        <f>费用表粘贴!Z39</f>
        <v>244.57</v>
      </c>
      <c r="O39" s="223">
        <f>费用表粘贴!AA39</f>
        <v>708.5</v>
      </c>
      <c r="P39" s="224">
        <f t="shared" si="8"/>
        <v>0</v>
      </c>
      <c r="Q39" s="223">
        <f>费用表粘贴!AB39</f>
        <v>0</v>
      </c>
      <c r="R39" s="223">
        <f>费用表粘贴!AC39</f>
        <v>0</v>
      </c>
      <c r="S39" s="224">
        <f t="shared" si="9"/>
        <v>18641.67</v>
      </c>
      <c r="T39" s="223">
        <f>费用表粘贴!AF39</f>
        <v>351.31</v>
      </c>
      <c r="U39" s="223">
        <f>费用表粘贴!AG39</f>
        <v>12324.36</v>
      </c>
      <c r="V39" s="223">
        <f>费用表粘贴!AH39</f>
        <v>1229</v>
      </c>
      <c r="W39" s="223">
        <f>费用表粘贴!AI39</f>
        <v>0</v>
      </c>
      <c r="X39" s="223">
        <f>费用表粘贴!AE39</f>
        <v>0</v>
      </c>
      <c r="Y39" s="223">
        <f>费用表粘贴!AD39</f>
        <v>4737</v>
      </c>
    </row>
    <row r="40" ht="15" customHeight="1" spans="1:25">
      <c r="A40" s="26"/>
      <c r="B40" s="34" t="s">
        <v>113</v>
      </c>
      <c r="C40" s="223">
        <f t="shared" si="5"/>
        <v>14075314.35</v>
      </c>
      <c r="D40" s="223"/>
      <c r="E40" s="223">
        <f>SUM(费用表粘贴!D40:S40)</f>
        <v>1697719.51</v>
      </c>
      <c r="F40" s="223">
        <f>费用表粘贴!T40</f>
        <v>179336.1</v>
      </c>
      <c r="G40" s="223">
        <f>费用表粘贴!Y40</f>
        <v>75339.07</v>
      </c>
      <c r="H40" s="224">
        <f>费用表粘贴!U40</f>
        <v>7407081.48</v>
      </c>
      <c r="I40" s="224">
        <f t="shared" si="6"/>
        <v>796256.2</v>
      </c>
      <c r="J40" s="223">
        <f>费用表粘贴!AK40</f>
        <v>223964.34</v>
      </c>
      <c r="K40" s="223">
        <f>费用表粘贴!AL40</f>
        <v>238928.88</v>
      </c>
      <c r="L40" s="223">
        <f>费用表粘贴!AJ40</f>
        <v>333362.98</v>
      </c>
      <c r="M40" s="224">
        <f t="shared" si="7"/>
        <v>355879.77</v>
      </c>
      <c r="N40" s="223">
        <f>费用表粘贴!Z40</f>
        <v>177386.91</v>
      </c>
      <c r="O40" s="223">
        <f>费用表粘贴!AA40</f>
        <v>178492.86</v>
      </c>
      <c r="P40" s="224">
        <f t="shared" si="8"/>
        <v>124538.92</v>
      </c>
      <c r="Q40" s="223">
        <f>费用表粘贴!AB40</f>
        <v>67450.77</v>
      </c>
      <c r="R40" s="223">
        <f>费用表粘贴!AC40</f>
        <v>57088.15</v>
      </c>
      <c r="S40" s="224">
        <f t="shared" si="9"/>
        <v>3439163.3</v>
      </c>
      <c r="T40" s="223">
        <f>费用表粘贴!AF40</f>
        <v>2201454.25</v>
      </c>
      <c r="U40" s="223">
        <f>费用表粘贴!AG40</f>
        <v>373250.85</v>
      </c>
      <c r="V40" s="223">
        <f>费用表粘贴!AH40</f>
        <v>392009.81</v>
      </c>
      <c r="W40" s="223">
        <f>费用表粘贴!AI40</f>
        <v>189612.47</v>
      </c>
      <c r="X40" s="223">
        <f>费用表粘贴!AE40</f>
        <v>193167.52</v>
      </c>
      <c r="Y40" s="223">
        <f>费用表粘贴!AD40</f>
        <v>89668.4</v>
      </c>
    </row>
    <row r="41" ht="15" customHeight="1" spans="1:25">
      <c r="A41" s="26"/>
      <c r="B41" s="31" t="s">
        <v>114</v>
      </c>
      <c r="C41" s="223">
        <f t="shared" si="5"/>
        <v>2741600.44</v>
      </c>
      <c r="D41" s="223"/>
      <c r="E41" s="223">
        <f>SUM(费用表粘贴!D41:S41)</f>
        <v>925096.29</v>
      </c>
      <c r="F41" s="223">
        <f>费用表粘贴!T41</f>
        <v>16462.97</v>
      </c>
      <c r="G41" s="223">
        <f>费用表粘贴!Y41</f>
        <v>24044.4</v>
      </c>
      <c r="H41" s="224">
        <f>费用表粘贴!U41</f>
        <v>1464618.58</v>
      </c>
      <c r="I41" s="224">
        <f t="shared" si="6"/>
        <v>57127.02</v>
      </c>
      <c r="J41" s="223">
        <f>费用表粘贴!AK41</f>
        <v>18224.48</v>
      </c>
      <c r="K41" s="223">
        <f>费用表粘贴!AL41</f>
        <v>24909.75</v>
      </c>
      <c r="L41" s="223">
        <f>费用表粘贴!AJ41</f>
        <v>13992.79</v>
      </c>
      <c r="M41" s="224">
        <f t="shared" si="7"/>
        <v>55374.17</v>
      </c>
      <c r="N41" s="223">
        <f>费用表粘贴!Z41</f>
        <v>35435.82</v>
      </c>
      <c r="O41" s="223">
        <f>费用表粘贴!AA41</f>
        <v>19938.35</v>
      </c>
      <c r="P41" s="224">
        <f t="shared" si="8"/>
        <v>43860.02</v>
      </c>
      <c r="Q41" s="223">
        <f>费用表粘贴!AB41</f>
        <v>25226.25</v>
      </c>
      <c r="R41" s="223">
        <f>费用表粘贴!AC41</f>
        <v>18633.77</v>
      </c>
      <c r="S41" s="224">
        <f t="shared" si="9"/>
        <v>155016.99</v>
      </c>
      <c r="T41" s="223">
        <f>费用表粘贴!AF41</f>
        <v>61507.09</v>
      </c>
      <c r="U41" s="223">
        <f>费用表粘贴!AG41</f>
        <v>21008.79</v>
      </c>
      <c r="V41" s="223">
        <f>费用表粘贴!AH41</f>
        <v>8012.51</v>
      </c>
      <c r="W41" s="223">
        <f>费用表粘贴!AI41</f>
        <v>31057.81</v>
      </c>
      <c r="X41" s="223">
        <f>费用表粘贴!AE41</f>
        <v>11028.57</v>
      </c>
      <c r="Y41" s="223">
        <f>费用表粘贴!AD41</f>
        <v>22402.22</v>
      </c>
    </row>
    <row r="42" ht="15" customHeight="1" spans="1:25">
      <c r="A42" s="26"/>
      <c r="B42" s="31" t="s">
        <v>115</v>
      </c>
      <c r="C42" s="223">
        <f t="shared" si="5"/>
        <v>-1132.08</v>
      </c>
      <c r="D42" s="223"/>
      <c r="E42" s="223">
        <f>SUM(费用表粘贴!D42:S42)</f>
        <v>-1132.08</v>
      </c>
      <c r="F42" s="223">
        <f>费用表粘贴!T42</f>
        <v>0</v>
      </c>
      <c r="G42" s="223">
        <f>费用表粘贴!Y42</f>
        <v>0</v>
      </c>
      <c r="H42" s="224">
        <f>费用表粘贴!U42</f>
        <v>0</v>
      </c>
      <c r="I42" s="224">
        <f t="shared" si="6"/>
        <v>0</v>
      </c>
      <c r="J42" s="223">
        <f>费用表粘贴!AK42</f>
        <v>0</v>
      </c>
      <c r="K42" s="223">
        <f>费用表粘贴!AL42</f>
        <v>0</v>
      </c>
      <c r="L42" s="223">
        <f>费用表粘贴!AJ42</f>
        <v>0</v>
      </c>
      <c r="M42" s="224">
        <f t="shared" si="7"/>
        <v>0</v>
      </c>
      <c r="N42" s="223">
        <f>费用表粘贴!Z42</f>
        <v>0</v>
      </c>
      <c r="O42" s="223">
        <f>费用表粘贴!AA42</f>
        <v>0</v>
      </c>
      <c r="P42" s="224">
        <f t="shared" si="8"/>
        <v>0</v>
      </c>
      <c r="Q42" s="223">
        <f>费用表粘贴!AB42</f>
        <v>0</v>
      </c>
      <c r="R42" s="223">
        <f>费用表粘贴!AC42</f>
        <v>0</v>
      </c>
      <c r="S42" s="224">
        <f t="shared" si="9"/>
        <v>0</v>
      </c>
      <c r="T42" s="223">
        <f>费用表粘贴!AF42</f>
        <v>0</v>
      </c>
      <c r="U42" s="223">
        <f>费用表粘贴!AG42</f>
        <v>0</v>
      </c>
      <c r="V42" s="223">
        <f>费用表粘贴!AH42</f>
        <v>0</v>
      </c>
      <c r="W42" s="223">
        <f>费用表粘贴!AI42</f>
        <v>0</v>
      </c>
      <c r="X42" s="223">
        <f>费用表粘贴!AE42</f>
        <v>0</v>
      </c>
      <c r="Y42" s="223">
        <f>费用表粘贴!AD42</f>
        <v>0</v>
      </c>
    </row>
    <row r="43" ht="15" customHeight="1" spans="1:25">
      <c r="A43" s="26"/>
      <c r="B43" s="31" t="s">
        <v>116</v>
      </c>
      <c r="C43" s="223">
        <f t="shared" si="5"/>
        <v>2467867.92</v>
      </c>
      <c r="D43" s="223"/>
      <c r="E43" s="223">
        <f>SUM(费用表粘贴!D43:S43)</f>
        <v>1746867.92</v>
      </c>
      <c r="F43" s="223">
        <f>费用表粘贴!T43</f>
        <v>0</v>
      </c>
      <c r="G43" s="223">
        <f>费用表粘贴!Y43</f>
        <v>8000</v>
      </c>
      <c r="H43" s="224">
        <f>费用表粘贴!U43</f>
        <v>663000</v>
      </c>
      <c r="I43" s="224">
        <f t="shared" si="6"/>
        <v>0</v>
      </c>
      <c r="J43" s="223">
        <f>费用表粘贴!AK43</f>
        <v>0</v>
      </c>
      <c r="K43" s="223">
        <f>费用表粘贴!AL43</f>
        <v>0</v>
      </c>
      <c r="L43" s="223">
        <f>费用表粘贴!AJ43</f>
        <v>0</v>
      </c>
      <c r="M43" s="224">
        <f t="shared" si="7"/>
        <v>50000</v>
      </c>
      <c r="N43" s="223">
        <f>费用表粘贴!Z43</f>
        <v>50000</v>
      </c>
      <c r="O43" s="223">
        <f>费用表粘贴!AA43</f>
        <v>0</v>
      </c>
      <c r="P43" s="224">
        <f t="shared" si="8"/>
        <v>0</v>
      </c>
      <c r="Q43" s="223">
        <f>费用表粘贴!AB43</f>
        <v>0</v>
      </c>
      <c r="R43" s="223">
        <f>费用表粘贴!AC43</f>
        <v>0</v>
      </c>
      <c r="S43" s="224">
        <f t="shared" si="9"/>
        <v>0</v>
      </c>
      <c r="T43" s="223">
        <f>费用表粘贴!AF43</f>
        <v>0</v>
      </c>
      <c r="U43" s="223">
        <f>费用表粘贴!AG43</f>
        <v>0</v>
      </c>
      <c r="V43" s="223">
        <f>费用表粘贴!AH43</f>
        <v>0</v>
      </c>
      <c r="W43" s="223">
        <f>费用表粘贴!AI43</f>
        <v>0</v>
      </c>
      <c r="X43" s="223">
        <f>费用表粘贴!AE43</f>
        <v>0</v>
      </c>
      <c r="Y43" s="223">
        <f>费用表粘贴!AD43</f>
        <v>0</v>
      </c>
    </row>
    <row r="44" ht="15" customHeight="1" spans="1:25">
      <c r="A44" s="26"/>
      <c r="B44" s="31" t="s">
        <v>117</v>
      </c>
      <c r="C44" s="223">
        <f t="shared" si="5"/>
        <v>692156.8</v>
      </c>
      <c r="D44" s="223"/>
      <c r="E44" s="223">
        <f>SUM(费用表粘贴!D44:S44)</f>
        <v>389057.43</v>
      </c>
      <c r="F44" s="223">
        <f>费用表粘贴!T44</f>
        <v>0</v>
      </c>
      <c r="G44" s="223">
        <f>费用表粘贴!Y44</f>
        <v>212989.1</v>
      </c>
      <c r="H44" s="224">
        <f>费用表粘贴!U44</f>
        <v>90110.27</v>
      </c>
      <c r="I44" s="224">
        <f t="shared" si="6"/>
        <v>0</v>
      </c>
      <c r="J44" s="223">
        <f>费用表粘贴!AK44</f>
        <v>0</v>
      </c>
      <c r="K44" s="223">
        <f>费用表粘贴!AL44</f>
        <v>0</v>
      </c>
      <c r="L44" s="223">
        <f>费用表粘贴!AJ44</f>
        <v>0</v>
      </c>
      <c r="M44" s="224">
        <f t="shared" si="7"/>
        <v>0</v>
      </c>
      <c r="N44" s="223">
        <f>费用表粘贴!Z44</f>
        <v>0</v>
      </c>
      <c r="O44" s="223">
        <f>费用表粘贴!AA44</f>
        <v>0</v>
      </c>
      <c r="P44" s="224">
        <f t="shared" si="8"/>
        <v>0</v>
      </c>
      <c r="Q44" s="223">
        <f>费用表粘贴!AB44</f>
        <v>0</v>
      </c>
      <c r="R44" s="223">
        <f>费用表粘贴!AC44</f>
        <v>0</v>
      </c>
      <c r="S44" s="224">
        <f t="shared" si="9"/>
        <v>0</v>
      </c>
      <c r="T44" s="223">
        <f>费用表粘贴!AF44</f>
        <v>0</v>
      </c>
      <c r="U44" s="223">
        <f>费用表粘贴!AG44</f>
        <v>0</v>
      </c>
      <c r="V44" s="223">
        <f>费用表粘贴!AH44</f>
        <v>0</v>
      </c>
      <c r="W44" s="223">
        <f>费用表粘贴!AI44</f>
        <v>0</v>
      </c>
      <c r="X44" s="223">
        <f>费用表粘贴!AE44</f>
        <v>0</v>
      </c>
      <c r="Y44" s="223">
        <f>费用表粘贴!AD44</f>
        <v>0</v>
      </c>
    </row>
    <row r="45" ht="15" customHeight="1" spans="1:25">
      <c r="A45" s="26"/>
      <c r="B45" s="31" t="s">
        <v>118</v>
      </c>
      <c r="C45" s="223">
        <f t="shared" si="5"/>
        <v>937089.46</v>
      </c>
      <c r="D45" s="223"/>
      <c r="E45" s="223">
        <f>SUM(费用表粘贴!D45:S45)</f>
        <v>913190.04</v>
      </c>
      <c r="F45" s="223">
        <f>费用表粘贴!T45</f>
        <v>0</v>
      </c>
      <c r="G45" s="223">
        <f>费用表粘贴!Y45</f>
        <v>0</v>
      </c>
      <c r="H45" s="224">
        <f>费用表粘贴!U45</f>
        <v>23899.42</v>
      </c>
      <c r="I45" s="224">
        <f t="shared" si="6"/>
        <v>0</v>
      </c>
      <c r="J45" s="223">
        <f>费用表粘贴!AK45</f>
        <v>0</v>
      </c>
      <c r="K45" s="223">
        <f>费用表粘贴!AL45</f>
        <v>0</v>
      </c>
      <c r="L45" s="223">
        <f>费用表粘贴!AJ45</f>
        <v>0</v>
      </c>
      <c r="M45" s="224">
        <f t="shared" si="7"/>
        <v>0</v>
      </c>
      <c r="N45" s="223">
        <f>费用表粘贴!Z45</f>
        <v>0</v>
      </c>
      <c r="O45" s="223">
        <f>费用表粘贴!AA45</f>
        <v>0</v>
      </c>
      <c r="P45" s="224">
        <f t="shared" si="8"/>
        <v>0</v>
      </c>
      <c r="Q45" s="223">
        <f>费用表粘贴!AB45</f>
        <v>0</v>
      </c>
      <c r="R45" s="223">
        <f>费用表粘贴!AC45</f>
        <v>0</v>
      </c>
      <c r="S45" s="224">
        <f t="shared" si="9"/>
        <v>0</v>
      </c>
      <c r="T45" s="223">
        <f>费用表粘贴!AF45</f>
        <v>0</v>
      </c>
      <c r="U45" s="223">
        <f>费用表粘贴!AG45</f>
        <v>0</v>
      </c>
      <c r="V45" s="223">
        <f>费用表粘贴!AH45</f>
        <v>0</v>
      </c>
      <c r="W45" s="223">
        <f>费用表粘贴!AI45</f>
        <v>0</v>
      </c>
      <c r="X45" s="223">
        <f>费用表粘贴!AE45</f>
        <v>0</v>
      </c>
      <c r="Y45" s="223">
        <f>费用表粘贴!AD45</f>
        <v>0</v>
      </c>
    </row>
    <row r="46" ht="15" customHeight="1" spans="1:25">
      <c r="A46" s="26"/>
      <c r="B46" s="31" t="s">
        <v>119</v>
      </c>
      <c r="C46" s="223">
        <f t="shared" si="5"/>
        <v>601453.25</v>
      </c>
      <c r="D46" s="223"/>
      <c r="E46" s="223">
        <f>SUM(费用表粘贴!D46:S46)</f>
        <v>102183.28</v>
      </c>
      <c r="F46" s="223">
        <f>费用表粘贴!T46</f>
        <v>5104.87</v>
      </c>
      <c r="G46" s="223">
        <f>费用表粘贴!Y46</f>
        <v>650</v>
      </c>
      <c r="H46" s="224">
        <f>费用表粘贴!U46</f>
        <v>149677.63</v>
      </c>
      <c r="I46" s="224">
        <f t="shared" si="6"/>
        <v>85197.28</v>
      </c>
      <c r="J46" s="223">
        <f>费用表粘贴!AK46</f>
        <v>1270.5</v>
      </c>
      <c r="K46" s="223">
        <f>费用表粘贴!AL46</f>
        <v>1192</v>
      </c>
      <c r="L46" s="223">
        <f>费用表粘贴!AJ46</f>
        <v>82734.78</v>
      </c>
      <c r="M46" s="224">
        <f t="shared" si="7"/>
        <v>2556</v>
      </c>
      <c r="N46" s="223">
        <f>费用表粘贴!Z46</f>
        <v>2261</v>
      </c>
      <c r="O46" s="223">
        <f>费用表粘贴!AA46</f>
        <v>295</v>
      </c>
      <c r="P46" s="224">
        <f t="shared" si="8"/>
        <v>412.43</v>
      </c>
      <c r="Q46" s="223">
        <f>费用表粘贴!AB46</f>
        <v>260</v>
      </c>
      <c r="R46" s="223">
        <f>费用表粘贴!AC46</f>
        <v>152.43</v>
      </c>
      <c r="S46" s="224">
        <f t="shared" si="9"/>
        <v>255671.76</v>
      </c>
      <c r="T46" s="223">
        <f>费用表粘贴!AF46</f>
        <v>173276.77</v>
      </c>
      <c r="U46" s="223">
        <f>费用表粘贴!AG46</f>
        <v>44351.2</v>
      </c>
      <c r="V46" s="223">
        <f>费用表粘贴!AH46</f>
        <v>9737.71</v>
      </c>
      <c r="W46" s="223">
        <f>费用表粘贴!AI46</f>
        <v>3757.24</v>
      </c>
      <c r="X46" s="223">
        <f>费用表粘贴!AE46</f>
        <v>2704</v>
      </c>
      <c r="Y46" s="223">
        <f>费用表粘贴!AD46</f>
        <v>21844.84</v>
      </c>
    </row>
    <row r="47" ht="15" customHeight="1" spans="1:25">
      <c r="A47" s="26"/>
      <c r="B47" s="31" t="s">
        <v>120</v>
      </c>
      <c r="C47" s="223">
        <f t="shared" si="5"/>
        <v>5240086.3</v>
      </c>
      <c r="D47" s="223"/>
      <c r="E47" s="223">
        <f>SUM(费用表粘贴!D47:S47)</f>
        <v>3484466.7</v>
      </c>
      <c r="F47" s="223">
        <f>费用表粘贴!T47</f>
        <v>1476.5</v>
      </c>
      <c r="G47" s="223">
        <f>费用表粘贴!Y47</f>
        <v>407.5</v>
      </c>
      <c r="H47" s="224">
        <f>费用表粘贴!U47</f>
        <v>1663621.6</v>
      </c>
      <c r="I47" s="224">
        <f t="shared" si="6"/>
        <v>407.5</v>
      </c>
      <c r="J47" s="223">
        <f>费用表粘贴!AK47</f>
        <v>0</v>
      </c>
      <c r="K47" s="223">
        <f>费用表粘贴!AL47</f>
        <v>407.5</v>
      </c>
      <c r="L47" s="223">
        <f>费用表粘贴!AJ47</f>
        <v>0</v>
      </c>
      <c r="M47" s="224">
        <f t="shared" si="7"/>
        <v>815</v>
      </c>
      <c r="N47" s="223">
        <f>费用表粘贴!Z47</f>
        <v>407.5</v>
      </c>
      <c r="O47" s="223">
        <f>费用表粘贴!AA47</f>
        <v>407.5</v>
      </c>
      <c r="P47" s="224">
        <f t="shared" si="8"/>
        <v>815</v>
      </c>
      <c r="Q47" s="223">
        <f>费用表粘贴!AB47</f>
        <v>407.5</v>
      </c>
      <c r="R47" s="223">
        <f>费用表粘贴!AC47</f>
        <v>407.5</v>
      </c>
      <c r="S47" s="224">
        <f t="shared" si="9"/>
        <v>88076.5</v>
      </c>
      <c r="T47" s="223">
        <f>费用表粘贴!AF47</f>
        <v>86600</v>
      </c>
      <c r="U47" s="223">
        <f>费用表粘贴!AG47</f>
        <v>1476.5</v>
      </c>
      <c r="V47" s="223">
        <f>费用表粘贴!AH47</f>
        <v>0</v>
      </c>
      <c r="W47" s="223">
        <f>费用表粘贴!AI47</f>
        <v>0</v>
      </c>
      <c r="X47" s="223">
        <f>费用表粘贴!AE47</f>
        <v>0</v>
      </c>
      <c r="Y47" s="223">
        <f>费用表粘贴!AD47</f>
        <v>0</v>
      </c>
    </row>
    <row r="48" ht="15" customHeight="1" spans="1:25">
      <c r="A48" s="26"/>
      <c r="B48" s="34" t="s">
        <v>121</v>
      </c>
      <c r="C48" s="223">
        <f t="shared" si="5"/>
        <v>877466.38</v>
      </c>
      <c r="D48" s="223"/>
      <c r="E48" s="223">
        <f>SUM(费用表粘贴!D48:S48)</f>
        <v>528098.52</v>
      </c>
      <c r="F48" s="223">
        <f>费用表粘贴!T48</f>
        <v>0</v>
      </c>
      <c r="G48" s="223">
        <f>费用表粘贴!Y48</f>
        <v>0</v>
      </c>
      <c r="H48" s="224">
        <f>费用表粘贴!U48</f>
        <v>349367.86</v>
      </c>
      <c r="I48" s="224">
        <f t="shared" si="6"/>
        <v>0</v>
      </c>
      <c r="J48" s="223">
        <f>费用表粘贴!AK48</f>
        <v>0</v>
      </c>
      <c r="K48" s="223">
        <f>费用表粘贴!AL48</f>
        <v>0</v>
      </c>
      <c r="L48" s="223">
        <f>费用表粘贴!AJ48</f>
        <v>0</v>
      </c>
      <c r="M48" s="224">
        <f t="shared" si="7"/>
        <v>0</v>
      </c>
      <c r="N48" s="223">
        <f>费用表粘贴!Z48</f>
        <v>0</v>
      </c>
      <c r="O48" s="223">
        <f>费用表粘贴!AA48</f>
        <v>0</v>
      </c>
      <c r="P48" s="224">
        <f t="shared" si="8"/>
        <v>0</v>
      </c>
      <c r="Q48" s="223">
        <f>费用表粘贴!AB48</f>
        <v>0</v>
      </c>
      <c r="R48" s="223">
        <f>费用表粘贴!AC48</f>
        <v>0</v>
      </c>
      <c r="S48" s="224">
        <f t="shared" si="9"/>
        <v>0</v>
      </c>
      <c r="T48" s="223">
        <f>费用表粘贴!AF48</f>
        <v>0</v>
      </c>
      <c r="U48" s="223">
        <f>费用表粘贴!AG48</f>
        <v>0</v>
      </c>
      <c r="V48" s="223">
        <f>费用表粘贴!AH48</f>
        <v>0</v>
      </c>
      <c r="W48" s="223">
        <f>费用表粘贴!AI48</f>
        <v>0</v>
      </c>
      <c r="X48" s="223">
        <f>费用表粘贴!AE48</f>
        <v>0</v>
      </c>
      <c r="Y48" s="223">
        <f>费用表粘贴!AD48</f>
        <v>0</v>
      </c>
    </row>
    <row r="49" ht="15" customHeight="1" spans="1:25">
      <c r="A49" s="26"/>
      <c r="B49" s="34" t="s">
        <v>122</v>
      </c>
      <c r="C49" s="223">
        <f t="shared" si="5"/>
        <v>2086899.5</v>
      </c>
      <c r="D49" s="223"/>
      <c r="E49" s="223">
        <f>SUM(费用表粘贴!D49:S49)</f>
        <v>363776.24</v>
      </c>
      <c r="F49" s="223">
        <f>费用表粘贴!T49</f>
        <v>2757.48</v>
      </c>
      <c r="G49" s="223">
        <f>费用表粘贴!Y49</f>
        <v>301647.92</v>
      </c>
      <c r="H49" s="224">
        <f>费用表粘贴!U49</f>
        <v>1182238.79</v>
      </c>
      <c r="I49" s="224">
        <f t="shared" si="6"/>
        <v>153211.75</v>
      </c>
      <c r="J49" s="223">
        <f>费用表粘贴!AK49</f>
        <v>4364.63</v>
      </c>
      <c r="K49" s="223">
        <f>费用表粘贴!AL49</f>
        <v>9843.16</v>
      </c>
      <c r="L49" s="223">
        <f>费用表粘贴!AJ49</f>
        <v>139003.96</v>
      </c>
      <c r="M49" s="224">
        <f t="shared" si="7"/>
        <v>26181.54</v>
      </c>
      <c r="N49" s="223">
        <f>费用表粘贴!Z49</f>
        <v>18419.57</v>
      </c>
      <c r="O49" s="223">
        <f>费用表粘贴!AA49</f>
        <v>7761.97</v>
      </c>
      <c r="P49" s="224">
        <f t="shared" si="8"/>
        <v>10730.03</v>
      </c>
      <c r="Q49" s="223">
        <f>费用表粘贴!AB49</f>
        <v>6427.49</v>
      </c>
      <c r="R49" s="223">
        <f>费用表粘贴!AC49</f>
        <v>4302.54</v>
      </c>
      <c r="S49" s="224">
        <f t="shared" si="9"/>
        <v>46355.75</v>
      </c>
      <c r="T49" s="223">
        <f>费用表粘贴!AF49</f>
        <v>13797.72</v>
      </c>
      <c r="U49" s="223">
        <f>费用表粘贴!AG49</f>
        <v>6838.8</v>
      </c>
      <c r="V49" s="223">
        <f>费用表粘贴!AH49</f>
        <v>3834.2</v>
      </c>
      <c r="W49" s="223">
        <f>费用表粘贴!AI49</f>
        <v>11484.36</v>
      </c>
      <c r="X49" s="223">
        <f>费用表粘贴!AE49</f>
        <v>4621.13</v>
      </c>
      <c r="Y49" s="223">
        <f>费用表粘贴!AD49</f>
        <v>5779.54</v>
      </c>
    </row>
    <row r="50" ht="15" customHeight="1" spans="1:25">
      <c r="A50" s="26"/>
      <c r="B50" s="39" t="s">
        <v>123</v>
      </c>
      <c r="C50" s="223">
        <f t="shared" si="5"/>
        <v>4136615.82</v>
      </c>
      <c r="D50" s="223"/>
      <c r="E50" s="223">
        <f>SUM(费用表粘贴!D50:S50)</f>
        <v>1095268.96</v>
      </c>
      <c r="F50" s="223">
        <f>费用表粘贴!T50</f>
        <v>0</v>
      </c>
      <c r="G50" s="223">
        <f>费用表粘贴!Y50</f>
        <v>19612.01</v>
      </c>
      <c r="H50" s="224">
        <f>费用表粘贴!U50</f>
        <v>2145839.62</v>
      </c>
      <c r="I50" s="224">
        <f t="shared" si="6"/>
        <v>93633.17</v>
      </c>
      <c r="J50" s="223">
        <f>费用表粘贴!AK50</f>
        <v>41334.48</v>
      </c>
      <c r="K50" s="223">
        <f>费用表粘贴!AL50</f>
        <v>32686.68</v>
      </c>
      <c r="L50" s="223">
        <f>费用表粘贴!AJ50</f>
        <v>19612.01</v>
      </c>
      <c r="M50" s="224">
        <f t="shared" si="7"/>
        <v>288223.67</v>
      </c>
      <c r="N50" s="223">
        <f>费用表粘贴!Z50</f>
        <v>262074.32</v>
      </c>
      <c r="O50" s="223">
        <f>费用表粘贴!AA50</f>
        <v>26149.35</v>
      </c>
      <c r="P50" s="224">
        <f t="shared" si="8"/>
        <v>386027.09</v>
      </c>
      <c r="Q50" s="223">
        <f>费用表粘贴!AB50</f>
        <v>367565.23</v>
      </c>
      <c r="R50" s="223">
        <f>费用表粘贴!AC50</f>
        <v>18461.86</v>
      </c>
      <c r="S50" s="224">
        <f t="shared" si="9"/>
        <v>108011.3</v>
      </c>
      <c r="T50" s="223">
        <f>费用表粘贴!AF50</f>
        <v>42852.03</v>
      </c>
      <c r="U50" s="223">
        <f>费用表粘贴!AG50</f>
        <v>26149.35</v>
      </c>
      <c r="V50" s="223">
        <f>费用表粘贴!AH50</f>
        <v>13074.67</v>
      </c>
      <c r="W50" s="223">
        <f>费用表粘贴!AI50</f>
        <v>12860.59</v>
      </c>
      <c r="X50" s="223">
        <f>费用表粘贴!AE50</f>
        <v>6537.33</v>
      </c>
      <c r="Y50" s="223">
        <f>费用表粘贴!AD50</f>
        <v>6537.33</v>
      </c>
    </row>
    <row r="51" ht="15" customHeight="1" spans="1:25">
      <c r="A51" s="26"/>
      <c r="B51" s="39" t="s">
        <v>124</v>
      </c>
      <c r="C51" s="223">
        <f t="shared" si="5"/>
        <v>1237208.05</v>
      </c>
      <c r="D51" s="223"/>
      <c r="E51" s="223">
        <f>SUM(费用表粘贴!D51:S51)</f>
        <v>650943.38</v>
      </c>
      <c r="F51" s="223">
        <f>费用表粘贴!T51</f>
        <v>0</v>
      </c>
      <c r="G51" s="223">
        <f>费用表粘贴!Y51</f>
        <v>0</v>
      </c>
      <c r="H51" s="224">
        <f>费用表粘贴!U51</f>
        <v>323528.6</v>
      </c>
      <c r="I51" s="224">
        <f t="shared" si="6"/>
        <v>59463.96</v>
      </c>
      <c r="J51" s="223">
        <f>费用表粘贴!AK51</f>
        <v>0</v>
      </c>
      <c r="K51" s="223">
        <f>费用表粘贴!AL51</f>
        <v>9245.28</v>
      </c>
      <c r="L51" s="223">
        <f>费用表粘贴!AJ51</f>
        <v>50218.68</v>
      </c>
      <c r="M51" s="224">
        <f t="shared" si="7"/>
        <v>0</v>
      </c>
      <c r="N51" s="223">
        <f>费用表粘贴!Z51</f>
        <v>0</v>
      </c>
      <c r="O51" s="223">
        <f>费用表粘贴!AA51</f>
        <v>0</v>
      </c>
      <c r="P51" s="224">
        <f t="shared" si="8"/>
        <v>169811.34</v>
      </c>
      <c r="Q51" s="223">
        <f>费用表粘贴!AB51</f>
        <v>0</v>
      </c>
      <c r="R51" s="223">
        <f>费用表粘贴!AC51</f>
        <v>169811.34</v>
      </c>
      <c r="S51" s="224">
        <f t="shared" si="9"/>
        <v>33460.77</v>
      </c>
      <c r="T51" s="223">
        <f>费用表粘贴!AF51</f>
        <v>28301.88</v>
      </c>
      <c r="U51" s="223">
        <f>费用表粘贴!AG51</f>
        <v>0</v>
      </c>
      <c r="V51" s="223">
        <f>费用表粘贴!AH51</f>
        <v>5158.89</v>
      </c>
      <c r="W51" s="223">
        <f>费用表粘贴!AI51</f>
        <v>0</v>
      </c>
      <c r="X51" s="223">
        <f>费用表粘贴!AE51</f>
        <v>0</v>
      </c>
      <c r="Y51" s="223">
        <f>费用表粘贴!AD51</f>
        <v>0</v>
      </c>
    </row>
    <row r="52" ht="15" customHeight="1" spans="1:25">
      <c r="A52" s="26"/>
      <c r="B52" s="39" t="s">
        <v>125</v>
      </c>
      <c r="C52" s="223">
        <f t="shared" si="5"/>
        <v>1497182</v>
      </c>
      <c r="D52" s="223"/>
      <c r="E52" s="223">
        <f>SUM(费用表粘贴!D52:S52)</f>
        <v>0</v>
      </c>
      <c r="F52" s="223">
        <f>费用表粘贴!T52</f>
        <v>0</v>
      </c>
      <c r="G52" s="223">
        <f>费用表粘贴!Y52</f>
        <v>0</v>
      </c>
      <c r="H52" s="224">
        <f>费用表粘贴!U52</f>
        <v>0</v>
      </c>
      <c r="I52" s="224">
        <f t="shared" si="6"/>
        <v>0</v>
      </c>
      <c r="J52" s="223">
        <f>费用表粘贴!AK52</f>
        <v>0</v>
      </c>
      <c r="K52" s="223">
        <f>费用表粘贴!AL52</f>
        <v>0</v>
      </c>
      <c r="L52" s="223">
        <f>费用表粘贴!AJ52</f>
        <v>0</v>
      </c>
      <c r="M52" s="224">
        <f t="shared" si="7"/>
        <v>1248069</v>
      </c>
      <c r="N52" s="223">
        <f>费用表粘贴!Z52</f>
        <v>1248069</v>
      </c>
      <c r="O52" s="223">
        <f>费用表粘贴!AA52</f>
        <v>0</v>
      </c>
      <c r="P52" s="224">
        <f t="shared" si="8"/>
        <v>249113</v>
      </c>
      <c r="Q52" s="223">
        <f>费用表粘贴!AB52</f>
        <v>0</v>
      </c>
      <c r="R52" s="223">
        <f>费用表粘贴!AC52</f>
        <v>249113</v>
      </c>
      <c r="S52" s="224">
        <f t="shared" si="9"/>
        <v>0</v>
      </c>
      <c r="T52" s="223">
        <f>费用表粘贴!AF52</f>
        <v>0</v>
      </c>
      <c r="U52" s="223">
        <f>费用表粘贴!AG52</f>
        <v>0</v>
      </c>
      <c r="V52" s="223">
        <f>费用表粘贴!AH52</f>
        <v>0</v>
      </c>
      <c r="W52" s="223">
        <f>费用表粘贴!AI52</f>
        <v>0</v>
      </c>
      <c r="X52" s="223">
        <f>费用表粘贴!AE52</f>
        <v>0</v>
      </c>
      <c r="Y52" s="223">
        <f>费用表粘贴!AD52</f>
        <v>0</v>
      </c>
    </row>
    <row r="53" ht="15" customHeight="1" spans="1:25">
      <c r="A53" s="26"/>
      <c r="B53" s="39" t="s">
        <v>126</v>
      </c>
      <c r="C53" s="223">
        <f t="shared" si="5"/>
        <v>220443.5</v>
      </c>
      <c r="D53" s="223"/>
      <c r="E53" s="223">
        <f>SUM(费用表粘贴!D53:S53)</f>
        <v>220443.5</v>
      </c>
      <c r="F53" s="223">
        <f>费用表粘贴!T53</f>
        <v>0</v>
      </c>
      <c r="G53" s="223">
        <f>费用表粘贴!Y53</f>
        <v>0</v>
      </c>
      <c r="H53" s="224">
        <f>费用表粘贴!U53</f>
        <v>0</v>
      </c>
      <c r="I53" s="224">
        <f t="shared" si="6"/>
        <v>0</v>
      </c>
      <c r="J53" s="223">
        <f>费用表粘贴!AK53</f>
        <v>0</v>
      </c>
      <c r="K53" s="223">
        <f>费用表粘贴!AL53</f>
        <v>0</v>
      </c>
      <c r="L53" s="223">
        <f>费用表粘贴!AJ53</f>
        <v>0</v>
      </c>
      <c r="M53" s="224">
        <f t="shared" si="7"/>
        <v>0</v>
      </c>
      <c r="N53" s="223">
        <f>费用表粘贴!Z53</f>
        <v>0</v>
      </c>
      <c r="O53" s="223">
        <f>费用表粘贴!AA53</f>
        <v>0</v>
      </c>
      <c r="P53" s="224">
        <f t="shared" si="8"/>
        <v>0</v>
      </c>
      <c r="Q53" s="223">
        <f>费用表粘贴!AB53</f>
        <v>0</v>
      </c>
      <c r="R53" s="223">
        <f>费用表粘贴!AC53</f>
        <v>0</v>
      </c>
      <c r="S53" s="224">
        <f t="shared" si="9"/>
        <v>0</v>
      </c>
      <c r="T53" s="223">
        <f>费用表粘贴!AF53</f>
        <v>0</v>
      </c>
      <c r="U53" s="223">
        <f>费用表粘贴!AG53</f>
        <v>0</v>
      </c>
      <c r="V53" s="223">
        <f>费用表粘贴!AH53</f>
        <v>0</v>
      </c>
      <c r="W53" s="223">
        <f>费用表粘贴!AI53</f>
        <v>0</v>
      </c>
      <c r="X53" s="223">
        <f>费用表粘贴!AE53</f>
        <v>0</v>
      </c>
      <c r="Y53" s="223">
        <f>费用表粘贴!AD53</f>
        <v>0</v>
      </c>
    </row>
    <row r="54" ht="15" customHeight="1" spans="1:25">
      <c r="A54" s="26"/>
      <c r="B54" s="34" t="s">
        <v>127</v>
      </c>
      <c r="C54" s="223">
        <f t="shared" si="5"/>
        <v>158984.65</v>
      </c>
      <c r="D54" s="223"/>
      <c r="E54" s="223">
        <f>SUM(费用表粘贴!D54:S54)</f>
        <v>79287.9</v>
      </c>
      <c r="F54" s="223">
        <f>费用表粘贴!T54</f>
        <v>0</v>
      </c>
      <c r="G54" s="223">
        <f>费用表粘贴!Y54</f>
        <v>17420.52</v>
      </c>
      <c r="H54" s="224">
        <f>费用表粘贴!U54</f>
        <v>44983.81</v>
      </c>
      <c r="I54" s="224">
        <f t="shared" si="6"/>
        <v>7708.49</v>
      </c>
      <c r="J54" s="223">
        <f>费用表粘贴!AK54</f>
        <v>2010.28</v>
      </c>
      <c r="K54" s="223">
        <f>费用表粘贴!AL54</f>
        <v>0</v>
      </c>
      <c r="L54" s="223">
        <f>费用表粘贴!AJ54</f>
        <v>5698.21</v>
      </c>
      <c r="M54" s="224">
        <f t="shared" si="7"/>
        <v>2516.4</v>
      </c>
      <c r="N54" s="223">
        <f>费用表粘贴!Z54</f>
        <v>2516.4</v>
      </c>
      <c r="O54" s="223">
        <f>费用表粘贴!AA54</f>
        <v>0</v>
      </c>
      <c r="P54" s="224">
        <f t="shared" si="8"/>
        <v>345.1</v>
      </c>
      <c r="Q54" s="223">
        <f>费用表粘贴!AB54</f>
        <v>0</v>
      </c>
      <c r="R54" s="223">
        <f>费用表粘贴!AC54</f>
        <v>345.1</v>
      </c>
      <c r="S54" s="224">
        <f t="shared" si="9"/>
        <v>6722.43</v>
      </c>
      <c r="T54" s="223">
        <f>费用表粘贴!AF54</f>
        <v>0</v>
      </c>
      <c r="U54" s="223">
        <f>费用表粘贴!AG54</f>
        <v>2241.81</v>
      </c>
      <c r="V54" s="223">
        <f>费用表粘贴!AH54</f>
        <v>0</v>
      </c>
      <c r="W54" s="223">
        <f>费用表粘贴!AI54</f>
        <v>776.7</v>
      </c>
      <c r="X54" s="223">
        <f>费用表粘贴!AE54</f>
        <v>904.78</v>
      </c>
      <c r="Y54" s="223">
        <f>费用表粘贴!AD54</f>
        <v>2799.14</v>
      </c>
    </row>
    <row r="55" ht="15" customHeight="1" spans="1:25">
      <c r="A55" s="26"/>
      <c r="B55" s="34" t="s">
        <v>128</v>
      </c>
      <c r="C55" s="223">
        <f t="shared" si="5"/>
        <v>0</v>
      </c>
      <c r="D55" s="223"/>
      <c r="E55" s="223">
        <f>SUM(费用表粘贴!D55:S55)</f>
        <v>0</v>
      </c>
      <c r="F55" s="223">
        <f>费用表粘贴!T55</f>
        <v>0</v>
      </c>
      <c r="G55" s="223">
        <f>费用表粘贴!Y55</f>
        <v>0</v>
      </c>
      <c r="H55" s="224">
        <f>费用表粘贴!U55</f>
        <v>0</v>
      </c>
      <c r="I55" s="224">
        <f t="shared" si="6"/>
        <v>0</v>
      </c>
      <c r="J55" s="223">
        <f>费用表粘贴!AK55</f>
        <v>0</v>
      </c>
      <c r="K55" s="223">
        <f>费用表粘贴!AL55</f>
        <v>0</v>
      </c>
      <c r="L55" s="223">
        <f>费用表粘贴!AJ55</f>
        <v>0</v>
      </c>
      <c r="M55" s="224">
        <f t="shared" si="7"/>
        <v>0</v>
      </c>
      <c r="N55" s="223">
        <f>费用表粘贴!Z55</f>
        <v>0</v>
      </c>
      <c r="O55" s="223">
        <f>费用表粘贴!AA55</f>
        <v>0</v>
      </c>
      <c r="P55" s="224">
        <f t="shared" si="8"/>
        <v>0</v>
      </c>
      <c r="Q55" s="223">
        <f>费用表粘贴!AB55</f>
        <v>0</v>
      </c>
      <c r="R55" s="223">
        <f>费用表粘贴!AC55</f>
        <v>0</v>
      </c>
      <c r="S55" s="224">
        <f t="shared" si="9"/>
        <v>0</v>
      </c>
      <c r="T55" s="223">
        <f>费用表粘贴!AF55</f>
        <v>0</v>
      </c>
      <c r="U55" s="223">
        <f>费用表粘贴!AG55</f>
        <v>0</v>
      </c>
      <c r="V55" s="223">
        <f>费用表粘贴!AH55</f>
        <v>0</v>
      </c>
      <c r="W55" s="223">
        <f>费用表粘贴!AI55</f>
        <v>0</v>
      </c>
      <c r="X55" s="223">
        <f>费用表粘贴!AE55</f>
        <v>0</v>
      </c>
      <c r="Y55" s="223">
        <f>费用表粘贴!AD55</f>
        <v>0</v>
      </c>
    </row>
    <row r="56" ht="15" customHeight="1" spans="1:25">
      <c r="A56" s="26"/>
      <c r="B56" s="34" t="s">
        <v>129</v>
      </c>
      <c r="C56" s="223">
        <f t="shared" si="5"/>
        <v>543438.01</v>
      </c>
      <c r="D56" s="223"/>
      <c r="E56" s="223">
        <f>SUM(费用表粘贴!D56:S56)</f>
        <v>34949.49</v>
      </c>
      <c r="F56" s="223">
        <f>费用表粘贴!T56</f>
        <v>4099.09</v>
      </c>
      <c r="G56" s="223">
        <f>费用表粘贴!Y56</f>
        <v>9995.89</v>
      </c>
      <c r="H56" s="224">
        <f>费用表粘贴!U56</f>
        <v>443835.73</v>
      </c>
      <c r="I56" s="224">
        <f t="shared" si="6"/>
        <v>9090.85</v>
      </c>
      <c r="J56" s="223">
        <f>费用表粘贴!AK56</f>
        <v>2741.62</v>
      </c>
      <c r="K56" s="223">
        <f>费用表粘贴!AL56</f>
        <v>5437.57</v>
      </c>
      <c r="L56" s="223">
        <f>费用表粘贴!AJ56</f>
        <v>911.66</v>
      </c>
      <c r="M56" s="224">
        <f t="shared" si="7"/>
        <v>0</v>
      </c>
      <c r="N56" s="223">
        <f>费用表粘贴!Z56</f>
        <v>0</v>
      </c>
      <c r="O56" s="223">
        <f>费用表粘贴!AA56</f>
        <v>0</v>
      </c>
      <c r="P56" s="224">
        <f t="shared" si="8"/>
        <v>911.66</v>
      </c>
      <c r="Q56" s="223">
        <f>费用表粘贴!AB56</f>
        <v>911.66</v>
      </c>
      <c r="R56" s="223">
        <f>费用表粘贴!AC56</f>
        <v>0</v>
      </c>
      <c r="S56" s="224">
        <f t="shared" si="9"/>
        <v>40555.3</v>
      </c>
      <c r="T56" s="223">
        <f>费用表粘贴!AF56</f>
        <v>11836.64</v>
      </c>
      <c r="U56" s="223">
        <f>费用表粘贴!AG56</f>
        <v>14995.84</v>
      </c>
      <c r="V56" s="223">
        <f>费用表粘贴!AH56</f>
        <v>0</v>
      </c>
      <c r="W56" s="223">
        <f>费用表粘贴!AI56</f>
        <v>9849.96</v>
      </c>
      <c r="X56" s="223">
        <f>费用表粘贴!AE56</f>
        <v>0</v>
      </c>
      <c r="Y56" s="223">
        <f>费用表粘贴!AD56</f>
        <v>3872.86</v>
      </c>
    </row>
    <row r="57" ht="15" customHeight="1" spans="1:25">
      <c r="A57" s="26"/>
      <c r="B57" s="34" t="s">
        <v>130</v>
      </c>
      <c r="C57" s="223">
        <f t="shared" si="5"/>
        <v>0</v>
      </c>
      <c r="D57" s="223"/>
      <c r="E57" s="223">
        <f>SUM(费用表粘贴!D57:S57)</f>
        <v>0</v>
      </c>
      <c r="F57" s="223">
        <f>费用表粘贴!T57</f>
        <v>0</v>
      </c>
      <c r="G57" s="223">
        <f>费用表粘贴!Y57</f>
        <v>0</v>
      </c>
      <c r="H57" s="224">
        <f>费用表粘贴!U57</f>
        <v>0</v>
      </c>
      <c r="I57" s="224">
        <f t="shared" si="6"/>
        <v>0</v>
      </c>
      <c r="J57" s="223">
        <f>费用表粘贴!AK57</f>
        <v>0</v>
      </c>
      <c r="K57" s="223">
        <f>费用表粘贴!AL57</f>
        <v>0</v>
      </c>
      <c r="L57" s="223">
        <f>费用表粘贴!AJ57</f>
        <v>0</v>
      </c>
      <c r="M57" s="224">
        <f t="shared" si="7"/>
        <v>0</v>
      </c>
      <c r="N57" s="223">
        <f>费用表粘贴!Z57</f>
        <v>0</v>
      </c>
      <c r="O57" s="223">
        <f>费用表粘贴!AA57</f>
        <v>0</v>
      </c>
      <c r="P57" s="224">
        <f t="shared" si="8"/>
        <v>0</v>
      </c>
      <c r="Q57" s="223">
        <f>费用表粘贴!AB57</f>
        <v>0</v>
      </c>
      <c r="R57" s="223">
        <f>费用表粘贴!AC57</f>
        <v>0</v>
      </c>
      <c r="S57" s="224">
        <f t="shared" si="9"/>
        <v>0</v>
      </c>
      <c r="T57" s="223">
        <f>费用表粘贴!AF57</f>
        <v>0</v>
      </c>
      <c r="U57" s="223">
        <f>费用表粘贴!AG57</f>
        <v>0</v>
      </c>
      <c r="V57" s="223">
        <f>费用表粘贴!AH57</f>
        <v>0</v>
      </c>
      <c r="W57" s="223">
        <f>费用表粘贴!AI57</f>
        <v>0</v>
      </c>
      <c r="X57" s="223">
        <f>费用表粘贴!AE57</f>
        <v>0</v>
      </c>
      <c r="Y57" s="223">
        <f>费用表粘贴!AD57</f>
        <v>0</v>
      </c>
    </row>
    <row r="58" ht="15" customHeight="1" spans="1:25">
      <c r="A58" s="26"/>
      <c r="B58" s="34" t="s">
        <v>131</v>
      </c>
      <c r="C58" s="223">
        <f t="shared" si="5"/>
        <v>0</v>
      </c>
      <c r="D58" s="223"/>
      <c r="E58" s="223">
        <f>SUM(费用表粘贴!D58:S58)</f>
        <v>0</v>
      </c>
      <c r="F58" s="223">
        <f>费用表粘贴!T58</f>
        <v>0</v>
      </c>
      <c r="G58" s="223">
        <f>费用表粘贴!Y58</f>
        <v>0</v>
      </c>
      <c r="H58" s="224">
        <f>费用表粘贴!U58</f>
        <v>0</v>
      </c>
      <c r="I58" s="224">
        <f t="shared" si="6"/>
        <v>0</v>
      </c>
      <c r="J58" s="223">
        <f>费用表粘贴!AK58</f>
        <v>0</v>
      </c>
      <c r="K58" s="223">
        <f>费用表粘贴!AL58</f>
        <v>0</v>
      </c>
      <c r="L58" s="223">
        <f>费用表粘贴!AJ58</f>
        <v>0</v>
      </c>
      <c r="M58" s="224">
        <f t="shared" si="7"/>
        <v>0</v>
      </c>
      <c r="N58" s="223">
        <f>费用表粘贴!Z58</f>
        <v>0</v>
      </c>
      <c r="O58" s="223">
        <f>费用表粘贴!AA58</f>
        <v>0</v>
      </c>
      <c r="P58" s="224">
        <f t="shared" si="8"/>
        <v>0</v>
      </c>
      <c r="Q58" s="223">
        <f>费用表粘贴!AB58</f>
        <v>0</v>
      </c>
      <c r="R58" s="223">
        <f>费用表粘贴!AC58</f>
        <v>0</v>
      </c>
      <c r="S58" s="224">
        <f t="shared" si="9"/>
        <v>0</v>
      </c>
      <c r="T58" s="223">
        <f>费用表粘贴!AF58</f>
        <v>0</v>
      </c>
      <c r="U58" s="223">
        <f>费用表粘贴!AG58</f>
        <v>0</v>
      </c>
      <c r="V58" s="223">
        <f>费用表粘贴!AH58</f>
        <v>0</v>
      </c>
      <c r="W58" s="223">
        <f>费用表粘贴!AI58</f>
        <v>0</v>
      </c>
      <c r="X58" s="223">
        <f>费用表粘贴!AE58</f>
        <v>0</v>
      </c>
      <c r="Y58" s="223">
        <f>费用表粘贴!AD58</f>
        <v>0</v>
      </c>
    </row>
    <row r="59" ht="15" customHeight="1" spans="1:25">
      <c r="A59" s="26"/>
      <c r="B59" s="34" t="s">
        <v>132</v>
      </c>
      <c r="C59" s="223">
        <f t="shared" si="5"/>
        <v>108737.86</v>
      </c>
      <c r="D59" s="223"/>
      <c r="E59" s="223">
        <f>SUM(费用表粘贴!D59:S59)</f>
        <v>0</v>
      </c>
      <c r="F59" s="223">
        <f>费用表粘贴!T59</f>
        <v>0</v>
      </c>
      <c r="G59" s="223">
        <f>费用表粘贴!Y59</f>
        <v>0</v>
      </c>
      <c r="H59" s="224">
        <f>费用表粘贴!U59</f>
        <v>0</v>
      </c>
      <c r="I59" s="224">
        <f t="shared" si="6"/>
        <v>0</v>
      </c>
      <c r="J59" s="223">
        <f>费用表粘贴!AK59</f>
        <v>0</v>
      </c>
      <c r="K59" s="223">
        <f>费用表粘贴!AL59</f>
        <v>0</v>
      </c>
      <c r="L59" s="223">
        <f>费用表粘贴!AJ59</f>
        <v>0</v>
      </c>
      <c r="M59" s="224">
        <f t="shared" si="7"/>
        <v>0</v>
      </c>
      <c r="N59" s="223">
        <f>费用表粘贴!Z59</f>
        <v>0</v>
      </c>
      <c r="O59" s="223">
        <f>费用表粘贴!AA59</f>
        <v>0</v>
      </c>
      <c r="P59" s="224">
        <f t="shared" si="8"/>
        <v>108737.86</v>
      </c>
      <c r="Q59" s="223">
        <f>费用表粘贴!AB59</f>
        <v>108737.86</v>
      </c>
      <c r="R59" s="223">
        <f>费用表粘贴!AC59</f>
        <v>0</v>
      </c>
      <c r="S59" s="224">
        <f t="shared" si="9"/>
        <v>0</v>
      </c>
      <c r="T59" s="223">
        <f>费用表粘贴!AF59</f>
        <v>0</v>
      </c>
      <c r="U59" s="223">
        <f>费用表粘贴!AG59</f>
        <v>0</v>
      </c>
      <c r="V59" s="223">
        <f>费用表粘贴!AH59</f>
        <v>0</v>
      </c>
      <c r="W59" s="223">
        <f>费用表粘贴!AI59</f>
        <v>0</v>
      </c>
      <c r="X59" s="223">
        <f>费用表粘贴!AE59</f>
        <v>0</v>
      </c>
      <c r="Y59" s="223">
        <f>费用表粘贴!AD59</f>
        <v>0</v>
      </c>
    </row>
    <row r="60" ht="15" customHeight="1" spans="1:25">
      <c r="A60" s="26"/>
      <c r="B60" s="40" t="s">
        <v>95</v>
      </c>
      <c r="C60" s="225">
        <f t="shared" si="5"/>
        <v>46373158.79</v>
      </c>
      <c r="D60" s="225"/>
      <c r="E60" s="225">
        <f>SUM(费用表粘贴!D60:S60)</f>
        <v>13875158.45</v>
      </c>
      <c r="F60" s="225">
        <f>费用表粘贴!T60</f>
        <v>582503.63</v>
      </c>
      <c r="G60" s="225">
        <f>费用表粘贴!Y60</f>
        <v>772365.25</v>
      </c>
      <c r="H60" s="224">
        <f>费用表粘贴!U60</f>
        <v>17681866.88</v>
      </c>
      <c r="I60" s="224">
        <f t="shared" si="6"/>
        <v>1744612.52</v>
      </c>
      <c r="J60" s="225">
        <f>费用表粘贴!AK60</f>
        <v>462793.36</v>
      </c>
      <c r="K60" s="225">
        <f>费用表粘贴!AL60</f>
        <v>475222.79</v>
      </c>
      <c r="L60" s="225">
        <f>费用表粘贴!AJ60</f>
        <v>806596.37</v>
      </c>
      <c r="M60" s="224">
        <f t="shared" si="7"/>
        <v>2375499.86</v>
      </c>
      <c r="N60" s="225">
        <f>费用表粘贴!Z60</f>
        <v>1975488.09</v>
      </c>
      <c r="O60" s="225">
        <f>费用表粘贴!AA60</f>
        <v>400011.77</v>
      </c>
      <c r="P60" s="224">
        <f t="shared" si="8"/>
        <v>1318714.46</v>
      </c>
      <c r="Q60" s="225">
        <f>费用表粘贴!AB60</f>
        <v>686888.26</v>
      </c>
      <c r="R60" s="225">
        <f>费用表粘贴!AC60</f>
        <v>631826.2</v>
      </c>
      <c r="S60" s="224">
        <f t="shared" si="9"/>
        <v>8022437.74</v>
      </c>
      <c r="T60" s="225">
        <f>费用表粘贴!AF60</f>
        <v>4198141.68</v>
      </c>
      <c r="U60" s="225">
        <f>费用表粘贴!AG60</f>
        <v>1296207</v>
      </c>
      <c r="V60" s="225">
        <f>费用表粘贴!AH60</f>
        <v>955175.14</v>
      </c>
      <c r="W60" s="225">
        <f>费用表粘贴!AI60</f>
        <v>829848.95</v>
      </c>
      <c r="X60" s="225">
        <f>费用表粘贴!AE60</f>
        <v>356872.39</v>
      </c>
      <c r="Y60" s="225">
        <f>费用表粘贴!AD60</f>
        <v>386192.58</v>
      </c>
    </row>
    <row r="61" ht="15" customHeight="1" spans="1:25">
      <c r="A61" s="26" t="s">
        <v>133</v>
      </c>
      <c r="B61" s="31" t="s">
        <v>134</v>
      </c>
      <c r="C61" s="223">
        <f t="shared" si="5"/>
        <v>2527802.41</v>
      </c>
      <c r="D61" s="223"/>
      <c r="E61" s="223">
        <f>SUM(费用表粘贴!D61:S61)</f>
        <v>2319127.19</v>
      </c>
      <c r="F61" s="223">
        <f>费用表粘贴!T61</f>
        <v>0</v>
      </c>
      <c r="G61" s="223">
        <f>费用表粘贴!Y61</f>
        <v>5660.37</v>
      </c>
      <c r="H61" s="224">
        <f>费用表粘贴!U61</f>
        <v>45980.59</v>
      </c>
      <c r="I61" s="224">
        <f t="shared" si="6"/>
        <v>0</v>
      </c>
      <c r="J61" s="223">
        <f>费用表粘贴!AK61</f>
        <v>0</v>
      </c>
      <c r="K61" s="223">
        <f>费用表粘贴!AL61</f>
        <v>0</v>
      </c>
      <c r="L61" s="223">
        <f>费用表粘贴!AJ61</f>
        <v>0</v>
      </c>
      <c r="M61" s="224">
        <f t="shared" si="7"/>
        <v>0</v>
      </c>
      <c r="N61" s="223">
        <f>费用表粘贴!Z61</f>
        <v>0</v>
      </c>
      <c r="O61" s="223">
        <f>费用表粘贴!AA61</f>
        <v>0</v>
      </c>
      <c r="P61" s="224">
        <f t="shared" si="8"/>
        <v>0</v>
      </c>
      <c r="Q61" s="223">
        <f>费用表粘贴!AB61</f>
        <v>0</v>
      </c>
      <c r="R61" s="223">
        <f>费用表粘贴!AC61</f>
        <v>0</v>
      </c>
      <c r="S61" s="224">
        <f t="shared" si="9"/>
        <v>157034.26</v>
      </c>
      <c r="T61" s="223">
        <f>费用表粘贴!AF61</f>
        <v>157034.26</v>
      </c>
      <c r="U61" s="223">
        <f>费用表粘贴!AG61</f>
        <v>0</v>
      </c>
      <c r="V61" s="223">
        <f>费用表粘贴!AH61</f>
        <v>0</v>
      </c>
      <c r="W61" s="223">
        <f>费用表粘贴!AI61</f>
        <v>0</v>
      </c>
      <c r="X61" s="223">
        <f>费用表粘贴!AE61</f>
        <v>0</v>
      </c>
      <c r="Y61" s="223">
        <f>费用表粘贴!AD61</f>
        <v>0</v>
      </c>
    </row>
    <row r="62" ht="15" customHeight="1" spans="1:25">
      <c r="A62" s="26"/>
      <c r="B62" s="34" t="s">
        <v>135</v>
      </c>
      <c r="C62" s="223">
        <f t="shared" si="5"/>
        <v>3958474.77</v>
      </c>
      <c r="D62" s="223"/>
      <c r="E62" s="223">
        <f>SUM(费用表粘贴!D62:S62)</f>
        <v>1108956.98</v>
      </c>
      <c r="F62" s="223">
        <f>费用表粘贴!T62</f>
        <v>0</v>
      </c>
      <c r="G62" s="223">
        <f>费用表粘贴!Y62</f>
        <v>141572.95</v>
      </c>
      <c r="H62" s="224">
        <f>费用表粘贴!U62</f>
        <v>2551292.71</v>
      </c>
      <c r="I62" s="224">
        <f t="shared" si="6"/>
        <v>0</v>
      </c>
      <c r="J62" s="223">
        <f>费用表粘贴!AK62</f>
        <v>0</v>
      </c>
      <c r="K62" s="223">
        <f>费用表粘贴!AL62</f>
        <v>0</v>
      </c>
      <c r="L62" s="223">
        <f>费用表粘贴!AJ62</f>
        <v>0</v>
      </c>
      <c r="M62" s="224">
        <f t="shared" si="7"/>
        <v>0</v>
      </c>
      <c r="N62" s="223">
        <f>费用表粘贴!Z62</f>
        <v>0</v>
      </c>
      <c r="O62" s="223">
        <f>费用表粘贴!AA62</f>
        <v>0</v>
      </c>
      <c r="P62" s="224">
        <f t="shared" si="8"/>
        <v>0</v>
      </c>
      <c r="Q62" s="223">
        <f>费用表粘贴!AB62</f>
        <v>0</v>
      </c>
      <c r="R62" s="223">
        <f>费用表粘贴!AC62</f>
        <v>0</v>
      </c>
      <c r="S62" s="224">
        <f t="shared" si="9"/>
        <v>156652.13</v>
      </c>
      <c r="T62" s="223">
        <f>费用表粘贴!AF62</f>
        <v>51877.35</v>
      </c>
      <c r="U62" s="223">
        <f>费用表粘贴!AG62</f>
        <v>40115.33</v>
      </c>
      <c r="V62" s="223">
        <f>费用表粘贴!AH62</f>
        <v>0</v>
      </c>
      <c r="W62" s="223">
        <f>费用表粘贴!AI62</f>
        <v>57603.73</v>
      </c>
      <c r="X62" s="223">
        <f>费用表粘贴!AE62</f>
        <v>2337.21</v>
      </c>
      <c r="Y62" s="223">
        <f>费用表粘贴!AD62</f>
        <v>4718.51</v>
      </c>
    </row>
    <row r="63" ht="15" customHeight="1" spans="1:25">
      <c r="A63" s="26"/>
      <c r="B63" s="34" t="s">
        <v>136</v>
      </c>
      <c r="C63" s="223">
        <f t="shared" si="5"/>
        <v>45193175.99</v>
      </c>
      <c r="D63" s="223"/>
      <c r="E63" s="223">
        <f>SUM(费用表粘贴!D63:S63)</f>
        <v>887082.49</v>
      </c>
      <c r="F63" s="223">
        <f>费用表粘贴!T63</f>
        <v>0</v>
      </c>
      <c r="G63" s="223">
        <f>费用表粘贴!Y63</f>
        <v>7722409.9</v>
      </c>
      <c r="H63" s="224">
        <f>费用表粘贴!U63</f>
        <v>28657230.99</v>
      </c>
      <c r="I63" s="224">
        <f t="shared" si="6"/>
        <v>767805.73</v>
      </c>
      <c r="J63" s="223">
        <f>费用表粘贴!AK63</f>
        <v>176000</v>
      </c>
      <c r="K63" s="223">
        <f>费用表粘贴!AL63</f>
        <v>591805.73</v>
      </c>
      <c r="L63" s="223">
        <f>费用表粘贴!AJ63</f>
        <v>0</v>
      </c>
      <c r="M63" s="224">
        <f t="shared" si="7"/>
        <v>1751168.57</v>
      </c>
      <c r="N63" s="223">
        <f>费用表粘贴!Z63</f>
        <v>1363894.3</v>
      </c>
      <c r="O63" s="223">
        <f>费用表粘贴!AA63</f>
        <v>387274.27</v>
      </c>
      <c r="P63" s="224">
        <f t="shared" si="8"/>
        <v>1889279.99</v>
      </c>
      <c r="Q63" s="223">
        <f>费用表粘贴!AB63</f>
        <v>1404308.57</v>
      </c>
      <c r="R63" s="223">
        <f>费用表粘贴!AC63</f>
        <v>484971.42</v>
      </c>
      <c r="S63" s="224">
        <f t="shared" si="9"/>
        <v>3518198.32</v>
      </c>
      <c r="T63" s="223">
        <f>费用表粘贴!AF63</f>
        <v>605164.45</v>
      </c>
      <c r="U63" s="223">
        <f>费用表粘贴!AG63</f>
        <v>729877.76</v>
      </c>
      <c r="V63" s="223">
        <f>费用表粘贴!AH63</f>
        <v>0</v>
      </c>
      <c r="W63" s="223">
        <f>费用表粘贴!AI63</f>
        <v>1981892.1</v>
      </c>
      <c r="X63" s="223">
        <f>费用表粘贴!AE63</f>
        <v>99746.45</v>
      </c>
      <c r="Y63" s="223">
        <f>费用表粘贴!AD63</f>
        <v>101517.56</v>
      </c>
    </row>
    <row r="64" ht="15" customHeight="1" spans="1:25">
      <c r="A64" s="26"/>
      <c r="B64" s="34" t="s">
        <v>83</v>
      </c>
      <c r="C64" s="223">
        <f t="shared" si="5"/>
        <v>5573892.11</v>
      </c>
      <c r="D64" s="223"/>
      <c r="E64" s="223">
        <f>SUM(费用表粘贴!D64:S64)</f>
        <v>627081.71</v>
      </c>
      <c r="F64" s="223">
        <f>费用表粘贴!T64</f>
        <v>0</v>
      </c>
      <c r="G64" s="223">
        <f>费用表粘贴!Y64</f>
        <v>973968.95</v>
      </c>
      <c r="H64" s="224">
        <f>费用表粘贴!U64</f>
        <v>3180151.48</v>
      </c>
      <c r="I64" s="224">
        <f t="shared" si="6"/>
        <v>82089.04</v>
      </c>
      <c r="J64" s="223">
        <f>费用表粘贴!AK64</f>
        <v>19177.36</v>
      </c>
      <c r="K64" s="223">
        <f>费用表粘贴!AL64</f>
        <v>62911.68</v>
      </c>
      <c r="L64" s="223">
        <f>费用表粘贴!AJ64</f>
        <v>0</v>
      </c>
      <c r="M64" s="224">
        <f t="shared" si="7"/>
        <v>186157.33</v>
      </c>
      <c r="N64" s="223">
        <f>费用表粘贴!Z64</f>
        <v>144988.32</v>
      </c>
      <c r="O64" s="223">
        <f>费用表粘贴!AA64</f>
        <v>41169.01</v>
      </c>
      <c r="P64" s="224">
        <f t="shared" si="8"/>
        <v>200839.3</v>
      </c>
      <c r="Q64" s="223">
        <f>费用表粘贴!AB64</f>
        <v>149284.55</v>
      </c>
      <c r="R64" s="223">
        <f>费用表粘贴!AC64</f>
        <v>51554.75</v>
      </c>
      <c r="S64" s="224">
        <f t="shared" si="9"/>
        <v>323604.3</v>
      </c>
      <c r="T64" s="223">
        <f>费用表粘贴!AF64</f>
        <v>68299.76</v>
      </c>
      <c r="U64" s="223">
        <f>费用表粘贴!AG64</f>
        <v>67194.33</v>
      </c>
      <c r="V64" s="223">
        <f>费用表粘贴!AH64</f>
        <v>0</v>
      </c>
      <c r="W64" s="223">
        <f>费用表粘贴!AI64</f>
        <v>165764.53</v>
      </c>
      <c r="X64" s="223">
        <f>费用表粘贴!AE64</f>
        <v>9661.39</v>
      </c>
      <c r="Y64" s="223">
        <f>费用表粘贴!AD64</f>
        <v>12684.29</v>
      </c>
    </row>
    <row r="65" ht="15" customHeight="1" spans="1:25">
      <c r="A65" s="26"/>
      <c r="B65" s="34" t="s">
        <v>137</v>
      </c>
      <c r="C65" s="223">
        <f t="shared" si="5"/>
        <v>2032583.21</v>
      </c>
      <c r="D65" s="223"/>
      <c r="E65" s="223">
        <f>SUM(费用表粘贴!D65:S65)</f>
        <v>402636.35</v>
      </c>
      <c r="F65" s="223">
        <f>费用表粘贴!T65</f>
        <v>0</v>
      </c>
      <c r="G65" s="223">
        <f>费用表粘贴!Y65</f>
        <v>0</v>
      </c>
      <c r="H65" s="224">
        <f>费用表粘贴!U65</f>
        <v>1629725.11</v>
      </c>
      <c r="I65" s="224">
        <f t="shared" si="6"/>
        <v>0</v>
      </c>
      <c r="J65" s="223">
        <f>费用表粘贴!AK65</f>
        <v>0</v>
      </c>
      <c r="K65" s="223">
        <f>费用表粘贴!AL65</f>
        <v>0</v>
      </c>
      <c r="L65" s="223">
        <f>费用表粘贴!AJ65</f>
        <v>0</v>
      </c>
      <c r="M65" s="224">
        <f t="shared" si="7"/>
        <v>0</v>
      </c>
      <c r="N65" s="223">
        <f>费用表粘贴!Z65</f>
        <v>0</v>
      </c>
      <c r="O65" s="223">
        <f>费用表粘贴!AA65</f>
        <v>0</v>
      </c>
      <c r="P65" s="224">
        <f t="shared" si="8"/>
        <v>0</v>
      </c>
      <c r="Q65" s="223">
        <f>费用表粘贴!AB65</f>
        <v>0</v>
      </c>
      <c r="R65" s="223">
        <f>费用表粘贴!AC65</f>
        <v>0</v>
      </c>
      <c r="S65" s="224">
        <f t="shared" si="9"/>
        <v>221.75</v>
      </c>
      <c r="T65" s="223">
        <f>费用表粘贴!AF65</f>
        <v>11.26</v>
      </c>
      <c r="U65" s="223">
        <f>费用表粘贴!AG65</f>
        <v>32.55</v>
      </c>
      <c r="V65" s="223">
        <f>费用表粘贴!AH65</f>
        <v>0</v>
      </c>
      <c r="W65" s="223">
        <f>费用表粘贴!AI65</f>
        <v>170.92</v>
      </c>
      <c r="X65" s="223">
        <f>费用表粘贴!AE65</f>
        <v>0</v>
      </c>
      <c r="Y65" s="223">
        <f>费用表粘贴!AD65</f>
        <v>7.02</v>
      </c>
    </row>
    <row r="66" ht="15" customHeight="1" spans="1:25">
      <c r="A66" s="26"/>
      <c r="B66" s="34" t="s">
        <v>138</v>
      </c>
      <c r="C66" s="223">
        <f t="shared" si="5"/>
        <v>443684.78</v>
      </c>
      <c r="D66" s="223"/>
      <c r="E66" s="223">
        <f>SUM(费用表粘贴!D66:S66)</f>
        <v>218394.97</v>
      </c>
      <c r="F66" s="223">
        <f>费用表粘贴!T66</f>
        <v>0</v>
      </c>
      <c r="G66" s="223">
        <f>费用表粘贴!Y66</f>
        <v>418.49</v>
      </c>
      <c r="H66" s="224">
        <f>费用表粘贴!U66</f>
        <v>221264.15</v>
      </c>
      <c r="I66" s="224">
        <f t="shared" si="6"/>
        <v>3520</v>
      </c>
      <c r="J66" s="223">
        <f>费用表粘贴!AK66</f>
        <v>10</v>
      </c>
      <c r="K66" s="223">
        <f>费用表粘贴!AL66</f>
        <v>3510</v>
      </c>
      <c r="L66" s="223">
        <f>费用表粘贴!AJ66</f>
        <v>0</v>
      </c>
      <c r="M66" s="224">
        <f t="shared" si="7"/>
        <v>20</v>
      </c>
      <c r="N66" s="223">
        <f>费用表粘贴!Z66</f>
        <v>10</v>
      </c>
      <c r="O66" s="223">
        <f>费用表粘贴!AA66</f>
        <v>10</v>
      </c>
      <c r="P66" s="224">
        <f t="shared" si="8"/>
        <v>20</v>
      </c>
      <c r="Q66" s="223">
        <f>费用表粘贴!AB66</f>
        <v>10</v>
      </c>
      <c r="R66" s="223">
        <f>费用表粘贴!AC66</f>
        <v>10</v>
      </c>
      <c r="S66" s="224">
        <f t="shared" si="9"/>
        <v>47.17</v>
      </c>
      <c r="T66" s="223">
        <f>费用表粘贴!AF66</f>
        <v>0</v>
      </c>
      <c r="U66" s="223">
        <f>费用表粘贴!AG66</f>
        <v>0</v>
      </c>
      <c r="V66" s="223">
        <f>费用表粘贴!AH66</f>
        <v>0</v>
      </c>
      <c r="W66" s="223">
        <f>费用表粘贴!AI66</f>
        <v>47.17</v>
      </c>
      <c r="X66" s="223">
        <f>费用表粘贴!AE66</f>
        <v>0</v>
      </c>
      <c r="Y66" s="223">
        <f>费用表粘贴!AD66</f>
        <v>0</v>
      </c>
    </row>
    <row r="67" ht="15" customHeight="1" spans="1:25">
      <c r="A67" s="26"/>
      <c r="B67" s="34" t="s">
        <v>139</v>
      </c>
      <c r="C67" s="223">
        <f t="shared" si="5"/>
        <v>366862.99</v>
      </c>
      <c r="D67" s="223"/>
      <c r="E67" s="223">
        <f>SUM(费用表粘贴!D67:S67)</f>
        <v>133170</v>
      </c>
      <c r="F67" s="223">
        <f>费用表粘贴!T67</f>
        <v>1990.26</v>
      </c>
      <c r="G67" s="223">
        <f>费用表粘贴!Y67</f>
        <v>1563.78</v>
      </c>
      <c r="H67" s="224">
        <f>费用表粘贴!U67</f>
        <v>177057.77</v>
      </c>
      <c r="I67" s="224">
        <f t="shared" si="6"/>
        <v>8103.21</v>
      </c>
      <c r="J67" s="223">
        <f>费用表粘贴!AK67</f>
        <v>2843.23</v>
      </c>
      <c r="K67" s="223">
        <f>费用表粘贴!AL67</f>
        <v>2274.59</v>
      </c>
      <c r="L67" s="223">
        <f>费用表粘贴!AJ67</f>
        <v>2985.39</v>
      </c>
      <c r="M67" s="224">
        <f t="shared" si="7"/>
        <v>4122.69</v>
      </c>
      <c r="N67" s="223">
        <f>费用表粘贴!Z67</f>
        <v>3411.88</v>
      </c>
      <c r="O67" s="223">
        <f>费用表粘贴!AA67</f>
        <v>710.81</v>
      </c>
      <c r="P67" s="224">
        <f t="shared" si="8"/>
        <v>1421.62</v>
      </c>
      <c r="Q67" s="223">
        <f>费用表粘贴!AB67</f>
        <v>568.65</v>
      </c>
      <c r="R67" s="223">
        <f>费用表粘贴!AC67</f>
        <v>852.97</v>
      </c>
      <c r="S67" s="224">
        <f t="shared" si="9"/>
        <v>39433.66</v>
      </c>
      <c r="T67" s="223">
        <f>费用表粘贴!AF67</f>
        <v>2890.26</v>
      </c>
      <c r="U67" s="223">
        <f>费用表粘贴!AG67</f>
        <v>29230.53</v>
      </c>
      <c r="V67" s="223">
        <f>费用表粘贴!AH67</f>
        <v>1848.1</v>
      </c>
      <c r="W67" s="223">
        <f>费用表粘贴!AI67</f>
        <v>3901</v>
      </c>
      <c r="X67" s="223">
        <f>费用表粘贴!AE67</f>
        <v>426.48</v>
      </c>
      <c r="Y67" s="223">
        <f>费用表粘贴!AD67</f>
        <v>1137.29</v>
      </c>
    </row>
    <row r="68" ht="15" customHeight="1" spans="1:25">
      <c r="A68" s="26"/>
      <c r="B68" s="34" t="s">
        <v>140</v>
      </c>
      <c r="C68" s="223">
        <f t="shared" si="5"/>
        <v>20201212.74</v>
      </c>
      <c r="D68" s="223"/>
      <c r="E68" s="223">
        <f>SUM(费用表粘贴!D68:S68)</f>
        <v>5218046.02</v>
      </c>
      <c r="F68" s="223">
        <f>费用表粘贴!T68</f>
        <v>0</v>
      </c>
      <c r="G68" s="223">
        <f>费用表粘贴!Y68</f>
        <v>306759.13</v>
      </c>
      <c r="H68" s="224">
        <f>费用表粘贴!U68</f>
        <v>14317611.54</v>
      </c>
      <c r="I68" s="224">
        <f t="shared" si="6"/>
        <v>147408.99</v>
      </c>
      <c r="J68" s="223">
        <f>费用表粘贴!AK68</f>
        <v>31894.75</v>
      </c>
      <c r="K68" s="223">
        <f>费用表粘贴!AL68</f>
        <v>38816.13</v>
      </c>
      <c r="L68" s="223">
        <f>费用表粘贴!AJ68</f>
        <v>76698.11</v>
      </c>
      <c r="M68" s="224">
        <f t="shared" si="7"/>
        <v>77888.55</v>
      </c>
      <c r="N68" s="223">
        <f>费用表粘贴!Z68</f>
        <v>61941.19</v>
      </c>
      <c r="O68" s="223">
        <f>费用表粘贴!AA68</f>
        <v>15947.36</v>
      </c>
      <c r="P68" s="224">
        <f t="shared" si="8"/>
        <v>133498.51</v>
      </c>
      <c r="Q68" s="223">
        <f>费用表粘贴!AB68</f>
        <v>133498.51</v>
      </c>
      <c r="R68" s="223">
        <f>费用表粘贴!AC68</f>
        <v>0</v>
      </c>
      <c r="S68" s="224">
        <f t="shared" si="9"/>
        <v>0</v>
      </c>
      <c r="T68" s="223">
        <f>费用表粘贴!AF68</f>
        <v>0</v>
      </c>
      <c r="U68" s="223">
        <f>费用表粘贴!AG68</f>
        <v>0</v>
      </c>
      <c r="V68" s="223">
        <f>费用表粘贴!AH68</f>
        <v>0</v>
      </c>
      <c r="W68" s="223">
        <f>费用表粘贴!AI68</f>
        <v>0</v>
      </c>
      <c r="X68" s="223">
        <f>费用表粘贴!AE68</f>
        <v>0</v>
      </c>
      <c r="Y68" s="223">
        <f>费用表粘贴!AD68</f>
        <v>0</v>
      </c>
    </row>
    <row r="69" ht="15" customHeight="1" spans="1:25">
      <c r="A69" s="26"/>
      <c r="B69" s="34" t="s">
        <v>141</v>
      </c>
      <c r="C69" s="223">
        <f t="shared" si="5"/>
        <v>10377107.95</v>
      </c>
      <c r="D69" s="223"/>
      <c r="E69" s="223">
        <f>SUM(费用表粘贴!D69:S69)</f>
        <v>3025967.76</v>
      </c>
      <c r="F69" s="223">
        <f>费用表粘贴!T69</f>
        <v>121013.15</v>
      </c>
      <c r="G69" s="223">
        <f>费用表粘贴!Y69</f>
        <v>0</v>
      </c>
      <c r="H69" s="224">
        <f>费用表粘贴!U69</f>
        <v>6280719.84</v>
      </c>
      <c r="I69" s="224">
        <f t="shared" si="6"/>
        <v>393015.25</v>
      </c>
      <c r="J69" s="223">
        <f>费用表粘贴!AK69</f>
        <v>220931.6</v>
      </c>
      <c r="K69" s="223">
        <f>费用表粘贴!AL69</f>
        <v>155102.53</v>
      </c>
      <c r="L69" s="223">
        <f>费用表粘贴!AJ69</f>
        <v>16981.12</v>
      </c>
      <c r="M69" s="224">
        <f t="shared" si="7"/>
        <v>433094.16</v>
      </c>
      <c r="N69" s="223">
        <f>费用表粘贴!Z69</f>
        <v>416331.7</v>
      </c>
      <c r="O69" s="223">
        <f>费用表粘贴!AA69</f>
        <v>16762.46</v>
      </c>
      <c r="P69" s="224">
        <f t="shared" si="8"/>
        <v>115471.75</v>
      </c>
      <c r="Q69" s="223">
        <f>费用表粘贴!AB69</f>
        <v>86954.14</v>
      </c>
      <c r="R69" s="223">
        <f>费用表粘贴!AC69</f>
        <v>28517.61</v>
      </c>
      <c r="S69" s="224">
        <f t="shared" si="9"/>
        <v>7826.04</v>
      </c>
      <c r="T69" s="223">
        <f>费用表粘贴!AF69</f>
        <v>0</v>
      </c>
      <c r="U69" s="223">
        <f>费用表粘贴!AG69</f>
        <v>0</v>
      </c>
      <c r="V69" s="223">
        <f>费用表粘贴!AH69</f>
        <v>1000</v>
      </c>
      <c r="W69" s="223">
        <f>费用表粘贴!AI69</f>
        <v>260</v>
      </c>
      <c r="X69" s="223">
        <f>费用表粘贴!AE69</f>
        <v>2264.15</v>
      </c>
      <c r="Y69" s="223">
        <f>费用表粘贴!AD69</f>
        <v>4301.89</v>
      </c>
    </row>
    <row r="70" ht="15" customHeight="1" spans="1:25">
      <c r="A70" s="26"/>
      <c r="B70" s="34" t="s">
        <v>142</v>
      </c>
      <c r="C70" s="223">
        <f t="shared" si="5"/>
        <v>0</v>
      </c>
      <c r="D70" s="223"/>
      <c r="E70" s="223">
        <f>SUM(费用表粘贴!D70:S70)</f>
        <v>0</v>
      </c>
      <c r="F70" s="223">
        <f>费用表粘贴!T70</f>
        <v>0</v>
      </c>
      <c r="G70" s="223">
        <f>费用表粘贴!Y70</f>
        <v>0</v>
      </c>
      <c r="H70" s="224">
        <f>费用表粘贴!U70</f>
        <v>0</v>
      </c>
      <c r="I70" s="224">
        <f t="shared" si="6"/>
        <v>0</v>
      </c>
      <c r="J70" s="223">
        <f>费用表粘贴!AK70</f>
        <v>0</v>
      </c>
      <c r="K70" s="223">
        <f>费用表粘贴!AL70</f>
        <v>0</v>
      </c>
      <c r="L70" s="223">
        <f>费用表粘贴!AJ70</f>
        <v>0</v>
      </c>
      <c r="M70" s="224">
        <f t="shared" si="7"/>
        <v>0</v>
      </c>
      <c r="N70" s="223">
        <f>费用表粘贴!Z70</f>
        <v>0</v>
      </c>
      <c r="O70" s="223">
        <f>费用表粘贴!AA70</f>
        <v>0</v>
      </c>
      <c r="P70" s="224">
        <f t="shared" si="8"/>
        <v>0</v>
      </c>
      <c r="Q70" s="223">
        <f>费用表粘贴!AB70</f>
        <v>0</v>
      </c>
      <c r="R70" s="223">
        <f>费用表粘贴!AC70</f>
        <v>0</v>
      </c>
      <c r="S70" s="224">
        <f t="shared" si="9"/>
        <v>0</v>
      </c>
      <c r="T70" s="223">
        <f>费用表粘贴!AF70</f>
        <v>0</v>
      </c>
      <c r="U70" s="223">
        <f>费用表粘贴!AG70</f>
        <v>0</v>
      </c>
      <c r="V70" s="223">
        <f>费用表粘贴!AH70</f>
        <v>0</v>
      </c>
      <c r="W70" s="223">
        <f>费用表粘贴!AI70</f>
        <v>0</v>
      </c>
      <c r="X70" s="223">
        <f>费用表粘贴!AE70</f>
        <v>0</v>
      </c>
      <c r="Y70" s="223">
        <f>费用表粘贴!AD70</f>
        <v>0</v>
      </c>
    </row>
    <row r="71" ht="15" customHeight="1" spans="1:25">
      <c r="A71" s="26"/>
      <c r="B71" s="34" t="s">
        <v>143</v>
      </c>
      <c r="C71" s="223">
        <f t="shared" si="5"/>
        <v>14537578.74</v>
      </c>
      <c r="D71" s="223"/>
      <c r="E71" s="223">
        <f>SUM(费用表粘贴!D71:S71)</f>
        <v>10009750.53</v>
      </c>
      <c r="F71" s="223">
        <f>费用表粘贴!T71</f>
        <v>0</v>
      </c>
      <c r="G71" s="223">
        <f>费用表粘贴!Y71</f>
        <v>444925.58</v>
      </c>
      <c r="H71" s="224">
        <f>费用表粘贴!U71</f>
        <v>3890867.86</v>
      </c>
      <c r="I71" s="224">
        <f t="shared" si="6"/>
        <v>35432.76</v>
      </c>
      <c r="J71" s="223">
        <f>费用表粘贴!AK71</f>
        <v>3696.68</v>
      </c>
      <c r="K71" s="223">
        <f>费用表粘贴!AL71</f>
        <v>31736.08</v>
      </c>
      <c r="L71" s="223">
        <f>费用表粘贴!AJ71</f>
        <v>0</v>
      </c>
      <c r="M71" s="224">
        <f t="shared" si="7"/>
        <v>82627.76</v>
      </c>
      <c r="N71" s="223">
        <f>费用表粘贴!Z71</f>
        <v>55476.78</v>
      </c>
      <c r="O71" s="223">
        <f>费用表粘贴!AA71</f>
        <v>27150.98</v>
      </c>
      <c r="P71" s="224">
        <f t="shared" si="8"/>
        <v>73974.25</v>
      </c>
      <c r="Q71" s="223">
        <f>费用表粘贴!AB71</f>
        <v>63042.35</v>
      </c>
      <c r="R71" s="223">
        <f>费用表粘贴!AC71</f>
        <v>10931.9</v>
      </c>
      <c r="S71" s="224">
        <f t="shared" si="9"/>
        <v>0</v>
      </c>
      <c r="T71" s="223">
        <f>费用表粘贴!AF71</f>
        <v>0</v>
      </c>
      <c r="U71" s="223">
        <f>费用表粘贴!AG71</f>
        <v>0</v>
      </c>
      <c r="V71" s="223">
        <f>费用表粘贴!AH71</f>
        <v>0</v>
      </c>
      <c r="W71" s="223">
        <f>费用表粘贴!AI71</f>
        <v>0</v>
      </c>
      <c r="X71" s="223">
        <f>费用表粘贴!AE71</f>
        <v>0</v>
      </c>
      <c r="Y71" s="223">
        <f>费用表粘贴!AD71</f>
        <v>0</v>
      </c>
    </row>
    <row r="72" ht="15" customHeight="1" spans="1:25">
      <c r="A72" s="26"/>
      <c r="B72" s="34" t="s">
        <v>144</v>
      </c>
      <c r="C72" s="223">
        <f t="shared" si="5"/>
        <v>17157910.51</v>
      </c>
      <c r="D72" s="223"/>
      <c r="E72" s="223">
        <f>SUM(费用表粘贴!D72:S72)</f>
        <v>16469233.9</v>
      </c>
      <c r="F72" s="223">
        <f>费用表粘贴!T72</f>
        <v>0</v>
      </c>
      <c r="G72" s="223">
        <f>费用表粘贴!Y72</f>
        <v>0</v>
      </c>
      <c r="H72" s="224">
        <f>费用表粘贴!U72</f>
        <v>554733.69</v>
      </c>
      <c r="I72" s="224">
        <f t="shared" si="6"/>
        <v>0</v>
      </c>
      <c r="J72" s="223">
        <f>费用表粘贴!AK72</f>
        <v>0</v>
      </c>
      <c r="K72" s="223">
        <f>费用表粘贴!AL72</f>
        <v>0</v>
      </c>
      <c r="L72" s="223">
        <f>费用表粘贴!AJ72</f>
        <v>0</v>
      </c>
      <c r="M72" s="224">
        <f t="shared" si="7"/>
        <v>133942.92</v>
      </c>
      <c r="N72" s="223">
        <f>费用表粘贴!Z72</f>
        <v>133942.92</v>
      </c>
      <c r="O72" s="223">
        <f>费用表粘贴!AA72</f>
        <v>0</v>
      </c>
      <c r="P72" s="224">
        <f t="shared" si="8"/>
        <v>0</v>
      </c>
      <c r="Q72" s="223">
        <f>费用表粘贴!AB72</f>
        <v>0</v>
      </c>
      <c r="R72" s="223">
        <f>费用表粘贴!AC72</f>
        <v>0</v>
      </c>
      <c r="S72" s="224">
        <f t="shared" si="9"/>
        <v>0</v>
      </c>
      <c r="T72" s="223">
        <f>费用表粘贴!AF72</f>
        <v>0</v>
      </c>
      <c r="U72" s="223">
        <f>费用表粘贴!AG72</f>
        <v>0</v>
      </c>
      <c r="V72" s="223">
        <f>费用表粘贴!AH72</f>
        <v>0</v>
      </c>
      <c r="W72" s="223">
        <f>费用表粘贴!AI72</f>
        <v>0</v>
      </c>
      <c r="X72" s="223">
        <f>费用表粘贴!AE72</f>
        <v>0</v>
      </c>
      <c r="Y72" s="223">
        <f>费用表粘贴!AD72</f>
        <v>0</v>
      </c>
    </row>
    <row r="73" ht="15" customHeight="1" spans="1:25">
      <c r="A73" s="26"/>
      <c r="B73" s="34" t="s">
        <v>145</v>
      </c>
      <c r="C73" s="223">
        <f t="shared" si="5"/>
        <v>11860439.42</v>
      </c>
      <c r="D73" s="223"/>
      <c r="E73" s="223">
        <f>SUM(费用表粘贴!D73:S73)</f>
        <v>2719018.13</v>
      </c>
      <c r="F73" s="223">
        <f>费用表粘贴!T73</f>
        <v>0</v>
      </c>
      <c r="G73" s="223">
        <f>费用表粘贴!Y73</f>
        <v>1024478.28</v>
      </c>
      <c r="H73" s="224">
        <f>费用表粘贴!U73</f>
        <v>6625024.27</v>
      </c>
      <c r="I73" s="224">
        <f t="shared" si="6"/>
        <v>121300.7</v>
      </c>
      <c r="J73" s="223">
        <f>费用表粘贴!AK73</f>
        <v>26464.44</v>
      </c>
      <c r="K73" s="223">
        <f>费用表粘贴!AL73</f>
        <v>85600.92</v>
      </c>
      <c r="L73" s="223">
        <f>费用表粘贴!AJ73</f>
        <v>9235.34</v>
      </c>
      <c r="M73" s="224">
        <f t="shared" si="7"/>
        <v>243054.67</v>
      </c>
      <c r="N73" s="223">
        <f>费用表粘贴!Z73</f>
        <v>182832.67</v>
      </c>
      <c r="O73" s="223">
        <f>费用表粘贴!AA73</f>
        <v>60222</v>
      </c>
      <c r="P73" s="224">
        <f t="shared" si="8"/>
        <v>271044.12</v>
      </c>
      <c r="Q73" s="223">
        <f>费用表粘贴!AB73</f>
        <v>198589.08</v>
      </c>
      <c r="R73" s="223">
        <f>费用表粘贴!AC73</f>
        <v>72455.04</v>
      </c>
      <c r="S73" s="224">
        <f t="shared" si="9"/>
        <v>856519.25</v>
      </c>
      <c r="T73" s="223">
        <f>费用表粘贴!AF73</f>
        <v>137897.71</v>
      </c>
      <c r="U73" s="223">
        <f>费用表粘贴!AG73</f>
        <v>119792.59</v>
      </c>
      <c r="V73" s="223">
        <f>费用表粘贴!AH73</f>
        <v>0</v>
      </c>
      <c r="W73" s="223">
        <f>费用表粘贴!AI73</f>
        <v>499602.46</v>
      </c>
      <c r="X73" s="223">
        <f>费用表粘贴!AE73</f>
        <v>39674.24</v>
      </c>
      <c r="Y73" s="223">
        <f>费用表粘贴!AD73</f>
        <v>59552.25</v>
      </c>
    </row>
    <row r="74" ht="15" customHeight="1" spans="1:25">
      <c r="A74" s="26"/>
      <c r="B74" s="34" t="s">
        <v>146</v>
      </c>
      <c r="C74" s="223">
        <f t="shared" si="5"/>
        <v>0</v>
      </c>
      <c r="D74" s="223"/>
      <c r="E74" s="223">
        <f>SUM(费用表粘贴!D74:S74)</f>
        <v>0</v>
      </c>
      <c r="F74" s="223">
        <f>费用表粘贴!T74</f>
        <v>0</v>
      </c>
      <c r="G74" s="223">
        <f>费用表粘贴!Y74</f>
        <v>0</v>
      </c>
      <c r="H74" s="224">
        <f>费用表粘贴!U74</f>
        <v>0</v>
      </c>
      <c r="I74" s="224">
        <f t="shared" si="6"/>
        <v>0</v>
      </c>
      <c r="J74" s="223">
        <f>费用表粘贴!AK74</f>
        <v>0</v>
      </c>
      <c r="K74" s="223">
        <f>费用表粘贴!AL74</f>
        <v>0</v>
      </c>
      <c r="L74" s="223">
        <f>费用表粘贴!AJ74</f>
        <v>0</v>
      </c>
      <c r="M74" s="224">
        <f t="shared" si="7"/>
        <v>0</v>
      </c>
      <c r="N74" s="223">
        <f>费用表粘贴!Z74</f>
        <v>0</v>
      </c>
      <c r="O74" s="223">
        <f>费用表粘贴!AA74</f>
        <v>0</v>
      </c>
      <c r="P74" s="224">
        <f t="shared" si="8"/>
        <v>0</v>
      </c>
      <c r="Q74" s="223">
        <f>费用表粘贴!AB74</f>
        <v>0</v>
      </c>
      <c r="R74" s="223">
        <f>费用表粘贴!AC74</f>
        <v>0</v>
      </c>
      <c r="S74" s="224">
        <f t="shared" si="9"/>
        <v>0</v>
      </c>
      <c r="T74" s="223">
        <f>费用表粘贴!AF74</f>
        <v>0</v>
      </c>
      <c r="U74" s="223">
        <f>费用表粘贴!AG74</f>
        <v>0</v>
      </c>
      <c r="V74" s="223">
        <f>费用表粘贴!AH74</f>
        <v>0</v>
      </c>
      <c r="W74" s="223">
        <f>费用表粘贴!AI74</f>
        <v>0</v>
      </c>
      <c r="X74" s="223">
        <f>费用表粘贴!AE74</f>
        <v>0</v>
      </c>
      <c r="Y74" s="223">
        <f>费用表粘贴!AD74</f>
        <v>0</v>
      </c>
    </row>
    <row r="75" ht="15" customHeight="1" spans="1:25">
      <c r="A75" s="26"/>
      <c r="B75" s="40" t="s">
        <v>95</v>
      </c>
      <c r="C75" s="225">
        <f t="shared" si="5"/>
        <v>134230725.62</v>
      </c>
      <c r="D75" s="225"/>
      <c r="E75" s="225">
        <f>SUM(费用表粘贴!D75:S75)</f>
        <v>43138466.03</v>
      </c>
      <c r="F75" s="225">
        <f>费用表粘贴!T75</f>
        <v>123003.41</v>
      </c>
      <c r="G75" s="225">
        <f>费用表粘贴!Y75</f>
        <v>10621757.43</v>
      </c>
      <c r="H75" s="224">
        <f>费用表粘贴!U75</f>
        <v>68131660</v>
      </c>
      <c r="I75" s="224">
        <f t="shared" si="6"/>
        <v>1558675.68</v>
      </c>
      <c r="J75" s="225">
        <f>费用表粘贴!AK75</f>
        <v>481018.06</v>
      </c>
      <c r="K75" s="225">
        <f>费用表粘贴!AL75</f>
        <v>971757.66</v>
      </c>
      <c r="L75" s="225">
        <f>费用表粘贴!AJ75</f>
        <v>105899.96</v>
      </c>
      <c r="M75" s="224">
        <f t="shared" si="7"/>
        <v>2912076.65</v>
      </c>
      <c r="N75" s="225">
        <f>费用表粘贴!Z75</f>
        <v>2362829.76</v>
      </c>
      <c r="O75" s="225">
        <f>费用表粘贴!AA75</f>
        <v>549246.89</v>
      </c>
      <c r="P75" s="224">
        <f t="shared" si="8"/>
        <v>2685549.54</v>
      </c>
      <c r="Q75" s="225">
        <f>费用表粘贴!AB75</f>
        <v>2036255.85</v>
      </c>
      <c r="R75" s="225">
        <f>费用表粘贴!AC75</f>
        <v>649293.69</v>
      </c>
      <c r="S75" s="224">
        <f t="shared" si="9"/>
        <v>5059536.88</v>
      </c>
      <c r="T75" s="225">
        <f>费用表粘贴!AF75</f>
        <v>1023175.05</v>
      </c>
      <c r="U75" s="225">
        <f>费用表粘贴!AG75</f>
        <v>986243.09</v>
      </c>
      <c r="V75" s="225">
        <f>费用表粘贴!AH75</f>
        <v>2848.1</v>
      </c>
      <c r="W75" s="225">
        <f>费用表粘贴!AI75</f>
        <v>2709241.91</v>
      </c>
      <c r="X75" s="225">
        <f>费用表粘贴!AE75</f>
        <v>154109.92</v>
      </c>
      <c r="Y75" s="225">
        <f>费用表粘贴!AD75</f>
        <v>183918.81</v>
      </c>
    </row>
    <row r="76" ht="15" customHeight="1" spans="1:25">
      <c r="A76" s="26" t="s">
        <v>147</v>
      </c>
      <c r="B76" s="31" t="s">
        <v>148</v>
      </c>
      <c r="C76" s="223">
        <f t="shared" si="5"/>
        <v>14390</v>
      </c>
      <c r="D76" s="223"/>
      <c r="E76" s="223">
        <f>SUM(费用表粘贴!D76:S76)</f>
        <v>14390</v>
      </c>
      <c r="F76" s="223">
        <f>费用表粘贴!T76</f>
        <v>0</v>
      </c>
      <c r="G76" s="223">
        <f>费用表粘贴!Y76</f>
        <v>0</v>
      </c>
      <c r="H76" s="224">
        <f>费用表粘贴!U76</f>
        <v>0</v>
      </c>
      <c r="I76" s="224">
        <f t="shared" si="6"/>
        <v>0</v>
      </c>
      <c r="J76" s="223">
        <f>费用表粘贴!AK76</f>
        <v>0</v>
      </c>
      <c r="K76" s="223">
        <f>费用表粘贴!AL76</f>
        <v>0</v>
      </c>
      <c r="L76" s="223">
        <f>费用表粘贴!AJ76</f>
        <v>0</v>
      </c>
      <c r="M76" s="224">
        <f t="shared" si="7"/>
        <v>0</v>
      </c>
      <c r="N76" s="223">
        <f>费用表粘贴!Z76</f>
        <v>0</v>
      </c>
      <c r="O76" s="223">
        <f>费用表粘贴!AA76</f>
        <v>0</v>
      </c>
      <c r="P76" s="224">
        <f t="shared" si="8"/>
        <v>0</v>
      </c>
      <c r="Q76" s="223">
        <f>费用表粘贴!AB76</f>
        <v>0</v>
      </c>
      <c r="R76" s="223">
        <f>费用表粘贴!AC76</f>
        <v>0</v>
      </c>
      <c r="S76" s="224">
        <f t="shared" si="9"/>
        <v>0</v>
      </c>
      <c r="T76" s="223">
        <f>费用表粘贴!AF76</f>
        <v>0</v>
      </c>
      <c r="U76" s="223">
        <f>费用表粘贴!AG76</f>
        <v>0</v>
      </c>
      <c r="V76" s="223">
        <f>费用表粘贴!AH76</f>
        <v>0</v>
      </c>
      <c r="W76" s="223">
        <f>费用表粘贴!AI76</f>
        <v>0</v>
      </c>
      <c r="X76" s="223">
        <f>费用表粘贴!AE76</f>
        <v>0</v>
      </c>
      <c r="Y76" s="223">
        <f>费用表粘贴!AD76</f>
        <v>0</v>
      </c>
    </row>
    <row r="77" ht="15" customHeight="1" spans="1:25">
      <c r="A77" s="26"/>
      <c r="B77" s="31" t="s">
        <v>149</v>
      </c>
      <c r="C77" s="223">
        <f t="shared" si="5"/>
        <v>0</v>
      </c>
      <c r="D77" s="223"/>
      <c r="E77" s="223">
        <f>SUM(费用表粘贴!D77:S77)</f>
        <v>0</v>
      </c>
      <c r="F77" s="223">
        <f>费用表粘贴!T77</f>
        <v>0</v>
      </c>
      <c r="G77" s="223">
        <f>费用表粘贴!Y77</f>
        <v>0</v>
      </c>
      <c r="H77" s="224">
        <f>费用表粘贴!U77</f>
        <v>0</v>
      </c>
      <c r="I77" s="224">
        <f t="shared" si="6"/>
        <v>0</v>
      </c>
      <c r="J77" s="223">
        <f>费用表粘贴!AK77</f>
        <v>0</v>
      </c>
      <c r="K77" s="223">
        <f>费用表粘贴!AL77</f>
        <v>0</v>
      </c>
      <c r="L77" s="223">
        <f>费用表粘贴!AJ77</f>
        <v>0</v>
      </c>
      <c r="M77" s="224">
        <f t="shared" si="7"/>
        <v>0</v>
      </c>
      <c r="N77" s="223">
        <f>费用表粘贴!Z77</f>
        <v>0</v>
      </c>
      <c r="O77" s="223">
        <f>费用表粘贴!AA77</f>
        <v>0</v>
      </c>
      <c r="P77" s="224">
        <f t="shared" si="8"/>
        <v>0</v>
      </c>
      <c r="Q77" s="223">
        <f>费用表粘贴!AB77</f>
        <v>0</v>
      </c>
      <c r="R77" s="223">
        <f>费用表粘贴!AC77</f>
        <v>0</v>
      </c>
      <c r="S77" s="224">
        <f t="shared" si="9"/>
        <v>0</v>
      </c>
      <c r="T77" s="223">
        <f>费用表粘贴!AF77</f>
        <v>0</v>
      </c>
      <c r="U77" s="223">
        <f>费用表粘贴!AG77</f>
        <v>0</v>
      </c>
      <c r="V77" s="223">
        <f>费用表粘贴!AH77</f>
        <v>0</v>
      </c>
      <c r="W77" s="223">
        <f>费用表粘贴!AI77</f>
        <v>0</v>
      </c>
      <c r="X77" s="223">
        <f>费用表粘贴!AE77</f>
        <v>0</v>
      </c>
      <c r="Y77" s="223">
        <f>费用表粘贴!AD77</f>
        <v>0</v>
      </c>
    </row>
    <row r="78" ht="15" customHeight="1" spans="1:25">
      <c r="A78" s="26"/>
      <c r="B78" s="31" t="s">
        <v>150</v>
      </c>
      <c r="C78" s="223">
        <f t="shared" si="5"/>
        <v>3751085.23</v>
      </c>
      <c r="D78" s="223"/>
      <c r="E78" s="223">
        <f>SUM(费用表粘贴!D78:S78)</f>
        <v>1449871.03</v>
      </c>
      <c r="F78" s="223">
        <f>费用表粘贴!T78</f>
        <v>0</v>
      </c>
      <c r="G78" s="223">
        <f>费用表粘贴!Y78</f>
        <v>16966.6</v>
      </c>
      <c r="H78" s="224">
        <f>费用表粘贴!U78</f>
        <v>1391393.81</v>
      </c>
      <c r="I78" s="224">
        <f t="shared" si="6"/>
        <v>129088.13</v>
      </c>
      <c r="J78" s="223">
        <f>费用表粘贴!AK78</f>
        <v>56927.93</v>
      </c>
      <c r="K78" s="223">
        <f>费用表粘贴!AL78</f>
        <v>32675.72</v>
      </c>
      <c r="L78" s="223">
        <f>费用表粘贴!AJ78</f>
        <v>39484.48</v>
      </c>
      <c r="M78" s="224">
        <f t="shared" si="7"/>
        <v>40203.45</v>
      </c>
      <c r="N78" s="223">
        <f>费用表粘贴!Z78</f>
        <v>31212.36</v>
      </c>
      <c r="O78" s="223">
        <f>费用表粘贴!AA78</f>
        <v>8991.09</v>
      </c>
      <c r="P78" s="224">
        <f t="shared" si="8"/>
        <v>91627.62</v>
      </c>
      <c r="Q78" s="223">
        <f>费用表粘贴!AB78</f>
        <v>70130.07</v>
      </c>
      <c r="R78" s="223">
        <f>费用表粘贴!AC78</f>
        <v>21497.55</v>
      </c>
      <c r="S78" s="224">
        <f t="shared" si="9"/>
        <v>631934.59</v>
      </c>
      <c r="T78" s="223">
        <f>费用表粘贴!AF78</f>
        <v>308574.2</v>
      </c>
      <c r="U78" s="223">
        <f>费用表粘贴!AG78</f>
        <v>105588.71</v>
      </c>
      <c r="V78" s="223">
        <f>费用表粘贴!AH78</f>
        <v>69729.26</v>
      </c>
      <c r="W78" s="223">
        <f>费用表粘贴!AI78</f>
        <v>86601.09</v>
      </c>
      <c r="X78" s="223">
        <f>费用表粘贴!AE78</f>
        <v>0</v>
      </c>
      <c r="Y78" s="223">
        <f>费用表粘贴!AD78</f>
        <v>61441.33</v>
      </c>
    </row>
    <row r="79" ht="15" customHeight="1" spans="1:25">
      <c r="A79" s="26"/>
      <c r="B79" s="31" t="s">
        <v>151</v>
      </c>
      <c r="C79" s="223">
        <f t="shared" si="5"/>
        <v>150953.32</v>
      </c>
      <c r="D79" s="223"/>
      <c r="E79" s="223">
        <f>SUM(费用表粘贴!D79:S79)</f>
        <v>0</v>
      </c>
      <c r="F79" s="223">
        <f>费用表粘贴!T79</f>
        <v>0</v>
      </c>
      <c r="G79" s="223">
        <f>费用表粘贴!Y79</f>
        <v>0</v>
      </c>
      <c r="H79" s="224">
        <f>费用表粘贴!U79</f>
        <v>150953.32</v>
      </c>
      <c r="I79" s="224">
        <f t="shared" si="6"/>
        <v>0</v>
      </c>
      <c r="J79" s="223">
        <f>费用表粘贴!AK79</f>
        <v>0</v>
      </c>
      <c r="K79" s="223">
        <f>费用表粘贴!AL79</f>
        <v>0</v>
      </c>
      <c r="L79" s="223">
        <f>费用表粘贴!AJ79</f>
        <v>0</v>
      </c>
      <c r="M79" s="224">
        <f t="shared" si="7"/>
        <v>0</v>
      </c>
      <c r="N79" s="223">
        <f>费用表粘贴!Z79</f>
        <v>0</v>
      </c>
      <c r="O79" s="223">
        <f>费用表粘贴!AA79</f>
        <v>0</v>
      </c>
      <c r="P79" s="224">
        <f t="shared" si="8"/>
        <v>0</v>
      </c>
      <c r="Q79" s="223">
        <f>费用表粘贴!AB79</f>
        <v>0</v>
      </c>
      <c r="R79" s="223">
        <f>费用表粘贴!AC79</f>
        <v>0</v>
      </c>
      <c r="S79" s="224">
        <f t="shared" si="9"/>
        <v>0</v>
      </c>
      <c r="T79" s="223">
        <f>费用表粘贴!AF79</f>
        <v>0</v>
      </c>
      <c r="U79" s="223">
        <f>费用表粘贴!AG79</f>
        <v>0</v>
      </c>
      <c r="V79" s="223">
        <f>费用表粘贴!AH79</f>
        <v>0</v>
      </c>
      <c r="W79" s="223">
        <f>费用表粘贴!AI79</f>
        <v>0</v>
      </c>
      <c r="X79" s="223">
        <f>费用表粘贴!AE79</f>
        <v>0</v>
      </c>
      <c r="Y79" s="223">
        <f>费用表粘贴!AD79</f>
        <v>0</v>
      </c>
    </row>
    <row r="80" ht="15" customHeight="1" spans="1:25">
      <c r="A80" s="26"/>
      <c r="B80" s="41" t="s">
        <v>95</v>
      </c>
      <c r="C80" s="224">
        <f t="shared" si="5"/>
        <v>3916428.55</v>
      </c>
      <c r="D80" s="224"/>
      <c r="E80" s="224">
        <f>SUM(费用表粘贴!D80:S80)</f>
        <v>1464261.03</v>
      </c>
      <c r="F80" s="224">
        <f>费用表粘贴!T80</f>
        <v>0</v>
      </c>
      <c r="G80" s="224">
        <f>费用表粘贴!Y80</f>
        <v>16966.6</v>
      </c>
      <c r="H80" s="224">
        <f>费用表粘贴!U80</f>
        <v>1542347.13</v>
      </c>
      <c r="I80" s="224">
        <f t="shared" si="6"/>
        <v>129088.13</v>
      </c>
      <c r="J80" s="224">
        <f>费用表粘贴!AK80</f>
        <v>56927.93</v>
      </c>
      <c r="K80" s="224">
        <f>费用表粘贴!AL80</f>
        <v>32675.72</v>
      </c>
      <c r="L80" s="224">
        <f>费用表粘贴!AJ80</f>
        <v>39484.48</v>
      </c>
      <c r="M80" s="224">
        <f t="shared" si="7"/>
        <v>40203.45</v>
      </c>
      <c r="N80" s="224">
        <f>费用表粘贴!Z80</f>
        <v>31212.36</v>
      </c>
      <c r="O80" s="224">
        <f>费用表粘贴!AA80</f>
        <v>8991.09</v>
      </c>
      <c r="P80" s="224">
        <f t="shared" si="8"/>
        <v>91627.62</v>
      </c>
      <c r="Q80" s="224">
        <f>费用表粘贴!AB80</f>
        <v>70130.07</v>
      </c>
      <c r="R80" s="224">
        <f>费用表粘贴!AC80</f>
        <v>21497.55</v>
      </c>
      <c r="S80" s="224">
        <f t="shared" si="9"/>
        <v>631934.59</v>
      </c>
      <c r="T80" s="224">
        <f>费用表粘贴!AF80</f>
        <v>308574.2</v>
      </c>
      <c r="U80" s="224">
        <f>费用表粘贴!AG80</f>
        <v>105588.71</v>
      </c>
      <c r="V80" s="224">
        <f>费用表粘贴!AH80</f>
        <v>69729.26</v>
      </c>
      <c r="W80" s="224">
        <f>费用表粘贴!AI80</f>
        <v>86601.09</v>
      </c>
      <c r="X80" s="224">
        <f>费用表粘贴!AE80</f>
        <v>0</v>
      </c>
      <c r="Y80" s="224">
        <f>费用表粘贴!AD80</f>
        <v>61441.33</v>
      </c>
    </row>
    <row r="81" ht="15" customHeight="1" spans="1:25">
      <c r="A81" s="42" t="s">
        <v>2</v>
      </c>
      <c r="B81" s="42"/>
      <c r="C81" s="224">
        <f t="shared" si="5"/>
        <v>828353577.88</v>
      </c>
      <c r="D81" s="224"/>
      <c r="E81" s="224">
        <f>SUM(费用表粘贴!D81:S81)</f>
        <v>264381335.23</v>
      </c>
      <c r="F81" s="224">
        <f>费用表粘贴!T81</f>
        <v>3396250.04</v>
      </c>
      <c r="G81" s="224">
        <f>费用表粘贴!Y81</f>
        <v>15222015.61</v>
      </c>
      <c r="H81" s="224">
        <f>费用表粘贴!U81</f>
        <v>368321368.87</v>
      </c>
      <c r="I81" s="224">
        <f t="shared" si="6"/>
        <v>17932897.05</v>
      </c>
      <c r="J81" s="224">
        <f>费用表粘贴!AK81</f>
        <v>5704671.55</v>
      </c>
      <c r="K81" s="224">
        <f>费用表粘贴!AL81</f>
        <v>4887210.61</v>
      </c>
      <c r="L81" s="224">
        <f>费用表粘贴!AJ81</f>
        <v>7341014.89</v>
      </c>
      <c r="M81" s="224">
        <f t="shared" si="7"/>
        <v>12489542.08</v>
      </c>
      <c r="N81" s="224">
        <f>费用表粘贴!Z81</f>
        <v>9699183.69</v>
      </c>
      <c r="O81" s="224">
        <f>费用表粘贴!AA81</f>
        <v>2790358.39</v>
      </c>
      <c r="P81" s="224">
        <f t="shared" si="8"/>
        <v>15033032.67</v>
      </c>
      <c r="Q81" s="224">
        <f>费用表粘贴!AB81</f>
        <v>11245446.8</v>
      </c>
      <c r="R81" s="224">
        <f>费用表粘贴!AC81</f>
        <v>3787585.87</v>
      </c>
      <c r="S81" s="224">
        <f t="shared" si="9"/>
        <v>131577136.33</v>
      </c>
      <c r="T81" s="224">
        <f>费用表粘贴!AF81</f>
        <v>67568382.44</v>
      </c>
      <c r="U81" s="224">
        <f>费用表粘贴!AG81</f>
        <v>23736060.3</v>
      </c>
      <c r="V81" s="224">
        <f>费用表粘贴!AH81</f>
        <v>10712262.15</v>
      </c>
      <c r="W81" s="224">
        <f>费用表粘贴!AI81</f>
        <v>22525631.4</v>
      </c>
      <c r="X81" s="224">
        <f>费用表粘贴!AE81</f>
        <v>2357666.87</v>
      </c>
      <c r="Y81" s="224">
        <f>费用表粘贴!AD81</f>
        <v>4677133.17</v>
      </c>
    </row>
    <row r="84" s="2" customFormat="1" ht="33" spans="1:25">
      <c r="A84" s="219" t="s">
        <v>72</v>
      </c>
      <c r="B84" s="219" t="s">
        <v>73</v>
      </c>
      <c r="C84" s="219" t="s">
        <v>2</v>
      </c>
      <c r="D84" s="219" t="s">
        <v>3</v>
      </c>
      <c r="E84" s="219" t="s">
        <v>4</v>
      </c>
      <c r="F84" s="219" t="s">
        <v>5</v>
      </c>
      <c r="G84" s="219" t="s">
        <v>6</v>
      </c>
      <c r="H84" s="219" t="s">
        <v>7</v>
      </c>
      <c r="I84" s="219" t="s">
        <v>8</v>
      </c>
      <c r="J84" s="219" t="s">
        <v>9</v>
      </c>
      <c r="K84" s="219" t="s">
        <v>10</v>
      </c>
      <c r="L84" s="219" t="s">
        <v>11</v>
      </c>
      <c r="M84" s="219" t="s">
        <v>12</v>
      </c>
      <c r="N84" s="219" t="s">
        <v>13</v>
      </c>
      <c r="O84" s="219" t="s">
        <v>14</v>
      </c>
      <c r="P84" s="219" t="s">
        <v>15</v>
      </c>
      <c r="Q84" s="219" t="s">
        <v>16</v>
      </c>
      <c r="R84" s="219" t="s">
        <v>17</v>
      </c>
      <c r="S84" s="219" t="s">
        <v>18</v>
      </c>
      <c r="T84" s="219" t="s">
        <v>19</v>
      </c>
      <c r="U84" s="219" t="s">
        <v>20</v>
      </c>
      <c r="V84" s="219" t="s">
        <v>21</v>
      </c>
      <c r="W84" s="219" t="s">
        <v>22</v>
      </c>
      <c r="X84" s="219" t="s">
        <v>23</v>
      </c>
      <c r="Y84" s="219" t="s">
        <v>24</v>
      </c>
    </row>
    <row r="85" ht="15" customHeight="1" spans="1:25">
      <c r="A85" s="26" t="s">
        <v>74</v>
      </c>
      <c r="B85" s="27" t="s">
        <v>75</v>
      </c>
      <c r="C85" s="223">
        <f>D85+E85+F85+G85+I85+H85+M85+P85+S85</f>
        <v>0</v>
      </c>
      <c r="D85" s="223">
        <f>SUMIFS(调整区域!$F:$F,调整区域!$D:$D,$B85,调整区域!$E:$E,$D$84)+SUMIFS(调整区域!$H:$H,调整区域!$D:$D,$B85,调整区域!$G:$G,$D$84)</f>
        <v>0</v>
      </c>
      <c r="E85" s="223">
        <f>SUMIFS(调整区域!$F:$F,调整区域!$D:$D,$B85,调整区域!$E:$E,$E$84)+SUMIFS(调整区域!$H:$H,调整区域!$D:$D,$B85,调整区域!$G:$G,$E$84)</f>
        <v>0</v>
      </c>
      <c r="F85" s="223">
        <f>SUMIFS(调整区域!$F:$F,调整区域!$D:$D,$B85,调整区域!$E:$E,$F$84)+SUMIFS(调整区域!$H:$H,调整区域!$D:$D,$B85,调整区域!$G:$G,$F$84)</f>
        <v>0</v>
      </c>
      <c r="G85" s="223">
        <f>SUMIFS(调整区域!$F:$F,调整区域!$D:$D,$B85,调整区域!$E:$E,$G$84)+SUMIFS(调整区域!$H:$H,调整区域!$D:$D,$B85,调整区域!$G:$G,$G$84)</f>
        <v>0</v>
      </c>
      <c r="H85" s="219">
        <f>SUMIFS(调整区域!$F:$F,调整区域!$D:$D,$B85,调整区域!$E:$E,$H$84)+SUMIFS(调整区域!$H:$H,调整区域!$D:$D,$B85,调整区域!$G:$G,$H$84)</f>
        <v>0</v>
      </c>
      <c r="I85" s="219">
        <f>J85+K85+L85</f>
        <v>0</v>
      </c>
      <c r="J85" s="223">
        <f>SUMIFS(调整区域!$F:$F,调整区域!$D:$D,$B85,调整区域!$E:$E,$J$84)+SUMIFS(调整区域!$H:$H,调整区域!$D:$D,$B85,调整区域!$G:$G,$J$84)</f>
        <v>0</v>
      </c>
      <c r="K85" s="223">
        <f>SUMIFS(调整区域!$F:$F,调整区域!$D:$D,$B85,调整区域!$E:$E,$K$84)+SUMIFS(调整区域!$H:$H,调整区域!$D:$D,$B85,调整区域!$G:$G,$K$84)</f>
        <v>-133384.46</v>
      </c>
      <c r="L85" s="223">
        <f>SUMIFS(调整区域!$F:$F,调整区域!$D:$D,$B85,调整区域!$E:$E,$L$84)+SUMIFS(调整区域!$H:$H,调整区域!$D:$D,$B85,调整区域!$G:$G,$L$84)</f>
        <v>133384.46</v>
      </c>
      <c r="M85" s="219">
        <f>N85+O85</f>
        <v>0</v>
      </c>
      <c r="N85" s="223">
        <f>SUMIFS(调整区域!$F:$F,调整区域!$D:$D,$B85,调整区域!$E:$E,$N$84)+SUMIFS(调整区域!$H:$H,调整区域!$D:$D,$B85,调整区域!$G:$G,$N$84)</f>
        <v>0</v>
      </c>
      <c r="O85" s="223">
        <f>SUMIFS(调整区域!$F:$F,调整区域!$D:$D,$B85,调整区域!$E:$E,$O$84)+SUMIFS(调整区域!$H:$H,调整区域!$D:$D,$B85,调整区域!$G:$G,$O$84)</f>
        <v>0</v>
      </c>
      <c r="P85" s="219">
        <f>Q85+R85</f>
        <v>0</v>
      </c>
      <c r="Q85" s="223">
        <f>SUMIFS(调整区域!$F:$F,调整区域!$D:$D,$B85,调整区域!$E:$E,$Q$84)+SUMIFS(调整区域!$H:$H,调整区域!$D:$D,$B85,调整区域!$G:$G,$Q$84)</f>
        <v>0</v>
      </c>
      <c r="R85" s="223">
        <f>SUMIFS(调整区域!$F:$F,调整区域!$D:$D,$B85,调整区域!$E:$E,$R$84)+SUMIFS(调整区域!$H:$H,调整区域!$D:$D,$B85,调整区域!$G:$G,$R$84)</f>
        <v>0</v>
      </c>
      <c r="S85" s="219">
        <f>SUM(T85:Y85)</f>
        <v>0</v>
      </c>
      <c r="T85" s="223">
        <f>SUMIFS(调整区域!$F:$F,调整区域!$D:$D,$B85,调整区域!$E:$E,$T$84)+SUMIFS(调整区域!$H:$H,调整区域!$D:$D,$B85,调整区域!$G:$G,$T$84)</f>
        <v>0</v>
      </c>
      <c r="U85" s="223">
        <f>SUMIFS(调整区域!$F:$F,调整区域!$D:$D,$B85,调整区域!$E:$E,$U$84)+SUMIFS(调整区域!$H:$H,调整区域!$D:$D,$B85,调整区域!$G:$G,$U$84)</f>
        <v>0</v>
      </c>
      <c r="V85" s="223">
        <f>SUMIFS(调整区域!$F:$F,调整区域!$D:$D,$B85,调整区域!$E:$E,$V$84)+SUMIFS(调整区域!$H:$H,调整区域!$D:$D,$B85,调整区域!$G:$G,$V$84)</f>
        <v>0</v>
      </c>
      <c r="W85" s="223">
        <f>SUMIFS(调整区域!$F:$F,调整区域!$D:$D,$B85,调整区域!$E:$E,$W$84)+SUMIFS(调整区域!$H:$H,调整区域!$D:$D,$B85,调整区域!$G:$G,$W$84)</f>
        <v>0</v>
      </c>
      <c r="X85" s="223">
        <f>SUMIFS(调整区域!$F:$F,调整区域!$D:$D,$B85,调整区域!$E:$E,$X$84)+SUMIFS(调整区域!$H:$H,调整区域!$D:$D,$B85,调整区域!$G:$G,$X$84)</f>
        <v>0</v>
      </c>
      <c r="Y85" s="223">
        <f>SUMIFS(调整区域!$F:$F,调整区域!$D:$D,$B85,调整区域!$E:$E,$Y$84)+SUMIFS(调整区域!$H:$H,调整区域!$D:$D,$B85,调整区域!$G:$G,$Y$84)</f>
        <v>0</v>
      </c>
    </row>
    <row r="86" ht="15" customHeight="1" spans="1:25">
      <c r="A86" s="26"/>
      <c r="B86" s="31" t="s">
        <v>76</v>
      </c>
      <c r="C86" s="223">
        <f t="shared" ref="C86:C117" si="10">D86+E86+F86+G86+I86+H86+M86+P86+S86</f>
        <v>0</v>
      </c>
      <c r="D86" s="223">
        <f>SUMIFS(调整区域!$F:$F,调整区域!$D:$D,$B86,调整区域!$E:$E,$D$84)+SUMIFS(调整区域!$H:$H,调整区域!$D:$D,$B86,调整区域!$G:$G,$D$84)</f>
        <v>0</v>
      </c>
      <c r="E86" s="223">
        <f>SUMIFS(调整区域!$F:$F,调整区域!$D:$D,$B86,调整区域!$E:$E,$E$84)+SUMIFS(调整区域!$H:$H,调整区域!$D:$D,$B86,调整区域!$G:$G,$E$84)</f>
        <v>0</v>
      </c>
      <c r="F86" s="223">
        <f>SUMIFS(调整区域!$F:$F,调整区域!$D:$D,$B86,调整区域!$E:$E,$F$84)+SUMIFS(调整区域!$H:$H,调整区域!$D:$D,$B86,调整区域!$G:$G,$F$84)</f>
        <v>0</v>
      </c>
      <c r="G86" s="223">
        <f>SUMIFS(调整区域!$F:$F,调整区域!$D:$D,$B86,调整区域!$E:$E,$G$84)+SUMIFS(调整区域!$H:$H,调整区域!$D:$D,$B86,调整区域!$G:$G,$G$84)</f>
        <v>0</v>
      </c>
      <c r="H86" s="219">
        <f>SUMIFS(调整区域!$F:$F,调整区域!$D:$D,$B86,调整区域!$E:$E,$H$84)+SUMIFS(调整区域!$H:$H,调整区域!$D:$D,$B86,调整区域!$G:$G,$H$84)</f>
        <v>0</v>
      </c>
      <c r="I86" s="219">
        <f t="shared" ref="I86:I117" si="11">J86+K86+L86</f>
        <v>0</v>
      </c>
      <c r="J86" s="223">
        <f>SUMIFS(调整区域!$F:$F,调整区域!$D:$D,$B86,调整区域!$E:$E,$J$84)+SUMIFS(调整区域!$H:$H,调整区域!$D:$D,$B86,调整区域!$G:$G,$J$84)</f>
        <v>0</v>
      </c>
      <c r="K86" s="223">
        <f>SUMIFS(调整区域!$F:$F,调整区域!$D:$D,$B86,调整区域!$E:$E,$K$84)+SUMIFS(调整区域!$H:$H,调整区域!$D:$D,$B86,调整区域!$G:$G,$K$84)</f>
        <v>0</v>
      </c>
      <c r="L86" s="223">
        <f>SUMIFS(调整区域!$F:$F,调整区域!$D:$D,$B86,调整区域!$E:$E,$L$84)+SUMIFS(调整区域!$H:$H,调整区域!$D:$D,$B86,调整区域!$G:$G,$L$84)</f>
        <v>0</v>
      </c>
      <c r="M86" s="219">
        <f t="shared" ref="M86:M117" si="12">N86+O86</f>
        <v>0</v>
      </c>
      <c r="N86" s="223">
        <f>SUMIFS(调整区域!$F:$F,调整区域!$D:$D,$B86,调整区域!$E:$E,$N$84)+SUMIFS(调整区域!$H:$H,调整区域!$D:$D,$B86,调整区域!$G:$G,$N$84)</f>
        <v>0</v>
      </c>
      <c r="O86" s="223">
        <f>SUMIFS(调整区域!$F:$F,调整区域!$D:$D,$B86,调整区域!$E:$E,$O$84)+SUMIFS(调整区域!$H:$H,调整区域!$D:$D,$B86,调整区域!$G:$G,$O$84)</f>
        <v>0</v>
      </c>
      <c r="P86" s="219">
        <f t="shared" ref="P86:P117" si="13">Q86+R86</f>
        <v>0</v>
      </c>
      <c r="Q86" s="223">
        <f>SUMIFS(调整区域!$F:$F,调整区域!$D:$D,$B86,调整区域!$E:$E,$Q$84)+SUMIFS(调整区域!$H:$H,调整区域!$D:$D,$B86,调整区域!$G:$G,$Q$84)</f>
        <v>0</v>
      </c>
      <c r="R86" s="223">
        <f>SUMIFS(调整区域!$F:$F,调整区域!$D:$D,$B86,调整区域!$E:$E,$R$84)+SUMIFS(调整区域!$H:$H,调整区域!$D:$D,$B86,调整区域!$G:$G,$R$84)</f>
        <v>0</v>
      </c>
      <c r="S86" s="219">
        <f t="shared" ref="S86:S117" si="14">SUM(T86:Y86)</f>
        <v>0</v>
      </c>
      <c r="T86" s="223">
        <f>SUMIFS(调整区域!$F:$F,调整区域!$D:$D,$B86,调整区域!$E:$E,$T$84)+SUMIFS(调整区域!$H:$H,调整区域!$D:$D,$B86,调整区域!$G:$G,$T$84)</f>
        <v>0</v>
      </c>
      <c r="U86" s="223">
        <f>SUMIFS(调整区域!$F:$F,调整区域!$D:$D,$B86,调整区域!$E:$E,$U$84)+SUMIFS(调整区域!$H:$H,调整区域!$D:$D,$B86,调整区域!$G:$G,$U$84)</f>
        <v>0</v>
      </c>
      <c r="V86" s="223">
        <f>SUMIFS(调整区域!$F:$F,调整区域!$D:$D,$B86,调整区域!$E:$E,$V$84)+SUMIFS(调整区域!$H:$H,调整区域!$D:$D,$B86,调整区域!$G:$G,$V$84)</f>
        <v>0</v>
      </c>
      <c r="W86" s="223">
        <f>SUMIFS(调整区域!$F:$F,调整区域!$D:$D,$B86,调整区域!$E:$E,$W$84)+SUMIFS(调整区域!$H:$H,调整区域!$D:$D,$B86,调整区域!$G:$G,$W$84)</f>
        <v>0</v>
      </c>
      <c r="X86" s="223">
        <f>SUMIFS(调整区域!$F:$F,调整区域!$D:$D,$B86,调整区域!$E:$E,$X$84)+SUMIFS(调整区域!$H:$H,调整区域!$D:$D,$B86,调整区域!$G:$G,$X$84)</f>
        <v>0</v>
      </c>
      <c r="Y86" s="223">
        <f>SUMIFS(调整区域!$F:$F,调整区域!$D:$D,$B86,调整区域!$E:$E,$Y$84)+SUMIFS(调整区域!$H:$H,调整区域!$D:$D,$B86,调整区域!$G:$G,$Y$84)</f>
        <v>0</v>
      </c>
    </row>
    <row r="87" ht="15" customHeight="1" spans="1:25">
      <c r="A87" s="26"/>
      <c r="B87" s="31" t="s">
        <v>77</v>
      </c>
      <c r="C87" s="223">
        <f t="shared" si="10"/>
        <v>0</v>
      </c>
      <c r="D87" s="223">
        <f>SUMIFS(调整区域!$F:$F,调整区域!$D:$D,$B87,调整区域!$E:$E,$D$84)+SUMIFS(调整区域!$H:$H,调整区域!$D:$D,$B87,调整区域!$G:$G,$D$84)</f>
        <v>0</v>
      </c>
      <c r="E87" s="223">
        <f>SUMIFS(调整区域!$F:$F,调整区域!$D:$D,$B87,调整区域!$E:$E,$E$84)+SUMIFS(调整区域!$H:$H,调整区域!$D:$D,$B87,调整区域!$G:$G,$E$84)</f>
        <v>0</v>
      </c>
      <c r="F87" s="223">
        <f>SUMIFS(调整区域!$F:$F,调整区域!$D:$D,$B87,调整区域!$E:$E,$F$84)+SUMIFS(调整区域!$H:$H,调整区域!$D:$D,$B87,调整区域!$G:$G,$F$84)</f>
        <v>0</v>
      </c>
      <c r="G87" s="223">
        <f>SUMIFS(调整区域!$F:$F,调整区域!$D:$D,$B87,调整区域!$E:$E,$G$84)+SUMIFS(调整区域!$H:$H,调整区域!$D:$D,$B87,调整区域!$G:$G,$G$84)</f>
        <v>0</v>
      </c>
      <c r="H87" s="219">
        <f>SUMIFS(调整区域!$F:$F,调整区域!$D:$D,$B87,调整区域!$E:$E,$H$84)+SUMIFS(调整区域!$H:$H,调整区域!$D:$D,$B87,调整区域!$G:$G,$H$84)</f>
        <v>0</v>
      </c>
      <c r="I87" s="219">
        <f t="shared" si="11"/>
        <v>0</v>
      </c>
      <c r="J87" s="223">
        <f>SUMIFS(调整区域!$F:$F,调整区域!$D:$D,$B87,调整区域!$E:$E,$J$84)+SUMIFS(调整区域!$H:$H,调整区域!$D:$D,$B87,调整区域!$G:$G,$J$84)</f>
        <v>0</v>
      </c>
      <c r="K87" s="223">
        <f>SUMIFS(调整区域!$F:$F,调整区域!$D:$D,$B87,调整区域!$E:$E,$K$84)+SUMIFS(调整区域!$H:$H,调整区域!$D:$D,$B87,调整区域!$G:$G,$K$84)</f>
        <v>0</v>
      </c>
      <c r="L87" s="223">
        <f>SUMIFS(调整区域!$F:$F,调整区域!$D:$D,$B87,调整区域!$E:$E,$L$84)+SUMIFS(调整区域!$H:$H,调整区域!$D:$D,$B87,调整区域!$G:$G,$L$84)</f>
        <v>0</v>
      </c>
      <c r="M87" s="219">
        <f t="shared" si="12"/>
        <v>0</v>
      </c>
      <c r="N87" s="223">
        <f>SUMIFS(调整区域!$F:$F,调整区域!$D:$D,$B87,调整区域!$E:$E,$N$84)+SUMIFS(调整区域!$H:$H,调整区域!$D:$D,$B87,调整区域!$G:$G,$N$84)</f>
        <v>0</v>
      </c>
      <c r="O87" s="223">
        <f>SUMIFS(调整区域!$F:$F,调整区域!$D:$D,$B87,调整区域!$E:$E,$O$84)+SUMIFS(调整区域!$H:$H,调整区域!$D:$D,$B87,调整区域!$G:$G,$O$84)</f>
        <v>0</v>
      </c>
      <c r="P87" s="219">
        <f t="shared" si="13"/>
        <v>0</v>
      </c>
      <c r="Q87" s="223">
        <f>SUMIFS(调整区域!$F:$F,调整区域!$D:$D,$B87,调整区域!$E:$E,$Q$84)+SUMIFS(调整区域!$H:$H,调整区域!$D:$D,$B87,调整区域!$G:$G,$Q$84)</f>
        <v>0</v>
      </c>
      <c r="R87" s="223">
        <f>SUMIFS(调整区域!$F:$F,调整区域!$D:$D,$B87,调整区域!$E:$E,$R$84)+SUMIFS(调整区域!$H:$H,调整区域!$D:$D,$B87,调整区域!$G:$G,$R$84)</f>
        <v>0</v>
      </c>
      <c r="S87" s="219">
        <f t="shared" si="14"/>
        <v>0</v>
      </c>
      <c r="T87" s="223">
        <f>SUMIFS(调整区域!$F:$F,调整区域!$D:$D,$B87,调整区域!$E:$E,$T$84)+SUMIFS(调整区域!$H:$H,调整区域!$D:$D,$B87,调整区域!$G:$G,$T$84)</f>
        <v>0</v>
      </c>
      <c r="U87" s="223">
        <f>SUMIFS(调整区域!$F:$F,调整区域!$D:$D,$B87,调整区域!$E:$E,$U$84)+SUMIFS(调整区域!$H:$H,调整区域!$D:$D,$B87,调整区域!$G:$G,$U$84)</f>
        <v>0</v>
      </c>
      <c r="V87" s="223">
        <f>SUMIFS(调整区域!$F:$F,调整区域!$D:$D,$B87,调整区域!$E:$E,$V$84)+SUMIFS(调整区域!$H:$H,调整区域!$D:$D,$B87,调整区域!$G:$G,$V$84)</f>
        <v>0</v>
      </c>
      <c r="W87" s="223">
        <f>SUMIFS(调整区域!$F:$F,调整区域!$D:$D,$B87,调整区域!$E:$E,$W$84)+SUMIFS(调整区域!$H:$H,调整区域!$D:$D,$B87,调整区域!$G:$G,$W$84)</f>
        <v>0</v>
      </c>
      <c r="X87" s="223">
        <f>SUMIFS(调整区域!$F:$F,调整区域!$D:$D,$B87,调整区域!$E:$E,$X$84)+SUMIFS(调整区域!$H:$H,调整区域!$D:$D,$B87,调整区域!$G:$G,$X$84)</f>
        <v>0</v>
      </c>
      <c r="Y87" s="223">
        <f>SUMIFS(调整区域!$F:$F,调整区域!$D:$D,$B87,调整区域!$E:$E,$Y$84)+SUMIFS(调整区域!$H:$H,调整区域!$D:$D,$B87,调整区域!$G:$G,$Y$84)</f>
        <v>0</v>
      </c>
    </row>
    <row r="88" ht="15" customHeight="1" spans="1:25">
      <c r="A88" s="26"/>
      <c r="B88" s="31" t="s">
        <v>78</v>
      </c>
      <c r="C88" s="223">
        <f t="shared" si="10"/>
        <v>0</v>
      </c>
      <c r="D88" s="223">
        <f>SUMIFS(调整区域!$F:$F,调整区域!$D:$D,$B88,调整区域!$E:$E,$D$84)+SUMIFS(调整区域!$H:$H,调整区域!$D:$D,$B88,调整区域!$G:$G,$D$84)</f>
        <v>0</v>
      </c>
      <c r="E88" s="223">
        <f>SUMIFS(调整区域!$F:$F,调整区域!$D:$D,$B88,调整区域!$E:$E,$E$84)+SUMIFS(调整区域!$H:$H,调整区域!$D:$D,$B88,调整区域!$G:$G,$E$84)</f>
        <v>0</v>
      </c>
      <c r="F88" s="223">
        <f>SUMIFS(调整区域!$F:$F,调整区域!$D:$D,$B88,调整区域!$E:$E,$F$84)+SUMIFS(调整区域!$H:$H,调整区域!$D:$D,$B88,调整区域!$G:$G,$F$84)</f>
        <v>0</v>
      </c>
      <c r="G88" s="223">
        <f>SUMIFS(调整区域!$F:$F,调整区域!$D:$D,$B88,调整区域!$E:$E,$G$84)+SUMIFS(调整区域!$H:$H,调整区域!$D:$D,$B88,调整区域!$G:$G,$G$84)</f>
        <v>0</v>
      </c>
      <c r="H88" s="219">
        <f>SUMIFS(调整区域!$F:$F,调整区域!$D:$D,$B88,调整区域!$E:$E,$H$84)+SUMIFS(调整区域!$H:$H,调整区域!$D:$D,$B88,调整区域!$G:$G,$H$84)</f>
        <v>0</v>
      </c>
      <c r="I88" s="219">
        <f t="shared" si="11"/>
        <v>0</v>
      </c>
      <c r="J88" s="223">
        <f>SUMIFS(调整区域!$F:$F,调整区域!$D:$D,$B88,调整区域!$E:$E,$J$84)+SUMIFS(调整区域!$H:$H,调整区域!$D:$D,$B88,调整区域!$G:$G,$J$84)</f>
        <v>0</v>
      </c>
      <c r="K88" s="223">
        <f>SUMIFS(调整区域!$F:$F,调整区域!$D:$D,$B88,调整区域!$E:$E,$K$84)+SUMIFS(调整区域!$H:$H,调整区域!$D:$D,$B88,调整区域!$G:$G,$K$84)</f>
        <v>0</v>
      </c>
      <c r="L88" s="223">
        <f>SUMIFS(调整区域!$F:$F,调整区域!$D:$D,$B88,调整区域!$E:$E,$L$84)+SUMIFS(调整区域!$H:$H,调整区域!$D:$D,$B88,调整区域!$G:$G,$L$84)</f>
        <v>0</v>
      </c>
      <c r="M88" s="219">
        <f t="shared" si="12"/>
        <v>0</v>
      </c>
      <c r="N88" s="223">
        <f>SUMIFS(调整区域!$F:$F,调整区域!$D:$D,$B88,调整区域!$E:$E,$N$84)+SUMIFS(调整区域!$H:$H,调整区域!$D:$D,$B88,调整区域!$G:$G,$N$84)</f>
        <v>0</v>
      </c>
      <c r="O88" s="223">
        <f>SUMIFS(调整区域!$F:$F,调整区域!$D:$D,$B88,调整区域!$E:$E,$O$84)+SUMIFS(调整区域!$H:$H,调整区域!$D:$D,$B88,调整区域!$G:$G,$O$84)</f>
        <v>0</v>
      </c>
      <c r="P88" s="219">
        <f t="shared" si="13"/>
        <v>0</v>
      </c>
      <c r="Q88" s="223">
        <f>SUMIFS(调整区域!$F:$F,调整区域!$D:$D,$B88,调整区域!$E:$E,$Q$84)+SUMIFS(调整区域!$H:$H,调整区域!$D:$D,$B88,调整区域!$G:$G,$Q$84)</f>
        <v>0</v>
      </c>
      <c r="R88" s="223">
        <f>SUMIFS(调整区域!$F:$F,调整区域!$D:$D,$B88,调整区域!$E:$E,$R$84)+SUMIFS(调整区域!$H:$H,调整区域!$D:$D,$B88,调整区域!$G:$G,$R$84)</f>
        <v>0</v>
      </c>
      <c r="S88" s="219">
        <f t="shared" si="14"/>
        <v>0</v>
      </c>
      <c r="T88" s="223">
        <f>SUMIFS(调整区域!$F:$F,调整区域!$D:$D,$B88,调整区域!$E:$E,$T$84)+SUMIFS(调整区域!$H:$H,调整区域!$D:$D,$B88,调整区域!$G:$G,$T$84)</f>
        <v>0</v>
      </c>
      <c r="U88" s="223">
        <f>SUMIFS(调整区域!$F:$F,调整区域!$D:$D,$B88,调整区域!$E:$E,$U$84)+SUMIFS(调整区域!$H:$H,调整区域!$D:$D,$B88,调整区域!$G:$G,$U$84)</f>
        <v>0</v>
      </c>
      <c r="V88" s="223">
        <f>SUMIFS(调整区域!$F:$F,调整区域!$D:$D,$B88,调整区域!$E:$E,$V$84)+SUMIFS(调整区域!$H:$H,调整区域!$D:$D,$B88,调整区域!$G:$G,$V$84)</f>
        <v>0</v>
      </c>
      <c r="W88" s="223">
        <f>SUMIFS(调整区域!$F:$F,调整区域!$D:$D,$B88,调整区域!$E:$E,$W$84)+SUMIFS(调整区域!$H:$H,调整区域!$D:$D,$B88,调整区域!$G:$G,$W$84)</f>
        <v>0</v>
      </c>
      <c r="X88" s="223">
        <f>SUMIFS(调整区域!$F:$F,调整区域!$D:$D,$B88,调整区域!$E:$E,$X$84)+SUMIFS(调整区域!$H:$H,调整区域!$D:$D,$B88,调整区域!$G:$G,$X$84)</f>
        <v>0</v>
      </c>
      <c r="Y88" s="223">
        <f>SUMIFS(调整区域!$F:$F,调整区域!$D:$D,$B88,调整区域!$E:$E,$Y$84)+SUMIFS(调整区域!$H:$H,调整区域!$D:$D,$B88,调整区域!$G:$G,$Y$84)</f>
        <v>0</v>
      </c>
    </row>
    <row r="89" ht="15" customHeight="1" spans="1:25">
      <c r="A89" s="26"/>
      <c r="B89" s="31" t="s">
        <v>79</v>
      </c>
      <c r="C89" s="223">
        <f t="shared" si="10"/>
        <v>0</v>
      </c>
      <c r="D89" s="223">
        <f>SUMIFS(调整区域!$F:$F,调整区域!$D:$D,$B89,调整区域!$E:$E,$D$84)+SUMIFS(调整区域!$H:$H,调整区域!$D:$D,$B89,调整区域!$G:$G,$D$84)</f>
        <v>0</v>
      </c>
      <c r="E89" s="223">
        <f>SUMIFS(调整区域!$F:$F,调整区域!$D:$D,$B89,调整区域!$E:$E,$E$84)+SUMIFS(调整区域!$H:$H,调整区域!$D:$D,$B89,调整区域!$G:$G,$E$84)</f>
        <v>0</v>
      </c>
      <c r="F89" s="223">
        <f>SUMIFS(调整区域!$F:$F,调整区域!$D:$D,$B89,调整区域!$E:$E,$F$84)+SUMIFS(调整区域!$H:$H,调整区域!$D:$D,$B89,调整区域!$G:$G,$F$84)</f>
        <v>0</v>
      </c>
      <c r="G89" s="223">
        <f>SUMIFS(调整区域!$F:$F,调整区域!$D:$D,$B89,调整区域!$E:$E,$G$84)+SUMIFS(调整区域!$H:$H,调整区域!$D:$D,$B89,调整区域!$G:$G,$G$84)</f>
        <v>0</v>
      </c>
      <c r="H89" s="219">
        <f>SUMIFS(调整区域!$F:$F,调整区域!$D:$D,$B89,调整区域!$E:$E,$H$84)+SUMIFS(调整区域!$H:$H,调整区域!$D:$D,$B89,调整区域!$G:$G,$H$84)</f>
        <v>0</v>
      </c>
      <c r="I89" s="219">
        <f t="shared" si="11"/>
        <v>0</v>
      </c>
      <c r="J89" s="223">
        <f>SUMIFS(调整区域!$F:$F,调整区域!$D:$D,$B89,调整区域!$E:$E,$J$84)+SUMIFS(调整区域!$H:$H,调整区域!$D:$D,$B89,调整区域!$G:$G,$J$84)</f>
        <v>0</v>
      </c>
      <c r="K89" s="223">
        <f>SUMIFS(调整区域!$F:$F,调整区域!$D:$D,$B89,调整区域!$E:$E,$K$84)+SUMIFS(调整区域!$H:$H,调整区域!$D:$D,$B89,调整区域!$G:$G,$K$84)</f>
        <v>0</v>
      </c>
      <c r="L89" s="223">
        <f>SUMIFS(调整区域!$F:$F,调整区域!$D:$D,$B89,调整区域!$E:$E,$L$84)+SUMIFS(调整区域!$H:$H,调整区域!$D:$D,$B89,调整区域!$G:$G,$L$84)</f>
        <v>0</v>
      </c>
      <c r="M89" s="219">
        <f t="shared" si="12"/>
        <v>0</v>
      </c>
      <c r="N89" s="223">
        <f>SUMIFS(调整区域!$F:$F,调整区域!$D:$D,$B89,调整区域!$E:$E,$N$84)+SUMIFS(调整区域!$H:$H,调整区域!$D:$D,$B89,调整区域!$G:$G,$N$84)</f>
        <v>0</v>
      </c>
      <c r="O89" s="223">
        <f>SUMIFS(调整区域!$F:$F,调整区域!$D:$D,$B89,调整区域!$E:$E,$O$84)+SUMIFS(调整区域!$H:$H,调整区域!$D:$D,$B89,调整区域!$G:$G,$O$84)</f>
        <v>0</v>
      </c>
      <c r="P89" s="219">
        <f t="shared" si="13"/>
        <v>0</v>
      </c>
      <c r="Q89" s="223">
        <f>SUMIFS(调整区域!$F:$F,调整区域!$D:$D,$B89,调整区域!$E:$E,$Q$84)+SUMIFS(调整区域!$H:$H,调整区域!$D:$D,$B89,调整区域!$G:$G,$Q$84)</f>
        <v>0</v>
      </c>
      <c r="R89" s="223">
        <f>SUMIFS(调整区域!$F:$F,调整区域!$D:$D,$B89,调整区域!$E:$E,$R$84)+SUMIFS(调整区域!$H:$H,调整区域!$D:$D,$B89,调整区域!$G:$G,$R$84)</f>
        <v>0</v>
      </c>
      <c r="S89" s="219">
        <f t="shared" si="14"/>
        <v>0</v>
      </c>
      <c r="T89" s="223">
        <f>SUMIFS(调整区域!$F:$F,调整区域!$D:$D,$B89,调整区域!$E:$E,$T$84)+SUMIFS(调整区域!$H:$H,调整区域!$D:$D,$B89,调整区域!$G:$G,$T$84)</f>
        <v>0</v>
      </c>
      <c r="U89" s="223">
        <f>SUMIFS(调整区域!$F:$F,调整区域!$D:$D,$B89,调整区域!$E:$E,$U$84)+SUMIFS(调整区域!$H:$H,调整区域!$D:$D,$B89,调整区域!$G:$G,$U$84)</f>
        <v>0</v>
      </c>
      <c r="V89" s="223">
        <f>SUMIFS(调整区域!$F:$F,调整区域!$D:$D,$B89,调整区域!$E:$E,$V$84)+SUMIFS(调整区域!$H:$H,调整区域!$D:$D,$B89,调整区域!$G:$G,$V$84)</f>
        <v>0</v>
      </c>
      <c r="W89" s="223">
        <f>SUMIFS(调整区域!$F:$F,调整区域!$D:$D,$B89,调整区域!$E:$E,$W$84)+SUMIFS(调整区域!$H:$H,调整区域!$D:$D,$B89,调整区域!$G:$G,$W$84)</f>
        <v>0</v>
      </c>
      <c r="X89" s="223">
        <f>SUMIFS(调整区域!$F:$F,调整区域!$D:$D,$B89,调整区域!$E:$E,$X$84)+SUMIFS(调整区域!$H:$H,调整区域!$D:$D,$B89,调整区域!$G:$G,$X$84)</f>
        <v>0</v>
      </c>
      <c r="Y89" s="223">
        <f>SUMIFS(调整区域!$F:$F,调整区域!$D:$D,$B89,调整区域!$E:$E,$Y$84)+SUMIFS(调整区域!$H:$H,调整区域!$D:$D,$B89,调整区域!$G:$G,$Y$84)</f>
        <v>0</v>
      </c>
    </row>
    <row r="90" ht="15" customHeight="1" spans="1:25">
      <c r="A90" s="26"/>
      <c r="B90" s="31" t="s">
        <v>80</v>
      </c>
      <c r="C90" s="223">
        <f t="shared" si="10"/>
        <v>-1.28056854009628e-9</v>
      </c>
      <c r="D90" s="223">
        <f>SUMIFS(调整区域!$F:$F,调整区域!$D:$D,$B90,调整区域!$E:$E,$D$84)+SUMIFS(调整区域!$H:$H,调整区域!$D:$D,$B90,调整区域!$G:$G,$D$84)</f>
        <v>2445637.06340244</v>
      </c>
      <c r="E90" s="223">
        <f>SUMIFS(调整区域!$F:$F,调整区域!$D:$D,$B90,调整区域!$E:$E,$E$84)+SUMIFS(调整区域!$H:$H,调整区域!$D:$D,$B90,调整区域!$G:$G,$E$84)</f>
        <v>0</v>
      </c>
      <c r="F90" s="223">
        <f>SUMIFS(调整区域!$F:$F,调整区域!$D:$D,$B90,调整区域!$E:$E,$F$84)+SUMIFS(调整区域!$H:$H,调整区域!$D:$D,$B90,调整区域!$G:$G,$F$84)</f>
        <v>2486.4554014654</v>
      </c>
      <c r="G90" s="223">
        <f>SUMIFS(调整区域!$F:$F,调整区域!$D:$D,$B90,调整区域!$E:$E,$G$84)+SUMIFS(调整区域!$H:$H,调整区域!$D:$D,$B90,调整区域!$G:$G,$G$84)</f>
        <v>-477.113563385132</v>
      </c>
      <c r="H90" s="219">
        <f>SUMIFS(调整区域!$F:$F,调整区域!$D:$D,$B90,调整区域!$E:$E,$H$84)+SUMIFS(调整区域!$H:$H,调整区域!$D:$D,$B90,调整区域!$G:$G,$H$84)</f>
        <v>-1374116.71015228</v>
      </c>
      <c r="I90" s="219">
        <f t="shared" si="11"/>
        <v>-178445.859469913</v>
      </c>
      <c r="J90" s="223">
        <f>SUMIFS(调整区域!$F:$F,调整区域!$D:$D,$B90,调整区域!$E:$E,$J$84)+SUMIFS(调整区域!$H:$H,调整区域!$D:$D,$B90,调整区域!$G:$G,$J$84)</f>
        <v>18599.9430013678</v>
      </c>
      <c r="K90" s="223">
        <f>SUMIFS(调整区域!$F:$F,调整区域!$D:$D,$B90,调整区域!$E:$E,$K$84)+SUMIFS(调整区域!$H:$H,调整区域!$D:$D,$B90,调整区域!$G:$G,$K$84)</f>
        <v>-201717.428444754</v>
      </c>
      <c r="L90" s="223">
        <f>SUMIFS(调整区域!$F:$F,调整区域!$D:$D,$B90,调整区域!$E:$E,$L$84)+SUMIFS(调整区域!$H:$H,调整区域!$D:$D,$B90,调整区域!$G:$G,$L$84)</f>
        <v>4671.625973473</v>
      </c>
      <c r="M90" s="219">
        <f t="shared" si="12"/>
        <v>-328145.544170916</v>
      </c>
      <c r="N90" s="223">
        <f>SUMIFS(调整区域!$F:$F,调整区域!$D:$D,$B90,调整区域!$E:$E,$N$84)+SUMIFS(调整区域!$H:$H,调整区域!$D:$D,$B90,调整区域!$G:$G,$N$84)</f>
        <v>-283864.589480154</v>
      </c>
      <c r="O90" s="223">
        <f>SUMIFS(调整区域!$F:$F,调整区域!$D:$D,$B90,调整区域!$E:$E,$O$84)+SUMIFS(调整区域!$H:$H,调整区域!$D:$D,$B90,调整区域!$G:$G,$O$84)</f>
        <v>-44280.9546907625</v>
      </c>
      <c r="P90" s="219">
        <f t="shared" si="13"/>
        <v>-70055.3778273803</v>
      </c>
      <c r="Q90" s="223">
        <f>SUMIFS(调整区域!$F:$F,调整区域!$D:$D,$B90,调整区域!$E:$E,$Q$84)+SUMIFS(调整区域!$H:$H,调整区域!$D:$D,$B90,调整区域!$G:$G,$Q$84)</f>
        <v>-194135.135921719</v>
      </c>
      <c r="R90" s="223">
        <f>SUMIFS(调整区域!$F:$F,调整区域!$D:$D,$B90,调整区域!$E:$E,$R$84)+SUMIFS(调整区域!$H:$H,调整区域!$D:$D,$B90,调整区域!$G:$G,$R$84)</f>
        <v>124079.758094339</v>
      </c>
      <c r="S90" s="219">
        <f t="shared" si="14"/>
        <v>-496882.913620028</v>
      </c>
      <c r="T90" s="223">
        <f>SUMIFS(调整区域!$F:$F,调整区域!$D:$D,$B90,调整区域!$E:$E,$T$84)+SUMIFS(调整区域!$H:$H,调整区域!$D:$D,$B90,调整区域!$G:$G,$T$84)</f>
        <v>-387299.923496953</v>
      </c>
      <c r="U90" s="223">
        <f>SUMIFS(调整区域!$F:$F,调整区域!$D:$D,$B90,调整区域!$E:$E,$U$84)+SUMIFS(调整区域!$H:$H,调整区域!$D:$D,$B90,调整区域!$G:$G,$U$84)</f>
        <v>-34065.5561812039</v>
      </c>
      <c r="V90" s="223">
        <f>SUMIFS(调整区域!$F:$F,调整区域!$D:$D,$B90,调整区域!$E:$E,$V$84)+SUMIFS(调整区域!$H:$H,调整区域!$D:$D,$B90,调整区域!$G:$G,$V$84)</f>
        <v>-19172.1219565164</v>
      </c>
      <c r="W90" s="223">
        <f>SUMIFS(调整区域!$F:$F,调整区域!$D:$D,$B90,调整区域!$E:$E,$W$84)+SUMIFS(调整区域!$H:$H,调整区域!$D:$D,$B90,调整区域!$G:$G,$W$84)</f>
        <v>-56244.3665990661</v>
      </c>
      <c r="X90" s="223">
        <f>SUMIFS(调整区域!$F:$F,调整区域!$D:$D,$B90,调整区域!$E:$E,$X$84)+SUMIFS(调整区域!$H:$H,调整区域!$D:$D,$B90,调整区域!$G:$G,$X$84)</f>
        <v>0</v>
      </c>
      <c r="Y90" s="223">
        <f>SUMIFS(调整区域!$F:$F,调整区域!$D:$D,$B90,调整区域!$E:$E,$Y$84)+SUMIFS(调整区域!$H:$H,调整区域!$D:$D,$B90,调整区域!$G:$G,$Y$84)</f>
        <v>-100.945386288234</v>
      </c>
    </row>
    <row r="91" ht="15" customHeight="1" spans="1:25">
      <c r="A91" s="26"/>
      <c r="B91" s="32" t="s">
        <v>81</v>
      </c>
      <c r="C91" s="226">
        <f t="shared" si="10"/>
        <v>-5.0931703299284e-11</v>
      </c>
      <c r="D91" s="223">
        <f>SUMIFS(调整区域!$F:$F,调整区域!$D:$D,$B91,调整区域!$E:$E,$D$84)+SUMIFS(调整区域!$H:$H,调整区域!$D:$D,$B91,调整区域!$G:$G,$D$84)</f>
        <v>0</v>
      </c>
      <c r="E91" s="223">
        <f>SUMIFS(调整区域!$F:$F,调整区域!$D:$D,$B91,调整区域!$E:$E,$E$84)+SUMIFS(调整区域!$H:$H,调整区域!$D:$D,$B91,调整区域!$G:$G,$E$84)</f>
        <v>0</v>
      </c>
      <c r="F91" s="223">
        <f>SUMIFS(调整区域!$F:$F,调整区域!$D:$D,$B91,调整区域!$E:$E,$F$84)+SUMIFS(调整区域!$H:$H,调整区域!$D:$D,$B91,调整区域!$G:$G,$F$84)</f>
        <v>0</v>
      </c>
      <c r="G91" s="223">
        <f>SUMIFS(调整区域!$F:$F,调整区域!$D:$D,$B91,调整区域!$E:$E,$G$84)+SUMIFS(调整区域!$H:$H,调整区域!$D:$D,$B91,调整区域!$G:$G,$G$84)</f>
        <v>0</v>
      </c>
      <c r="H91" s="219">
        <f>SUMIFS(调整区域!$F:$F,调整区域!$D:$D,$B91,调整区域!$E:$E,$H$84)+SUMIFS(调整区域!$H:$H,调整区域!$D:$D,$B91,调整区域!$G:$G,$H$84)</f>
        <v>0</v>
      </c>
      <c r="I91" s="219">
        <f t="shared" si="11"/>
        <v>-59265.1800000001</v>
      </c>
      <c r="J91" s="223">
        <f>SUMIFS(调整区域!$F:$F,调整区域!$D:$D,$B91,调整区域!$E:$E,$J$84)+SUMIFS(调整区域!$H:$H,调整区域!$D:$D,$B91,调整区域!$G:$G,$J$84)</f>
        <v>208624.5</v>
      </c>
      <c r="K91" s="223">
        <f>SUMIFS(调整区域!$F:$F,调整区域!$D:$D,$B91,调整区域!$E:$E,$K$84)+SUMIFS(调整区域!$H:$H,调整区域!$D:$D,$B91,调整区域!$G:$G,$K$84)</f>
        <v>643270.05</v>
      </c>
      <c r="L91" s="223">
        <f>SUMIFS(调整区域!$F:$F,调整区域!$D:$D,$B91,调整区域!$E:$E,$L$84)+SUMIFS(调整区域!$H:$H,调整区域!$D:$D,$B91,调整区域!$G:$G,$L$84)</f>
        <v>-911159.73</v>
      </c>
      <c r="M91" s="219">
        <f t="shared" si="12"/>
        <v>59265.18</v>
      </c>
      <c r="N91" s="223">
        <f>SUMIFS(调整区域!$F:$F,调整区域!$D:$D,$B91,调整区域!$E:$E,$N$84)+SUMIFS(调整区域!$H:$H,调整区域!$D:$D,$B91,调整区域!$G:$G,$N$84)</f>
        <v>0</v>
      </c>
      <c r="O91" s="223">
        <f>SUMIFS(调整区域!$F:$F,调整区域!$D:$D,$B91,调整区域!$E:$E,$O$84)+SUMIFS(调整区域!$H:$H,调整区域!$D:$D,$B91,调整区域!$G:$G,$O$84)</f>
        <v>59265.18</v>
      </c>
      <c r="P91" s="219">
        <f t="shared" si="13"/>
        <v>0</v>
      </c>
      <c r="Q91" s="223">
        <f>SUMIFS(调整区域!$F:$F,调整区域!$D:$D,$B91,调整区域!$E:$E,$Q$84)+SUMIFS(调整区域!$H:$H,调整区域!$D:$D,$B91,调整区域!$G:$G,$Q$84)</f>
        <v>0</v>
      </c>
      <c r="R91" s="223">
        <f>SUMIFS(调整区域!$F:$F,调整区域!$D:$D,$B91,调整区域!$E:$E,$R$84)+SUMIFS(调整区域!$H:$H,调整区域!$D:$D,$B91,调整区域!$G:$G,$R$84)</f>
        <v>0</v>
      </c>
      <c r="S91" s="219">
        <f t="shared" si="14"/>
        <v>0</v>
      </c>
      <c r="T91" s="223">
        <f>SUMIFS(调整区域!$F:$F,调整区域!$D:$D,$B91,调整区域!$E:$E,$T$84)+SUMIFS(调整区域!$H:$H,调整区域!$D:$D,$B91,调整区域!$G:$G,$T$84)</f>
        <v>0</v>
      </c>
      <c r="U91" s="223">
        <f>SUMIFS(调整区域!$F:$F,调整区域!$D:$D,$B91,调整区域!$E:$E,$U$84)+SUMIFS(调整区域!$H:$H,调整区域!$D:$D,$B91,调整区域!$G:$G,$U$84)</f>
        <v>0</v>
      </c>
      <c r="V91" s="223">
        <f>SUMIFS(调整区域!$F:$F,调整区域!$D:$D,$B91,调整区域!$E:$E,$V$84)+SUMIFS(调整区域!$H:$H,调整区域!$D:$D,$B91,调整区域!$G:$G,$V$84)</f>
        <v>0</v>
      </c>
      <c r="W91" s="223">
        <f>SUMIFS(调整区域!$F:$F,调整区域!$D:$D,$B91,调整区域!$E:$E,$W$84)+SUMIFS(调整区域!$H:$H,调整区域!$D:$D,$B91,调整区域!$G:$G,$W$84)</f>
        <v>0</v>
      </c>
      <c r="X91" s="223">
        <f>SUMIFS(调整区域!$F:$F,调整区域!$D:$D,$B91,调整区域!$E:$E,$X$84)+SUMIFS(调整区域!$H:$H,调整区域!$D:$D,$B91,调整区域!$G:$G,$X$84)</f>
        <v>0</v>
      </c>
      <c r="Y91" s="223">
        <f>SUMIFS(调整区域!$F:$F,调整区域!$D:$D,$B91,调整区域!$E:$E,$Y$84)+SUMIFS(调整区域!$H:$H,调整区域!$D:$D,$B91,调整区域!$G:$G,$Y$84)</f>
        <v>0</v>
      </c>
    </row>
    <row r="92" ht="15" customHeight="1" spans="1:25">
      <c r="A92" s="26"/>
      <c r="B92" s="31" t="s">
        <v>82</v>
      </c>
      <c r="C92" s="223">
        <f t="shared" si="10"/>
        <v>0</v>
      </c>
      <c r="D92" s="223">
        <f>SUMIFS(调整区域!$F:$F,调整区域!$D:$D,$B92,调整区域!$E:$E,$D$84)+SUMIFS(调整区域!$H:$H,调整区域!$D:$D,$B92,调整区域!$G:$G,$D$84)</f>
        <v>0</v>
      </c>
      <c r="E92" s="223">
        <f>SUMIFS(调整区域!$F:$F,调整区域!$D:$D,$B92,调整区域!$E:$E,$E$84)+SUMIFS(调整区域!$H:$H,调整区域!$D:$D,$B92,调整区域!$G:$G,$E$84)</f>
        <v>0</v>
      </c>
      <c r="F92" s="223">
        <f>SUMIFS(调整区域!$F:$F,调整区域!$D:$D,$B92,调整区域!$E:$E,$F$84)+SUMIFS(调整区域!$H:$H,调整区域!$D:$D,$B92,调整区域!$G:$G,$F$84)</f>
        <v>0</v>
      </c>
      <c r="G92" s="223">
        <f>SUMIFS(调整区域!$F:$F,调整区域!$D:$D,$B92,调整区域!$E:$E,$G$84)+SUMIFS(调整区域!$H:$H,调整区域!$D:$D,$B92,调整区域!$G:$G,$G$84)</f>
        <v>0</v>
      </c>
      <c r="H92" s="219">
        <f>SUMIFS(调整区域!$F:$F,调整区域!$D:$D,$B92,调整区域!$E:$E,$H$84)+SUMIFS(调整区域!$H:$H,调整区域!$D:$D,$B92,调整区域!$G:$G,$H$84)</f>
        <v>0</v>
      </c>
      <c r="I92" s="219">
        <f t="shared" si="11"/>
        <v>0</v>
      </c>
      <c r="J92" s="223">
        <f>SUMIFS(调整区域!$F:$F,调整区域!$D:$D,$B92,调整区域!$E:$E,$J$84)+SUMIFS(调整区域!$H:$H,调整区域!$D:$D,$B92,调整区域!$G:$G,$J$84)</f>
        <v>0</v>
      </c>
      <c r="K92" s="223">
        <f>SUMIFS(调整区域!$F:$F,调整区域!$D:$D,$B92,调整区域!$E:$E,$K$84)+SUMIFS(调整区域!$H:$H,调整区域!$D:$D,$B92,调整区域!$G:$G,$K$84)</f>
        <v>0</v>
      </c>
      <c r="L92" s="223">
        <f>SUMIFS(调整区域!$F:$F,调整区域!$D:$D,$B92,调整区域!$E:$E,$L$84)+SUMIFS(调整区域!$H:$H,调整区域!$D:$D,$B92,调整区域!$G:$G,$L$84)</f>
        <v>0</v>
      </c>
      <c r="M92" s="219">
        <f t="shared" si="12"/>
        <v>0</v>
      </c>
      <c r="N92" s="223">
        <f>SUMIFS(调整区域!$F:$F,调整区域!$D:$D,$B92,调整区域!$E:$E,$N$84)+SUMIFS(调整区域!$H:$H,调整区域!$D:$D,$B92,调整区域!$G:$G,$N$84)</f>
        <v>0</v>
      </c>
      <c r="O92" s="223">
        <f>SUMIFS(调整区域!$F:$F,调整区域!$D:$D,$B92,调整区域!$E:$E,$O$84)+SUMIFS(调整区域!$H:$H,调整区域!$D:$D,$B92,调整区域!$G:$G,$O$84)</f>
        <v>0</v>
      </c>
      <c r="P92" s="219">
        <f t="shared" si="13"/>
        <v>0</v>
      </c>
      <c r="Q92" s="223">
        <f>SUMIFS(调整区域!$F:$F,调整区域!$D:$D,$B92,调整区域!$E:$E,$Q$84)+SUMIFS(调整区域!$H:$H,调整区域!$D:$D,$B92,调整区域!$G:$G,$Q$84)</f>
        <v>0</v>
      </c>
      <c r="R92" s="223">
        <f>SUMIFS(调整区域!$F:$F,调整区域!$D:$D,$B92,调整区域!$E:$E,$R$84)+SUMIFS(调整区域!$H:$H,调整区域!$D:$D,$B92,调整区域!$G:$G,$R$84)</f>
        <v>0</v>
      </c>
      <c r="S92" s="219">
        <f t="shared" si="14"/>
        <v>0</v>
      </c>
      <c r="T92" s="223">
        <f>SUMIFS(调整区域!$F:$F,调整区域!$D:$D,$B92,调整区域!$E:$E,$T$84)+SUMIFS(调整区域!$H:$H,调整区域!$D:$D,$B92,调整区域!$G:$G,$T$84)</f>
        <v>0</v>
      </c>
      <c r="U92" s="223">
        <f>SUMIFS(调整区域!$F:$F,调整区域!$D:$D,$B92,调整区域!$E:$E,$U$84)+SUMIFS(调整区域!$H:$H,调整区域!$D:$D,$B92,调整区域!$G:$G,$U$84)</f>
        <v>0</v>
      </c>
      <c r="V92" s="223">
        <f>SUMIFS(调整区域!$F:$F,调整区域!$D:$D,$B92,调整区域!$E:$E,$V$84)+SUMIFS(调整区域!$H:$H,调整区域!$D:$D,$B92,调整区域!$G:$G,$V$84)</f>
        <v>0</v>
      </c>
      <c r="W92" s="223">
        <f>SUMIFS(调整区域!$F:$F,调整区域!$D:$D,$B92,调整区域!$E:$E,$W$84)+SUMIFS(调整区域!$H:$H,调整区域!$D:$D,$B92,调整区域!$G:$G,$W$84)</f>
        <v>0</v>
      </c>
      <c r="X92" s="223">
        <f>SUMIFS(调整区域!$F:$F,调整区域!$D:$D,$B92,调整区域!$E:$E,$X$84)+SUMIFS(调整区域!$H:$H,调整区域!$D:$D,$B92,调整区域!$G:$G,$X$84)</f>
        <v>0</v>
      </c>
      <c r="Y92" s="223">
        <f>SUMIFS(调整区域!$F:$F,调整区域!$D:$D,$B92,调整区域!$E:$E,$Y$84)+SUMIFS(调整区域!$H:$H,调整区域!$D:$D,$B92,调整区域!$G:$G,$Y$84)</f>
        <v>0</v>
      </c>
    </row>
    <row r="93" ht="15" customHeight="1" spans="1:25">
      <c r="A93" s="26"/>
      <c r="B93" s="31" t="s">
        <v>83</v>
      </c>
      <c r="C93" s="223">
        <f t="shared" si="10"/>
        <v>0</v>
      </c>
      <c r="D93" s="223">
        <f>SUMIFS(调整区域!$F:$F,调整区域!$D:$D,$B93,调整区域!$E:$E,$D$84)+SUMIFS(调整区域!$H:$H,调整区域!$D:$D,$B93,调整区域!$G:$G,$D$84)</f>
        <v>0</v>
      </c>
      <c r="E93" s="223">
        <f>SUMIFS(调整区域!$F:$F,调整区域!$D:$D,$B93,调整区域!$E:$E,$E$84)+SUMIFS(调整区域!$H:$H,调整区域!$D:$D,$B93,调整区域!$G:$G,$E$84)</f>
        <v>0</v>
      </c>
      <c r="F93" s="223">
        <f>SUMIFS(调整区域!$F:$F,调整区域!$D:$D,$B93,调整区域!$E:$E,$F$84)+SUMIFS(调整区域!$H:$H,调整区域!$D:$D,$B93,调整区域!$G:$G,$F$84)</f>
        <v>0</v>
      </c>
      <c r="G93" s="223">
        <f>SUMIFS(调整区域!$F:$F,调整区域!$D:$D,$B93,调整区域!$E:$E,$G$84)+SUMIFS(调整区域!$H:$H,调整区域!$D:$D,$B93,调整区域!$G:$G,$G$84)</f>
        <v>0</v>
      </c>
      <c r="H93" s="219">
        <f>SUMIFS(调整区域!$F:$F,调整区域!$D:$D,$B93,调整区域!$E:$E,$H$84)+SUMIFS(调整区域!$H:$H,调整区域!$D:$D,$B93,调整区域!$G:$G,$H$84)</f>
        <v>0</v>
      </c>
      <c r="I93" s="219">
        <f t="shared" si="11"/>
        <v>0</v>
      </c>
      <c r="J93" s="223">
        <f>SUMIFS(调整区域!$F:$F,调整区域!$D:$D,$B93,调整区域!$E:$E,$J$84)+SUMIFS(调整区域!$H:$H,调整区域!$D:$D,$B93,调整区域!$G:$G,$J$84)</f>
        <v>0</v>
      </c>
      <c r="K93" s="223">
        <f>SUMIFS(调整区域!$F:$F,调整区域!$D:$D,$B93,调整区域!$E:$E,$K$84)+SUMIFS(调整区域!$H:$H,调整区域!$D:$D,$B93,调整区域!$G:$G,$K$84)</f>
        <v>0</v>
      </c>
      <c r="L93" s="223">
        <f>SUMIFS(调整区域!$F:$F,调整区域!$D:$D,$B93,调整区域!$E:$E,$L$84)+SUMIFS(调整区域!$H:$H,调整区域!$D:$D,$B93,调整区域!$G:$G,$L$84)</f>
        <v>0</v>
      </c>
      <c r="M93" s="219">
        <f t="shared" si="12"/>
        <v>0</v>
      </c>
      <c r="N93" s="223">
        <f>SUMIFS(调整区域!$F:$F,调整区域!$D:$D,$B93,调整区域!$E:$E,$N$84)+SUMIFS(调整区域!$H:$H,调整区域!$D:$D,$B93,调整区域!$G:$G,$N$84)</f>
        <v>0</v>
      </c>
      <c r="O93" s="223">
        <f>SUMIFS(调整区域!$F:$F,调整区域!$D:$D,$B93,调整区域!$E:$E,$O$84)+SUMIFS(调整区域!$H:$H,调整区域!$D:$D,$B93,调整区域!$G:$G,$O$84)</f>
        <v>0</v>
      </c>
      <c r="P93" s="219">
        <f t="shared" si="13"/>
        <v>0</v>
      </c>
      <c r="Q93" s="223">
        <f>SUMIFS(调整区域!$F:$F,调整区域!$D:$D,$B93,调整区域!$E:$E,$Q$84)+SUMIFS(调整区域!$H:$H,调整区域!$D:$D,$B93,调整区域!$G:$G,$Q$84)</f>
        <v>0</v>
      </c>
      <c r="R93" s="223">
        <f>SUMIFS(调整区域!$F:$F,调整区域!$D:$D,$B93,调整区域!$E:$E,$R$84)+SUMIFS(调整区域!$H:$H,调整区域!$D:$D,$B93,调整区域!$G:$G,$R$84)</f>
        <v>0</v>
      </c>
      <c r="S93" s="219">
        <f t="shared" si="14"/>
        <v>0</v>
      </c>
      <c r="T93" s="223">
        <f>SUMIFS(调整区域!$F:$F,调整区域!$D:$D,$B93,调整区域!$E:$E,$T$84)+SUMIFS(调整区域!$H:$H,调整区域!$D:$D,$B93,调整区域!$G:$G,$T$84)</f>
        <v>0</v>
      </c>
      <c r="U93" s="223">
        <f>SUMIFS(调整区域!$F:$F,调整区域!$D:$D,$B93,调整区域!$E:$E,$U$84)+SUMIFS(调整区域!$H:$H,调整区域!$D:$D,$B93,调整区域!$G:$G,$U$84)</f>
        <v>0</v>
      </c>
      <c r="V93" s="223">
        <f>SUMIFS(调整区域!$F:$F,调整区域!$D:$D,$B93,调整区域!$E:$E,$V$84)+SUMIFS(调整区域!$H:$H,调整区域!$D:$D,$B93,调整区域!$G:$G,$V$84)</f>
        <v>0</v>
      </c>
      <c r="W93" s="223">
        <f>SUMIFS(调整区域!$F:$F,调整区域!$D:$D,$B93,调整区域!$E:$E,$W$84)+SUMIFS(调整区域!$H:$H,调整区域!$D:$D,$B93,调整区域!$G:$G,$W$84)</f>
        <v>0</v>
      </c>
      <c r="X93" s="223">
        <f>SUMIFS(调整区域!$F:$F,调整区域!$D:$D,$B93,调整区域!$E:$E,$X$84)+SUMIFS(调整区域!$H:$H,调整区域!$D:$D,$B93,调整区域!$G:$G,$X$84)</f>
        <v>0</v>
      </c>
      <c r="Y93" s="223">
        <f>SUMIFS(调整区域!$F:$F,调整区域!$D:$D,$B93,调整区域!$E:$E,$Y$84)+SUMIFS(调整区域!$H:$H,调整区域!$D:$D,$B93,调整区域!$G:$G,$Y$84)</f>
        <v>0</v>
      </c>
    </row>
    <row r="94" ht="15" customHeight="1" spans="1:25">
      <c r="A94" s="26"/>
      <c r="B94" s="33" t="s">
        <v>84</v>
      </c>
      <c r="C94" s="223">
        <f t="shared" si="10"/>
        <v>0</v>
      </c>
      <c r="D94" s="223">
        <f>SUMIFS(调整区域!$F:$F,调整区域!$D:$D,$B94,调整区域!$E:$E,$D$84)+SUMIFS(调整区域!$H:$H,调整区域!$D:$D,$B94,调整区域!$G:$G,$D$84)</f>
        <v>0</v>
      </c>
      <c r="E94" s="223">
        <f>SUMIFS(调整区域!$F:$F,调整区域!$D:$D,$B94,调整区域!$E:$E,$E$84)+SUMIFS(调整区域!$H:$H,调整区域!$D:$D,$B94,调整区域!$G:$G,$E$84)</f>
        <v>0</v>
      </c>
      <c r="F94" s="223">
        <f>SUMIFS(调整区域!$F:$F,调整区域!$D:$D,$B94,调整区域!$E:$E,$F$84)+SUMIFS(调整区域!$H:$H,调整区域!$D:$D,$B94,调整区域!$G:$G,$F$84)</f>
        <v>0</v>
      </c>
      <c r="G94" s="223">
        <f>SUMIFS(调整区域!$F:$F,调整区域!$D:$D,$B94,调整区域!$E:$E,$G$84)+SUMIFS(调整区域!$H:$H,调整区域!$D:$D,$B94,调整区域!$G:$G,$G$84)</f>
        <v>0</v>
      </c>
      <c r="H94" s="219">
        <f>SUMIFS(调整区域!$F:$F,调整区域!$D:$D,$B94,调整区域!$E:$E,$H$84)+SUMIFS(调整区域!$H:$H,调整区域!$D:$D,$B94,调整区域!$G:$G,$H$84)</f>
        <v>0</v>
      </c>
      <c r="I94" s="219">
        <f t="shared" si="11"/>
        <v>0</v>
      </c>
      <c r="J94" s="223">
        <f>SUMIFS(调整区域!$F:$F,调整区域!$D:$D,$B94,调整区域!$E:$E,$J$84)+SUMIFS(调整区域!$H:$H,调整区域!$D:$D,$B94,调整区域!$G:$G,$J$84)</f>
        <v>0</v>
      </c>
      <c r="K94" s="223">
        <f>SUMIFS(调整区域!$F:$F,调整区域!$D:$D,$B94,调整区域!$E:$E,$K$84)+SUMIFS(调整区域!$H:$H,调整区域!$D:$D,$B94,调整区域!$G:$G,$K$84)</f>
        <v>0</v>
      </c>
      <c r="L94" s="223">
        <f>SUMIFS(调整区域!$F:$F,调整区域!$D:$D,$B94,调整区域!$E:$E,$L$84)+SUMIFS(调整区域!$H:$H,调整区域!$D:$D,$B94,调整区域!$G:$G,$L$84)</f>
        <v>0</v>
      </c>
      <c r="M94" s="219">
        <f t="shared" si="12"/>
        <v>0</v>
      </c>
      <c r="N94" s="223">
        <f>SUMIFS(调整区域!$F:$F,调整区域!$D:$D,$B94,调整区域!$E:$E,$N$84)+SUMIFS(调整区域!$H:$H,调整区域!$D:$D,$B94,调整区域!$G:$G,$N$84)</f>
        <v>0</v>
      </c>
      <c r="O94" s="223">
        <f>SUMIFS(调整区域!$F:$F,调整区域!$D:$D,$B94,调整区域!$E:$E,$O$84)+SUMIFS(调整区域!$H:$H,调整区域!$D:$D,$B94,调整区域!$G:$G,$O$84)</f>
        <v>0</v>
      </c>
      <c r="P94" s="219">
        <f t="shared" si="13"/>
        <v>0</v>
      </c>
      <c r="Q94" s="223">
        <f>SUMIFS(调整区域!$F:$F,调整区域!$D:$D,$B94,调整区域!$E:$E,$Q$84)+SUMIFS(调整区域!$H:$H,调整区域!$D:$D,$B94,调整区域!$G:$G,$Q$84)</f>
        <v>0</v>
      </c>
      <c r="R94" s="223">
        <f>SUMIFS(调整区域!$F:$F,调整区域!$D:$D,$B94,调整区域!$E:$E,$R$84)+SUMIFS(调整区域!$H:$H,调整区域!$D:$D,$B94,调整区域!$G:$G,$R$84)</f>
        <v>0</v>
      </c>
      <c r="S94" s="219">
        <f t="shared" si="14"/>
        <v>0</v>
      </c>
      <c r="T94" s="223">
        <f>SUMIFS(调整区域!$F:$F,调整区域!$D:$D,$B94,调整区域!$E:$E,$T$84)+SUMIFS(调整区域!$H:$H,调整区域!$D:$D,$B94,调整区域!$G:$G,$T$84)</f>
        <v>0</v>
      </c>
      <c r="U94" s="223">
        <f>SUMIFS(调整区域!$F:$F,调整区域!$D:$D,$B94,调整区域!$E:$E,$U$84)+SUMIFS(调整区域!$H:$H,调整区域!$D:$D,$B94,调整区域!$G:$G,$U$84)</f>
        <v>0</v>
      </c>
      <c r="V94" s="223">
        <f>SUMIFS(调整区域!$F:$F,调整区域!$D:$D,$B94,调整区域!$E:$E,$V$84)+SUMIFS(调整区域!$H:$H,调整区域!$D:$D,$B94,调整区域!$G:$G,$V$84)</f>
        <v>0</v>
      </c>
      <c r="W94" s="223">
        <f>SUMIFS(调整区域!$F:$F,调整区域!$D:$D,$B94,调整区域!$E:$E,$W$84)+SUMIFS(调整区域!$H:$H,调整区域!$D:$D,$B94,调整区域!$G:$G,$W$84)</f>
        <v>0</v>
      </c>
      <c r="X94" s="223">
        <f>SUMIFS(调整区域!$F:$F,调整区域!$D:$D,$B94,调整区域!$E:$E,$X$84)+SUMIFS(调整区域!$H:$H,调整区域!$D:$D,$B94,调整区域!$G:$G,$X$84)</f>
        <v>0</v>
      </c>
      <c r="Y94" s="223">
        <f>SUMIFS(调整区域!$F:$F,调整区域!$D:$D,$B94,调整区域!$E:$E,$Y$84)+SUMIFS(调整区域!$H:$H,调整区域!$D:$D,$B94,调整区域!$G:$G,$Y$84)</f>
        <v>0</v>
      </c>
    </row>
    <row r="95" ht="15" customHeight="1" spans="1:25">
      <c r="A95" s="26"/>
      <c r="B95" s="33" t="s">
        <v>85</v>
      </c>
      <c r="C95" s="223">
        <f t="shared" si="10"/>
        <v>0</v>
      </c>
      <c r="D95" s="223">
        <f>SUMIFS(调整区域!$F:$F,调整区域!$D:$D,$B95,调整区域!$E:$E,$D$84)+SUMIFS(调整区域!$H:$H,调整区域!$D:$D,$B95,调整区域!$G:$G,$D$84)</f>
        <v>0</v>
      </c>
      <c r="E95" s="223">
        <f>SUMIFS(调整区域!$F:$F,调整区域!$D:$D,$B95,调整区域!$E:$E,$E$84)+SUMIFS(调整区域!$H:$H,调整区域!$D:$D,$B95,调整区域!$G:$G,$E$84)</f>
        <v>0</v>
      </c>
      <c r="F95" s="223">
        <f>SUMIFS(调整区域!$F:$F,调整区域!$D:$D,$B95,调整区域!$E:$E,$F$84)+SUMIFS(调整区域!$H:$H,调整区域!$D:$D,$B95,调整区域!$G:$G,$F$84)</f>
        <v>0</v>
      </c>
      <c r="G95" s="223">
        <f>SUMIFS(调整区域!$F:$F,调整区域!$D:$D,$B95,调整区域!$E:$E,$G$84)+SUMIFS(调整区域!$H:$H,调整区域!$D:$D,$B95,调整区域!$G:$G,$G$84)</f>
        <v>0</v>
      </c>
      <c r="H95" s="219">
        <f>SUMIFS(调整区域!$F:$F,调整区域!$D:$D,$B95,调整区域!$E:$E,$H$84)+SUMIFS(调整区域!$H:$H,调整区域!$D:$D,$B95,调整区域!$G:$G,$H$84)</f>
        <v>0</v>
      </c>
      <c r="I95" s="219">
        <f t="shared" si="11"/>
        <v>0</v>
      </c>
      <c r="J95" s="223">
        <f>SUMIFS(调整区域!$F:$F,调整区域!$D:$D,$B95,调整区域!$E:$E,$J$84)+SUMIFS(调整区域!$H:$H,调整区域!$D:$D,$B95,调整区域!$G:$G,$J$84)</f>
        <v>0</v>
      </c>
      <c r="K95" s="223">
        <f>SUMIFS(调整区域!$F:$F,调整区域!$D:$D,$B95,调整区域!$E:$E,$K$84)+SUMIFS(调整区域!$H:$H,调整区域!$D:$D,$B95,调整区域!$G:$G,$K$84)</f>
        <v>0</v>
      </c>
      <c r="L95" s="223">
        <f>SUMIFS(调整区域!$F:$F,调整区域!$D:$D,$B95,调整区域!$E:$E,$L$84)+SUMIFS(调整区域!$H:$H,调整区域!$D:$D,$B95,调整区域!$G:$G,$L$84)</f>
        <v>0</v>
      </c>
      <c r="M95" s="219">
        <f t="shared" si="12"/>
        <v>0</v>
      </c>
      <c r="N95" s="223">
        <f>SUMIFS(调整区域!$F:$F,调整区域!$D:$D,$B95,调整区域!$E:$E,$N$84)+SUMIFS(调整区域!$H:$H,调整区域!$D:$D,$B95,调整区域!$G:$G,$N$84)</f>
        <v>0</v>
      </c>
      <c r="O95" s="223">
        <f>SUMIFS(调整区域!$F:$F,调整区域!$D:$D,$B95,调整区域!$E:$E,$O$84)+SUMIFS(调整区域!$H:$H,调整区域!$D:$D,$B95,调整区域!$G:$G,$O$84)</f>
        <v>0</v>
      </c>
      <c r="P95" s="219">
        <f t="shared" si="13"/>
        <v>0</v>
      </c>
      <c r="Q95" s="223">
        <f>SUMIFS(调整区域!$F:$F,调整区域!$D:$D,$B95,调整区域!$E:$E,$Q$84)+SUMIFS(调整区域!$H:$H,调整区域!$D:$D,$B95,调整区域!$G:$G,$Q$84)</f>
        <v>0</v>
      </c>
      <c r="R95" s="223">
        <f>SUMIFS(调整区域!$F:$F,调整区域!$D:$D,$B95,调整区域!$E:$E,$R$84)+SUMIFS(调整区域!$H:$H,调整区域!$D:$D,$B95,调整区域!$G:$G,$R$84)</f>
        <v>0</v>
      </c>
      <c r="S95" s="219">
        <f t="shared" si="14"/>
        <v>0</v>
      </c>
      <c r="T95" s="223">
        <f>SUMIFS(调整区域!$F:$F,调整区域!$D:$D,$B95,调整区域!$E:$E,$T$84)+SUMIFS(调整区域!$H:$H,调整区域!$D:$D,$B95,调整区域!$G:$G,$T$84)</f>
        <v>0</v>
      </c>
      <c r="U95" s="223">
        <f>SUMIFS(调整区域!$F:$F,调整区域!$D:$D,$B95,调整区域!$E:$E,$U$84)+SUMIFS(调整区域!$H:$H,调整区域!$D:$D,$B95,调整区域!$G:$G,$U$84)</f>
        <v>0</v>
      </c>
      <c r="V95" s="223">
        <f>SUMIFS(调整区域!$F:$F,调整区域!$D:$D,$B95,调整区域!$E:$E,$V$84)+SUMIFS(调整区域!$H:$H,调整区域!$D:$D,$B95,调整区域!$G:$G,$V$84)</f>
        <v>0</v>
      </c>
      <c r="W95" s="223">
        <f>SUMIFS(调整区域!$F:$F,调整区域!$D:$D,$B95,调整区域!$E:$E,$W$84)+SUMIFS(调整区域!$H:$H,调整区域!$D:$D,$B95,调整区域!$G:$G,$W$84)</f>
        <v>0</v>
      </c>
      <c r="X95" s="223">
        <f>SUMIFS(调整区域!$F:$F,调整区域!$D:$D,$B95,调整区域!$E:$E,$X$84)+SUMIFS(调整区域!$H:$H,调整区域!$D:$D,$B95,调整区域!$G:$G,$X$84)</f>
        <v>0</v>
      </c>
      <c r="Y95" s="223">
        <f>SUMIFS(调整区域!$F:$F,调整区域!$D:$D,$B95,调整区域!$E:$E,$Y$84)+SUMIFS(调整区域!$H:$H,调整区域!$D:$D,$B95,调整区域!$G:$G,$Y$84)</f>
        <v>0</v>
      </c>
    </row>
    <row r="96" ht="15" customHeight="1" spans="1:25">
      <c r="A96" s="26"/>
      <c r="B96" s="33" t="s">
        <v>86</v>
      </c>
      <c r="C96" s="223">
        <f t="shared" si="10"/>
        <v>0</v>
      </c>
      <c r="D96" s="223">
        <f>SUMIFS(调整区域!$F:$F,调整区域!$D:$D,$B96,调整区域!$E:$E,$D$84)+SUMIFS(调整区域!$H:$H,调整区域!$D:$D,$B96,调整区域!$G:$G,$D$84)</f>
        <v>0</v>
      </c>
      <c r="E96" s="223">
        <f>SUMIFS(调整区域!$F:$F,调整区域!$D:$D,$B96,调整区域!$E:$E,$E$84)+SUMIFS(调整区域!$H:$H,调整区域!$D:$D,$B96,调整区域!$G:$G,$E$84)</f>
        <v>0</v>
      </c>
      <c r="F96" s="223">
        <f>SUMIFS(调整区域!$F:$F,调整区域!$D:$D,$B96,调整区域!$E:$E,$F$84)+SUMIFS(调整区域!$H:$H,调整区域!$D:$D,$B96,调整区域!$G:$G,$F$84)</f>
        <v>0</v>
      </c>
      <c r="G96" s="223">
        <f>SUMIFS(调整区域!$F:$F,调整区域!$D:$D,$B96,调整区域!$E:$E,$G$84)+SUMIFS(调整区域!$H:$H,调整区域!$D:$D,$B96,调整区域!$G:$G,$G$84)</f>
        <v>0</v>
      </c>
      <c r="H96" s="219">
        <f>SUMIFS(调整区域!$F:$F,调整区域!$D:$D,$B96,调整区域!$E:$E,$H$84)+SUMIFS(调整区域!$H:$H,调整区域!$D:$D,$B96,调整区域!$G:$G,$H$84)</f>
        <v>0</v>
      </c>
      <c r="I96" s="219">
        <f t="shared" si="11"/>
        <v>0</v>
      </c>
      <c r="J96" s="223">
        <f>SUMIFS(调整区域!$F:$F,调整区域!$D:$D,$B96,调整区域!$E:$E,$J$84)+SUMIFS(调整区域!$H:$H,调整区域!$D:$D,$B96,调整区域!$G:$G,$J$84)</f>
        <v>0</v>
      </c>
      <c r="K96" s="223">
        <f>SUMIFS(调整区域!$F:$F,调整区域!$D:$D,$B96,调整区域!$E:$E,$K$84)+SUMIFS(调整区域!$H:$H,调整区域!$D:$D,$B96,调整区域!$G:$G,$K$84)</f>
        <v>0</v>
      </c>
      <c r="L96" s="223">
        <f>SUMIFS(调整区域!$F:$F,调整区域!$D:$D,$B96,调整区域!$E:$E,$L$84)+SUMIFS(调整区域!$H:$H,调整区域!$D:$D,$B96,调整区域!$G:$G,$L$84)</f>
        <v>0</v>
      </c>
      <c r="M96" s="219">
        <f t="shared" si="12"/>
        <v>0</v>
      </c>
      <c r="N96" s="223">
        <f>SUMIFS(调整区域!$F:$F,调整区域!$D:$D,$B96,调整区域!$E:$E,$N$84)+SUMIFS(调整区域!$H:$H,调整区域!$D:$D,$B96,调整区域!$G:$G,$N$84)</f>
        <v>0</v>
      </c>
      <c r="O96" s="223">
        <f>SUMIFS(调整区域!$F:$F,调整区域!$D:$D,$B96,调整区域!$E:$E,$O$84)+SUMIFS(调整区域!$H:$H,调整区域!$D:$D,$B96,调整区域!$G:$G,$O$84)</f>
        <v>0</v>
      </c>
      <c r="P96" s="219">
        <f t="shared" si="13"/>
        <v>0</v>
      </c>
      <c r="Q96" s="223">
        <f>SUMIFS(调整区域!$F:$F,调整区域!$D:$D,$B96,调整区域!$E:$E,$Q$84)+SUMIFS(调整区域!$H:$H,调整区域!$D:$D,$B96,调整区域!$G:$G,$Q$84)</f>
        <v>0</v>
      </c>
      <c r="R96" s="223">
        <f>SUMIFS(调整区域!$F:$F,调整区域!$D:$D,$B96,调整区域!$E:$E,$R$84)+SUMIFS(调整区域!$H:$H,调整区域!$D:$D,$B96,调整区域!$G:$G,$R$84)</f>
        <v>0</v>
      </c>
      <c r="S96" s="219">
        <f t="shared" si="14"/>
        <v>0</v>
      </c>
      <c r="T96" s="223">
        <f>SUMIFS(调整区域!$F:$F,调整区域!$D:$D,$B96,调整区域!$E:$E,$T$84)+SUMIFS(调整区域!$H:$H,调整区域!$D:$D,$B96,调整区域!$G:$G,$T$84)</f>
        <v>0</v>
      </c>
      <c r="U96" s="223">
        <f>SUMIFS(调整区域!$F:$F,调整区域!$D:$D,$B96,调整区域!$E:$E,$U$84)+SUMIFS(调整区域!$H:$H,调整区域!$D:$D,$B96,调整区域!$G:$G,$U$84)</f>
        <v>0</v>
      </c>
      <c r="V96" s="223">
        <f>SUMIFS(调整区域!$F:$F,调整区域!$D:$D,$B96,调整区域!$E:$E,$V$84)+SUMIFS(调整区域!$H:$H,调整区域!$D:$D,$B96,调整区域!$G:$G,$V$84)</f>
        <v>0</v>
      </c>
      <c r="W96" s="223">
        <f>SUMIFS(调整区域!$F:$F,调整区域!$D:$D,$B96,调整区域!$E:$E,$W$84)+SUMIFS(调整区域!$H:$H,调整区域!$D:$D,$B96,调整区域!$G:$G,$W$84)</f>
        <v>0</v>
      </c>
      <c r="X96" s="223">
        <f>SUMIFS(调整区域!$F:$F,调整区域!$D:$D,$B96,调整区域!$E:$E,$X$84)+SUMIFS(调整区域!$H:$H,调整区域!$D:$D,$B96,调整区域!$G:$G,$X$84)</f>
        <v>0</v>
      </c>
      <c r="Y96" s="223">
        <f>SUMIFS(调整区域!$F:$F,调整区域!$D:$D,$B96,调整区域!$E:$E,$Y$84)+SUMIFS(调整区域!$H:$H,调整区域!$D:$D,$B96,调整区域!$G:$G,$Y$84)</f>
        <v>0</v>
      </c>
    </row>
    <row r="97" ht="15" customHeight="1" spans="1:25">
      <c r="A97" s="26"/>
      <c r="B97" s="33" t="s">
        <v>87</v>
      </c>
      <c r="C97" s="223">
        <f t="shared" si="10"/>
        <v>0</v>
      </c>
      <c r="D97" s="223">
        <f>SUMIFS(调整区域!$F:$F,调整区域!$D:$D,$B97,调整区域!$E:$E,$D$84)+SUMIFS(调整区域!$H:$H,调整区域!$D:$D,$B97,调整区域!$G:$G,$D$84)</f>
        <v>0</v>
      </c>
      <c r="E97" s="223">
        <f>SUMIFS(调整区域!$F:$F,调整区域!$D:$D,$B97,调整区域!$E:$E,$E$84)+SUMIFS(调整区域!$H:$H,调整区域!$D:$D,$B97,调整区域!$G:$G,$E$84)</f>
        <v>0</v>
      </c>
      <c r="F97" s="223">
        <f>SUMIFS(调整区域!$F:$F,调整区域!$D:$D,$B97,调整区域!$E:$E,$F$84)+SUMIFS(调整区域!$H:$H,调整区域!$D:$D,$B97,调整区域!$G:$G,$F$84)</f>
        <v>0</v>
      </c>
      <c r="G97" s="223">
        <f>SUMIFS(调整区域!$F:$F,调整区域!$D:$D,$B97,调整区域!$E:$E,$G$84)+SUMIFS(调整区域!$H:$H,调整区域!$D:$D,$B97,调整区域!$G:$G,$G$84)</f>
        <v>0</v>
      </c>
      <c r="H97" s="219">
        <f>SUMIFS(调整区域!$F:$F,调整区域!$D:$D,$B97,调整区域!$E:$E,$H$84)+SUMIFS(调整区域!$H:$H,调整区域!$D:$D,$B97,调整区域!$G:$G,$H$84)</f>
        <v>0</v>
      </c>
      <c r="I97" s="219">
        <f t="shared" si="11"/>
        <v>0</v>
      </c>
      <c r="J97" s="223">
        <f>SUMIFS(调整区域!$F:$F,调整区域!$D:$D,$B97,调整区域!$E:$E,$J$84)+SUMIFS(调整区域!$H:$H,调整区域!$D:$D,$B97,调整区域!$G:$G,$J$84)</f>
        <v>0</v>
      </c>
      <c r="K97" s="223">
        <f>SUMIFS(调整区域!$F:$F,调整区域!$D:$D,$B97,调整区域!$E:$E,$K$84)+SUMIFS(调整区域!$H:$H,调整区域!$D:$D,$B97,调整区域!$G:$G,$K$84)</f>
        <v>0</v>
      </c>
      <c r="L97" s="223">
        <f>SUMIFS(调整区域!$F:$F,调整区域!$D:$D,$B97,调整区域!$E:$E,$L$84)+SUMIFS(调整区域!$H:$H,调整区域!$D:$D,$B97,调整区域!$G:$G,$L$84)</f>
        <v>0</v>
      </c>
      <c r="M97" s="219">
        <f t="shared" si="12"/>
        <v>0</v>
      </c>
      <c r="N97" s="223">
        <f>SUMIFS(调整区域!$F:$F,调整区域!$D:$D,$B97,调整区域!$E:$E,$N$84)+SUMIFS(调整区域!$H:$H,调整区域!$D:$D,$B97,调整区域!$G:$G,$N$84)</f>
        <v>0</v>
      </c>
      <c r="O97" s="223">
        <f>SUMIFS(调整区域!$F:$F,调整区域!$D:$D,$B97,调整区域!$E:$E,$O$84)+SUMIFS(调整区域!$H:$H,调整区域!$D:$D,$B97,调整区域!$G:$G,$O$84)</f>
        <v>0</v>
      </c>
      <c r="P97" s="219">
        <f t="shared" si="13"/>
        <v>0</v>
      </c>
      <c r="Q97" s="223">
        <f>SUMIFS(调整区域!$F:$F,调整区域!$D:$D,$B97,调整区域!$E:$E,$Q$84)+SUMIFS(调整区域!$H:$H,调整区域!$D:$D,$B97,调整区域!$G:$G,$Q$84)</f>
        <v>0</v>
      </c>
      <c r="R97" s="223">
        <f>SUMIFS(调整区域!$F:$F,调整区域!$D:$D,$B97,调整区域!$E:$E,$R$84)+SUMIFS(调整区域!$H:$H,调整区域!$D:$D,$B97,调整区域!$G:$G,$R$84)</f>
        <v>0</v>
      </c>
      <c r="S97" s="219">
        <f t="shared" si="14"/>
        <v>0</v>
      </c>
      <c r="T97" s="223">
        <f>SUMIFS(调整区域!$F:$F,调整区域!$D:$D,$B97,调整区域!$E:$E,$T$84)+SUMIFS(调整区域!$H:$H,调整区域!$D:$D,$B97,调整区域!$G:$G,$T$84)</f>
        <v>0</v>
      </c>
      <c r="U97" s="223">
        <f>SUMIFS(调整区域!$F:$F,调整区域!$D:$D,$B97,调整区域!$E:$E,$U$84)+SUMIFS(调整区域!$H:$H,调整区域!$D:$D,$B97,调整区域!$G:$G,$U$84)</f>
        <v>0</v>
      </c>
      <c r="V97" s="223">
        <f>SUMIFS(调整区域!$F:$F,调整区域!$D:$D,$B97,调整区域!$E:$E,$V$84)+SUMIFS(调整区域!$H:$H,调整区域!$D:$D,$B97,调整区域!$G:$G,$V$84)</f>
        <v>0</v>
      </c>
      <c r="W97" s="223">
        <f>SUMIFS(调整区域!$F:$F,调整区域!$D:$D,$B97,调整区域!$E:$E,$W$84)+SUMIFS(调整区域!$H:$H,调整区域!$D:$D,$B97,调整区域!$G:$G,$W$84)</f>
        <v>0</v>
      </c>
      <c r="X97" s="223">
        <f>SUMIFS(调整区域!$F:$F,调整区域!$D:$D,$B97,调整区域!$E:$E,$X$84)+SUMIFS(调整区域!$H:$H,调整区域!$D:$D,$B97,调整区域!$G:$G,$X$84)</f>
        <v>0</v>
      </c>
      <c r="Y97" s="223">
        <f>SUMIFS(调整区域!$F:$F,调整区域!$D:$D,$B97,调整区域!$E:$E,$Y$84)+SUMIFS(调整区域!$H:$H,调整区域!$D:$D,$B97,调整区域!$G:$G,$Y$84)</f>
        <v>0</v>
      </c>
    </row>
    <row r="98" ht="15" customHeight="1" spans="1:25">
      <c r="A98" s="26"/>
      <c r="B98" s="33" t="s">
        <v>88</v>
      </c>
      <c r="C98" s="223">
        <f t="shared" si="10"/>
        <v>0</v>
      </c>
      <c r="D98" s="223">
        <f>SUMIFS(调整区域!$F:$F,调整区域!$D:$D,$B98,调整区域!$E:$E,$D$84)+SUMIFS(调整区域!$H:$H,调整区域!$D:$D,$B98,调整区域!$G:$G,$D$84)</f>
        <v>0</v>
      </c>
      <c r="E98" s="223">
        <f>SUMIFS(调整区域!$F:$F,调整区域!$D:$D,$B98,调整区域!$E:$E,$E$84)+SUMIFS(调整区域!$H:$H,调整区域!$D:$D,$B98,调整区域!$G:$G,$E$84)</f>
        <v>0</v>
      </c>
      <c r="F98" s="223">
        <f>SUMIFS(调整区域!$F:$F,调整区域!$D:$D,$B98,调整区域!$E:$E,$F$84)+SUMIFS(调整区域!$H:$H,调整区域!$D:$D,$B98,调整区域!$G:$G,$F$84)</f>
        <v>0</v>
      </c>
      <c r="G98" s="223">
        <f>SUMIFS(调整区域!$F:$F,调整区域!$D:$D,$B98,调整区域!$E:$E,$G$84)+SUMIFS(调整区域!$H:$H,调整区域!$D:$D,$B98,调整区域!$G:$G,$G$84)</f>
        <v>0</v>
      </c>
      <c r="H98" s="219">
        <f>SUMIFS(调整区域!$F:$F,调整区域!$D:$D,$B98,调整区域!$E:$E,$H$84)+SUMIFS(调整区域!$H:$H,调整区域!$D:$D,$B98,调整区域!$G:$G,$H$84)</f>
        <v>0</v>
      </c>
      <c r="I98" s="219">
        <f t="shared" si="11"/>
        <v>0</v>
      </c>
      <c r="J98" s="223">
        <f>SUMIFS(调整区域!$F:$F,调整区域!$D:$D,$B98,调整区域!$E:$E,$J$84)+SUMIFS(调整区域!$H:$H,调整区域!$D:$D,$B98,调整区域!$G:$G,$J$84)</f>
        <v>0</v>
      </c>
      <c r="K98" s="223">
        <f>SUMIFS(调整区域!$F:$F,调整区域!$D:$D,$B98,调整区域!$E:$E,$K$84)+SUMIFS(调整区域!$H:$H,调整区域!$D:$D,$B98,调整区域!$G:$G,$K$84)</f>
        <v>0</v>
      </c>
      <c r="L98" s="223">
        <f>SUMIFS(调整区域!$F:$F,调整区域!$D:$D,$B98,调整区域!$E:$E,$L$84)+SUMIFS(调整区域!$H:$H,调整区域!$D:$D,$B98,调整区域!$G:$G,$L$84)</f>
        <v>0</v>
      </c>
      <c r="M98" s="219">
        <f t="shared" si="12"/>
        <v>0</v>
      </c>
      <c r="N98" s="223">
        <f>SUMIFS(调整区域!$F:$F,调整区域!$D:$D,$B98,调整区域!$E:$E,$N$84)+SUMIFS(调整区域!$H:$H,调整区域!$D:$D,$B98,调整区域!$G:$G,$N$84)</f>
        <v>0</v>
      </c>
      <c r="O98" s="223">
        <f>SUMIFS(调整区域!$F:$F,调整区域!$D:$D,$B98,调整区域!$E:$E,$O$84)+SUMIFS(调整区域!$H:$H,调整区域!$D:$D,$B98,调整区域!$G:$G,$O$84)</f>
        <v>0</v>
      </c>
      <c r="P98" s="219">
        <f t="shared" si="13"/>
        <v>0</v>
      </c>
      <c r="Q98" s="223">
        <f>SUMIFS(调整区域!$F:$F,调整区域!$D:$D,$B98,调整区域!$E:$E,$Q$84)+SUMIFS(调整区域!$H:$H,调整区域!$D:$D,$B98,调整区域!$G:$G,$Q$84)</f>
        <v>0</v>
      </c>
      <c r="R98" s="223">
        <f>SUMIFS(调整区域!$F:$F,调整区域!$D:$D,$B98,调整区域!$E:$E,$R$84)+SUMIFS(调整区域!$H:$H,调整区域!$D:$D,$B98,调整区域!$G:$G,$R$84)</f>
        <v>0</v>
      </c>
      <c r="S98" s="219">
        <f t="shared" si="14"/>
        <v>0</v>
      </c>
      <c r="T98" s="223">
        <f>SUMIFS(调整区域!$F:$F,调整区域!$D:$D,$B98,调整区域!$E:$E,$T$84)+SUMIFS(调整区域!$H:$H,调整区域!$D:$D,$B98,调整区域!$G:$G,$T$84)</f>
        <v>0</v>
      </c>
      <c r="U98" s="223">
        <f>SUMIFS(调整区域!$F:$F,调整区域!$D:$D,$B98,调整区域!$E:$E,$U$84)+SUMIFS(调整区域!$H:$H,调整区域!$D:$D,$B98,调整区域!$G:$G,$U$84)</f>
        <v>0</v>
      </c>
      <c r="V98" s="223">
        <f>SUMIFS(调整区域!$F:$F,调整区域!$D:$D,$B98,调整区域!$E:$E,$V$84)+SUMIFS(调整区域!$H:$H,调整区域!$D:$D,$B98,调整区域!$G:$G,$V$84)</f>
        <v>0</v>
      </c>
      <c r="W98" s="223">
        <f>SUMIFS(调整区域!$F:$F,调整区域!$D:$D,$B98,调整区域!$E:$E,$W$84)+SUMIFS(调整区域!$H:$H,调整区域!$D:$D,$B98,调整区域!$G:$G,$W$84)</f>
        <v>0</v>
      </c>
      <c r="X98" s="223">
        <f>SUMIFS(调整区域!$F:$F,调整区域!$D:$D,$B98,调整区域!$E:$E,$X$84)+SUMIFS(调整区域!$H:$H,调整区域!$D:$D,$B98,调整区域!$G:$G,$X$84)</f>
        <v>0</v>
      </c>
      <c r="Y98" s="223">
        <f>SUMIFS(调整区域!$F:$F,调整区域!$D:$D,$B98,调整区域!$E:$E,$Y$84)+SUMIFS(调整区域!$H:$H,调整区域!$D:$D,$B98,调整区域!$G:$G,$Y$84)</f>
        <v>0</v>
      </c>
    </row>
    <row r="99" ht="15" customHeight="1" spans="1:25">
      <c r="A99" s="26"/>
      <c r="B99" s="33" t="s">
        <v>89</v>
      </c>
      <c r="C99" s="223">
        <f t="shared" si="10"/>
        <v>0</v>
      </c>
      <c r="D99" s="223">
        <f>SUMIFS(调整区域!$F:$F,调整区域!$D:$D,$B99,调整区域!$E:$E,$D$84)+SUMIFS(调整区域!$H:$H,调整区域!$D:$D,$B99,调整区域!$G:$G,$D$84)</f>
        <v>0</v>
      </c>
      <c r="E99" s="223">
        <f>SUMIFS(调整区域!$F:$F,调整区域!$D:$D,$B99,调整区域!$E:$E,$E$84)+SUMIFS(调整区域!$H:$H,调整区域!$D:$D,$B99,调整区域!$G:$G,$E$84)</f>
        <v>0</v>
      </c>
      <c r="F99" s="223">
        <f>SUMIFS(调整区域!$F:$F,调整区域!$D:$D,$B99,调整区域!$E:$E,$F$84)+SUMIFS(调整区域!$H:$H,调整区域!$D:$D,$B99,调整区域!$G:$G,$F$84)</f>
        <v>0</v>
      </c>
      <c r="G99" s="223">
        <f>SUMIFS(调整区域!$F:$F,调整区域!$D:$D,$B99,调整区域!$E:$E,$G$84)+SUMIFS(调整区域!$H:$H,调整区域!$D:$D,$B99,调整区域!$G:$G,$G$84)</f>
        <v>0</v>
      </c>
      <c r="H99" s="219">
        <f>SUMIFS(调整区域!$F:$F,调整区域!$D:$D,$B99,调整区域!$E:$E,$H$84)+SUMIFS(调整区域!$H:$H,调整区域!$D:$D,$B99,调整区域!$G:$G,$H$84)</f>
        <v>0</v>
      </c>
      <c r="I99" s="219">
        <f t="shared" si="11"/>
        <v>0</v>
      </c>
      <c r="J99" s="223">
        <f>SUMIFS(调整区域!$F:$F,调整区域!$D:$D,$B99,调整区域!$E:$E,$J$84)+SUMIFS(调整区域!$H:$H,调整区域!$D:$D,$B99,调整区域!$G:$G,$J$84)</f>
        <v>0</v>
      </c>
      <c r="K99" s="223">
        <f>SUMIFS(调整区域!$F:$F,调整区域!$D:$D,$B99,调整区域!$E:$E,$K$84)+SUMIFS(调整区域!$H:$H,调整区域!$D:$D,$B99,调整区域!$G:$G,$K$84)</f>
        <v>0</v>
      </c>
      <c r="L99" s="223">
        <f>SUMIFS(调整区域!$F:$F,调整区域!$D:$D,$B99,调整区域!$E:$E,$L$84)+SUMIFS(调整区域!$H:$H,调整区域!$D:$D,$B99,调整区域!$G:$G,$L$84)</f>
        <v>0</v>
      </c>
      <c r="M99" s="219">
        <f t="shared" si="12"/>
        <v>0</v>
      </c>
      <c r="N99" s="223">
        <f>SUMIFS(调整区域!$F:$F,调整区域!$D:$D,$B99,调整区域!$E:$E,$N$84)+SUMIFS(调整区域!$H:$H,调整区域!$D:$D,$B99,调整区域!$G:$G,$N$84)</f>
        <v>0</v>
      </c>
      <c r="O99" s="223">
        <f>SUMIFS(调整区域!$F:$F,调整区域!$D:$D,$B99,调整区域!$E:$E,$O$84)+SUMIFS(调整区域!$H:$H,调整区域!$D:$D,$B99,调整区域!$G:$G,$O$84)</f>
        <v>0</v>
      </c>
      <c r="P99" s="219">
        <f t="shared" si="13"/>
        <v>0</v>
      </c>
      <c r="Q99" s="223">
        <f>SUMIFS(调整区域!$F:$F,调整区域!$D:$D,$B99,调整区域!$E:$E,$Q$84)+SUMIFS(调整区域!$H:$H,调整区域!$D:$D,$B99,调整区域!$G:$G,$Q$84)</f>
        <v>0</v>
      </c>
      <c r="R99" s="223">
        <f>SUMIFS(调整区域!$F:$F,调整区域!$D:$D,$B99,调整区域!$E:$E,$R$84)+SUMIFS(调整区域!$H:$H,调整区域!$D:$D,$B99,调整区域!$G:$G,$R$84)</f>
        <v>0</v>
      </c>
      <c r="S99" s="219">
        <f t="shared" si="14"/>
        <v>0</v>
      </c>
      <c r="T99" s="223">
        <f>SUMIFS(调整区域!$F:$F,调整区域!$D:$D,$B99,调整区域!$E:$E,$T$84)+SUMIFS(调整区域!$H:$H,调整区域!$D:$D,$B99,调整区域!$G:$G,$T$84)</f>
        <v>0</v>
      </c>
      <c r="U99" s="223">
        <f>SUMIFS(调整区域!$F:$F,调整区域!$D:$D,$B99,调整区域!$E:$E,$U$84)+SUMIFS(调整区域!$H:$H,调整区域!$D:$D,$B99,调整区域!$G:$G,$U$84)</f>
        <v>0</v>
      </c>
      <c r="V99" s="223">
        <f>SUMIFS(调整区域!$F:$F,调整区域!$D:$D,$B99,调整区域!$E:$E,$V$84)+SUMIFS(调整区域!$H:$H,调整区域!$D:$D,$B99,调整区域!$G:$G,$V$84)</f>
        <v>0</v>
      </c>
      <c r="W99" s="223">
        <f>SUMIFS(调整区域!$F:$F,调整区域!$D:$D,$B99,调整区域!$E:$E,$W$84)+SUMIFS(调整区域!$H:$H,调整区域!$D:$D,$B99,调整区域!$G:$G,$W$84)</f>
        <v>0</v>
      </c>
      <c r="X99" s="223">
        <f>SUMIFS(调整区域!$F:$F,调整区域!$D:$D,$B99,调整区域!$E:$E,$X$84)+SUMIFS(调整区域!$H:$H,调整区域!$D:$D,$B99,调整区域!$G:$G,$X$84)</f>
        <v>0</v>
      </c>
      <c r="Y99" s="223">
        <f>SUMIFS(调整区域!$F:$F,调整区域!$D:$D,$B99,调整区域!$E:$E,$Y$84)+SUMIFS(调整区域!$H:$H,调整区域!$D:$D,$B99,调整区域!$G:$G,$Y$84)</f>
        <v>0</v>
      </c>
    </row>
    <row r="100" ht="15" customHeight="1" spans="1:25">
      <c r="A100" s="26"/>
      <c r="B100" s="33" t="s">
        <v>90</v>
      </c>
      <c r="C100" s="223">
        <f t="shared" si="10"/>
        <v>0</v>
      </c>
      <c r="D100" s="223">
        <f>SUMIFS(调整区域!$F:$F,调整区域!$D:$D,$B100,调整区域!$E:$E,$D$84)+SUMIFS(调整区域!$H:$H,调整区域!$D:$D,$B100,调整区域!$G:$G,$D$84)</f>
        <v>0</v>
      </c>
      <c r="E100" s="223">
        <f>SUMIFS(调整区域!$F:$F,调整区域!$D:$D,$B100,调整区域!$E:$E,$E$84)+SUMIFS(调整区域!$H:$H,调整区域!$D:$D,$B100,调整区域!$G:$G,$E$84)</f>
        <v>0</v>
      </c>
      <c r="F100" s="223">
        <f>SUMIFS(调整区域!$F:$F,调整区域!$D:$D,$B100,调整区域!$E:$E,$F$84)+SUMIFS(调整区域!$H:$H,调整区域!$D:$D,$B100,调整区域!$G:$G,$F$84)</f>
        <v>0</v>
      </c>
      <c r="G100" s="223">
        <f>SUMIFS(调整区域!$F:$F,调整区域!$D:$D,$B100,调整区域!$E:$E,$G$84)+SUMIFS(调整区域!$H:$H,调整区域!$D:$D,$B100,调整区域!$G:$G,$G$84)</f>
        <v>0</v>
      </c>
      <c r="H100" s="219">
        <f>SUMIFS(调整区域!$F:$F,调整区域!$D:$D,$B100,调整区域!$E:$E,$H$84)+SUMIFS(调整区域!$H:$H,调整区域!$D:$D,$B100,调整区域!$G:$G,$H$84)</f>
        <v>0</v>
      </c>
      <c r="I100" s="219">
        <f t="shared" si="11"/>
        <v>0</v>
      </c>
      <c r="J100" s="223">
        <f>SUMIFS(调整区域!$F:$F,调整区域!$D:$D,$B100,调整区域!$E:$E,$J$84)+SUMIFS(调整区域!$H:$H,调整区域!$D:$D,$B100,调整区域!$G:$G,$J$84)</f>
        <v>0</v>
      </c>
      <c r="K100" s="223">
        <f>SUMIFS(调整区域!$F:$F,调整区域!$D:$D,$B100,调整区域!$E:$E,$K$84)+SUMIFS(调整区域!$H:$H,调整区域!$D:$D,$B100,调整区域!$G:$G,$K$84)</f>
        <v>0</v>
      </c>
      <c r="L100" s="223">
        <f>SUMIFS(调整区域!$F:$F,调整区域!$D:$D,$B100,调整区域!$E:$E,$L$84)+SUMIFS(调整区域!$H:$H,调整区域!$D:$D,$B100,调整区域!$G:$G,$L$84)</f>
        <v>0</v>
      </c>
      <c r="M100" s="219">
        <f t="shared" si="12"/>
        <v>0</v>
      </c>
      <c r="N100" s="223">
        <f>SUMIFS(调整区域!$F:$F,调整区域!$D:$D,$B100,调整区域!$E:$E,$N$84)+SUMIFS(调整区域!$H:$H,调整区域!$D:$D,$B100,调整区域!$G:$G,$N$84)</f>
        <v>0</v>
      </c>
      <c r="O100" s="223">
        <f>SUMIFS(调整区域!$F:$F,调整区域!$D:$D,$B100,调整区域!$E:$E,$O$84)+SUMIFS(调整区域!$H:$H,调整区域!$D:$D,$B100,调整区域!$G:$G,$O$84)</f>
        <v>0</v>
      </c>
      <c r="P100" s="219">
        <f t="shared" si="13"/>
        <v>0</v>
      </c>
      <c r="Q100" s="223">
        <f>SUMIFS(调整区域!$F:$F,调整区域!$D:$D,$B100,调整区域!$E:$E,$Q$84)+SUMIFS(调整区域!$H:$H,调整区域!$D:$D,$B100,调整区域!$G:$G,$Q$84)</f>
        <v>0</v>
      </c>
      <c r="R100" s="223">
        <f>SUMIFS(调整区域!$F:$F,调整区域!$D:$D,$B100,调整区域!$E:$E,$R$84)+SUMIFS(调整区域!$H:$H,调整区域!$D:$D,$B100,调整区域!$G:$G,$R$84)</f>
        <v>0</v>
      </c>
      <c r="S100" s="219">
        <f t="shared" si="14"/>
        <v>0</v>
      </c>
      <c r="T100" s="223">
        <f>SUMIFS(调整区域!$F:$F,调整区域!$D:$D,$B100,调整区域!$E:$E,$T$84)+SUMIFS(调整区域!$H:$H,调整区域!$D:$D,$B100,调整区域!$G:$G,$T$84)</f>
        <v>0</v>
      </c>
      <c r="U100" s="223">
        <f>SUMIFS(调整区域!$F:$F,调整区域!$D:$D,$B100,调整区域!$E:$E,$U$84)+SUMIFS(调整区域!$H:$H,调整区域!$D:$D,$B100,调整区域!$G:$G,$U$84)</f>
        <v>0</v>
      </c>
      <c r="V100" s="223">
        <f>SUMIFS(调整区域!$F:$F,调整区域!$D:$D,$B100,调整区域!$E:$E,$V$84)+SUMIFS(调整区域!$H:$H,调整区域!$D:$D,$B100,调整区域!$G:$G,$V$84)</f>
        <v>0</v>
      </c>
      <c r="W100" s="223">
        <f>SUMIFS(调整区域!$F:$F,调整区域!$D:$D,$B100,调整区域!$E:$E,$W$84)+SUMIFS(调整区域!$H:$H,调整区域!$D:$D,$B100,调整区域!$G:$G,$W$84)</f>
        <v>0</v>
      </c>
      <c r="X100" s="223">
        <f>SUMIFS(调整区域!$F:$F,调整区域!$D:$D,$B100,调整区域!$E:$E,$X$84)+SUMIFS(调整区域!$H:$H,调整区域!$D:$D,$B100,调整区域!$G:$G,$X$84)</f>
        <v>0</v>
      </c>
      <c r="Y100" s="223">
        <f>SUMIFS(调整区域!$F:$F,调整区域!$D:$D,$B100,调整区域!$E:$E,$Y$84)+SUMIFS(调整区域!$H:$H,调整区域!$D:$D,$B100,调整区域!$G:$G,$Y$84)</f>
        <v>0</v>
      </c>
    </row>
    <row r="101" ht="15" customHeight="1" spans="1:25">
      <c r="A101" s="26"/>
      <c r="B101" s="33" t="s">
        <v>91</v>
      </c>
      <c r="C101" s="223">
        <f t="shared" si="10"/>
        <v>0</v>
      </c>
      <c r="D101" s="223">
        <f>SUMIFS(调整区域!$F:$F,调整区域!$D:$D,$B101,调整区域!$E:$E,$D$84)+SUMIFS(调整区域!$H:$H,调整区域!$D:$D,$B101,调整区域!$G:$G,$D$84)</f>
        <v>0</v>
      </c>
      <c r="E101" s="223">
        <f>SUMIFS(调整区域!$F:$F,调整区域!$D:$D,$B101,调整区域!$E:$E,$E$84)+SUMIFS(调整区域!$H:$H,调整区域!$D:$D,$B101,调整区域!$G:$G,$E$84)</f>
        <v>0</v>
      </c>
      <c r="F101" s="223">
        <f>SUMIFS(调整区域!$F:$F,调整区域!$D:$D,$B101,调整区域!$E:$E,$F$84)+SUMIFS(调整区域!$H:$H,调整区域!$D:$D,$B101,调整区域!$G:$G,$F$84)</f>
        <v>0</v>
      </c>
      <c r="G101" s="223">
        <f>SUMIFS(调整区域!$F:$F,调整区域!$D:$D,$B101,调整区域!$E:$E,$G$84)+SUMIFS(调整区域!$H:$H,调整区域!$D:$D,$B101,调整区域!$G:$G,$G$84)</f>
        <v>0</v>
      </c>
      <c r="H101" s="219">
        <f>SUMIFS(调整区域!$F:$F,调整区域!$D:$D,$B101,调整区域!$E:$E,$H$84)+SUMIFS(调整区域!$H:$H,调整区域!$D:$D,$B101,调整区域!$G:$G,$H$84)</f>
        <v>0</v>
      </c>
      <c r="I101" s="219">
        <f t="shared" si="11"/>
        <v>0</v>
      </c>
      <c r="J101" s="223">
        <f>SUMIFS(调整区域!$F:$F,调整区域!$D:$D,$B101,调整区域!$E:$E,$J$84)+SUMIFS(调整区域!$H:$H,调整区域!$D:$D,$B101,调整区域!$G:$G,$J$84)</f>
        <v>0</v>
      </c>
      <c r="K101" s="223">
        <f>SUMIFS(调整区域!$F:$F,调整区域!$D:$D,$B101,调整区域!$E:$E,$K$84)+SUMIFS(调整区域!$H:$H,调整区域!$D:$D,$B101,调整区域!$G:$G,$K$84)</f>
        <v>0</v>
      </c>
      <c r="L101" s="223">
        <f>SUMIFS(调整区域!$F:$F,调整区域!$D:$D,$B101,调整区域!$E:$E,$L$84)+SUMIFS(调整区域!$H:$H,调整区域!$D:$D,$B101,调整区域!$G:$G,$L$84)</f>
        <v>0</v>
      </c>
      <c r="M101" s="219">
        <f t="shared" si="12"/>
        <v>0</v>
      </c>
      <c r="N101" s="223">
        <f>SUMIFS(调整区域!$F:$F,调整区域!$D:$D,$B101,调整区域!$E:$E,$N$84)+SUMIFS(调整区域!$H:$H,调整区域!$D:$D,$B101,调整区域!$G:$G,$N$84)</f>
        <v>0</v>
      </c>
      <c r="O101" s="223">
        <f>SUMIFS(调整区域!$F:$F,调整区域!$D:$D,$B101,调整区域!$E:$E,$O$84)+SUMIFS(调整区域!$H:$H,调整区域!$D:$D,$B101,调整区域!$G:$G,$O$84)</f>
        <v>0</v>
      </c>
      <c r="P101" s="219">
        <f t="shared" si="13"/>
        <v>0</v>
      </c>
      <c r="Q101" s="223">
        <f>SUMIFS(调整区域!$F:$F,调整区域!$D:$D,$B101,调整区域!$E:$E,$Q$84)+SUMIFS(调整区域!$H:$H,调整区域!$D:$D,$B101,调整区域!$G:$G,$Q$84)</f>
        <v>0</v>
      </c>
      <c r="R101" s="223">
        <f>SUMIFS(调整区域!$F:$F,调整区域!$D:$D,$B101,调整区域!$E:$E,$R$84)+SUMIFS(调整区域!$H:$H,调整区域!$D:$D,$B101,调整区域!$G:$G,$R$84)</f>
        <v>0</v>
      </c>
      <c r="S101" s="219">
        <f t="shared" si="14"/>
        <v>0</v>
      </c>
      <c r="T101" s="223">
        <f>SUMIFS(调整区域!$F:$F,调整区域!$D:$D,$B101,调整区域!$E:$E,$T$84)+SUMIFS(调整区域!$H:$H,调整区域!$D:$D,$B101,调整区域!$G:$G,$T$84)</f>
        <v>0</v>
      </c>
      <c r="U101" s="223">
        <f>SUMIFS(调整区域!$F:$F,调整区域!$D:$D,$B101,调整区域!$E:$E,$U$84)+SUMIFS(调整区域!$H:$H,调整区域!$D:$D,$B101,调整区域!$G:$G,$U$84)</f>
        <v>0</v>
      </c>
      <c r="V101" s="223">
        <f>SUMIFS(调整区域!$F:$F,调整区域!$D:$D,$B101,调整区域!$E:$E,$V$84)+SUMIFS(调整区域!$H:$H,调整区域!$D:$D,$B101,调整区域!$G:$G,$V$84)</f>
        <v>0</v>
      </c>
      <c r="W101" s="223">
        <f>SUMIFS(调整区域!$F:$F,调整区域!$D:$D,$B101,调整区域!$E:$E,$W$84)+SUMIFS(调整区域!$H:$H,调整区域!$D:$D,$B101,调整区域!$G:$G,$W$84)</f>
        <v>0</v>
      </c>
      <c r="X101" s="223">
        <f>SUMIFS(调整区域!$F:$F,调整区域!$D:$D,$B101,调整区域!$E:$E,$X$84)+SUMIFS(调整区域!$H:$H,调整区域!$D:$D,$B101,调整区域!$G:$G,$X$84)</f>
        <v>0</v>
      </c>
      <c r="Y101" s="223">
        <f>SUMIFS(调整区域!$F:$F,调整区域!$D:$D,$B101,调整区域!$E:$E,$Y$84)+SUMIFS(调整区域!$H:$H,调整区域!$D:$D,$B101,调整区域!$G:$G,$Y$84)</f>
        <v>0</v>
      </c>
    </row>
    <row r="102" ht="15" customHeight="1" spans="1:25">
      <c r="A102" s="26"/>
      <c r="B102" s="34" t="s">
        <v>92</v>
      </c>
      <c r="C102" s="223">
        <f t="shared" si="10"/>
        <v>0</v>
      </c>
      <c r="D102" s="223">
        <f>SUMIFS(调整区域!$F:$F,调整区域!$D:$D,$B102,调整区域!$E:$E,$D$84)+SUMIFS(调整区域!$H:$H,调整区域!$D:$D,$B102,调整区域!$G:$G,$D$84)</f>
        <v>0</v>
      </c>
      <c r="E102" s="223">
        <f>SUMIFS(调整区域!$F:$F,调整区域!$D:$D,$B102,调整区域!$E:$E,$E$84)+SUMIFS(调整区域!$H:$H,调整区域!$D:$D,$B102,调整区域!$G:$G,$E$84)</f>
        <v>0</v>
      </c>
      <c r="F102" s="223">
        <f>SUMIFS(调整区域!$F:$F,调整区域!$D:$D,$B102,调整区域!$E:$E,$F$84)+SUMIFS(调整区域!$H:$H,调整区域!$D:$D,$B102,调整区域!$G:$G,$F$84)</f>
        <v>0</v>
      </c>
      <c r="G102" s="223">
        <f>SUMIFS(调整区域!$F:$F,调整区域!$D:$D,$B102,调整区域!$E:$E,$G$84)+SUMIFS(调整区域!$H:$H,调整区域!$D:$D,$B102,调整区域!$G:$G,$G$84)</f>
        <v>0</v>
      </c>
      <c r="H102" s="219">
        <f>SUMIFS(调整区域!$F:$F,调整区域!$D:$D,$B102,调整区域!$E:$E,$H$84)+SUMIFS(调整区域!$H:$H,调整区域!$D:$D,$B102,调整区域!$G:$G,$H$84)</f>
        <v>0</v>
      </c>
      <c r="I102" s="219">
        <f t="shared" si="11"/>
        <v>0</v>
      </c>
      <c r="J102" s="223">
        <f>SUMIFS(调整区域!$F:$F,调整区域!$D:$D,$B102,调整区域!$E:$E,$J$84)+SUMIFS(调整区域!$H:$H,调整区域!$D:$D,$B102,调整区域!$G:$G,$J$84)</f>
        <v>0</v>
      </c>
      <c r="K102" s="223">
        <f>SUMIFS(调整区域!$F:$F,调整区域!$D:$D,$B102,调整区域!$E:$E,$K$84)+SUMIFS(调整区域!$H:$H,调整区域!$D:$D,$B102,调整区域!$G:$G,$K$84)</f>
        <v>0</v>
      </c>
      <c r="L102" s="223">
        <f>SUMIFS(调整区域!$F:$F,调整区域!$D:$D,$B102,调整区域!$E:$E,$L$84)+SUMIFS(调整区域!$H:$H,调整区域!$D:$D,$B102,调整区域!$G:$G,$L$84)</f>
        <v>0</v>
      </c>
      <c r="M102" s="219">
        <f t="shared" si="12"/>
        <v>0</v>
      </c>
      <c r="N102" s="223">
        <f>SUMIFS(调整区域!$F:$F,调整区域!$D:$D,$B102,调整区域!$E:$E,$N$84)+SUMIFS(调整区域!$H:$H,调整区域!$D:$D,$B102,调整区域!$G:$G,$N$84)</f>
        <v>0</v>
      </c>
      <c r="O102" s="223">
        <f>SUMIFS(调整区域!$F:$F,调整区域!$D:$D,$B102,调整区域!$E:$E,$O$84)+SUMIFS(调整区域!$H:$H,调整区域!$D:$D,$B102,调整区域!$G:$G,$O$84)</f>
        <v>0</v>
      </c>
      <c r="P102" s="219">
        <f t="shared" si="13"/>
        <v>0</v>
      </c>
      <c r="Q102" s="223">
        <f>SUMIFS(调整区域!$F:$F,调整区域!$D:$D,$B102,调整区域!$E:$E,$Q$84)+SUMIFS(调整区域!$H:$H,调整区域!$D:$D,$B102,调整区域!$G:$G,$Q$84)</f>
        <v>0</v>
      </c>
      <c r="R102" s="223">
        <f>SUMIFS(调整区域!$F:$F,调整区域!$D:$D,$B102,调整区域!$E:$E,$R$84)+SUMIFS(调整区域!$H:$H,调整区域!$D:$D,$B102,调整区域!$G:$G,$R$84)</f>
        <v>0</v>
      </c>
      <c r="S102" s="219">
        <f t="shared" si="14"/>
        <v>0</v>
      </c>
      <c r="T102" s="223">
        <f>SUMIFS(调整区域!$F:$F,调整区域!$D:$D,$B102,调整区域!$E:$E,$T$84)+SUMIFS(调整区域!$H:$H,调整区域!$D:$D,$B102,调整区域!$G:$G,$T$84)</f>
        <v>0</v>
      </c>
      <c r="U102" s="223">
        <f>SUMIFS(调整区域!$F:$F,调整区域!$D:$D,$B102,调整区域!$E:$E,$U$84)+SUMIFS(调整区域!$H:$H,调整区域!$D:$D,$B102,调整区域!$G:$G,$U$84)</f>
        <v>0</v>
      </c>
      <c r="V102" s="223">
        <f>SUMIFS(调整区域!$F:$F,调整区域!$D:$D,$B102,调整区域!$E:$E,$V$84)+SUMIFS(调整区域!$H:$H,调整区域!$D:$D,$B102,调整区域!$G:$G,$V$84)</f>
        <v>0</v>
      </c>
      <c r="W102" s="223">
        <f>SUMIFS(调整区域!$F:$F,调整区域!$D:$D,$B102,调整区域!$E:$E,$W$84)+SUMIFS(调整区域!$H:$H,调整区域!$D:$D,$B102,调整区域!$G:$G,$W$84)</f>
        <v>0</v>
      </c>
      <c r="X102" s="223">
        <f>SUMIFS(调整区域!$F:$F,调整区域!$D:$D,$B102,调整区域!$E:$E,$X$84)+SUMIFS(调整区域!$H:$H,调整区域!$D:$D,$B102,调整区域!$G:$G,$X$84)</f>
        <v>0</v>
      </c>
      <c r="Y102" s="223">
        <f>SUMIFS(调整区域!$F:$F,调整区域!$D:$D,$B102,调整区域!$E:$E,$Y$84)+SUMIFS(调整区域!$H:$H,调整区域!$D:$D,$B102,调整区域!$G:$G,$Y$84)</f>
        <v>0</v>
      </c>
    </row>
    <row r="103" ht="15" customHeight="1" spans="1:25">
      <c r="A103" s="26"/>
      <c r="B103" s="34" t="s">
        <v>93</v>
      </c>
      <c r="C103" s="223">
        <f t="shared" si="10"/>
        <v>0</v>
      </c>
      <c r="D103" s="223">
        <f>SUMIFS(调整区域!$F:$F,调整区域!$D:$D,$B103,调整区域!$E:$E,$D$84)+SUMIFS(调整区域!$H:$H,调整区域!$D:$D,$B103,调整区域!$G:$G,$D$84)</f>
        <v>0</v>
      </c>
      <c r="E103" s="223">
        <f>SUMIFS(调整区域!$F:$F,调整区域!$D:$D,$B103,调整区域!$E:$E,$E$84)+SUMIFS(调整区域!$H:$H,调整区域!$D:$D,$B103,调整区域!$G:$G,$E$84)</f>
        <v>0</v>
      </c>
      <c r="F103" s="223">
        <f>SUMIFS(调整区域!$F:$F,调整区域!$D:$D,$B103,调整区域!$E:$E,$F$84)+SUMIFS(调整区域!$H:$H,调整区域!$D:$D,$B103,调整区域!$G:$G,$F$84)</f>
        <v>0</v>
      </c>
      <c r="G103" s="223">
        <f>SUMIFS(调整区域!$F:$F,调整区域!$D:$D,$B103,调整区域!$E:$E,$G$84)+SUMIFS(调整区域!$H:$H,调整区域!$D:$D,$B103,调整区域!$G:$G,$G$84)</f>
        <v>0</v>
      </c>
      <c r="H103" s="219">
        <f>SUMIFS(调整区域!$F:$F,调整区域!$D:$D,$B103,调整区域!$E:$E,$H$84)+SUMIFS(调整区域!$H:$H,调整区域!$D:$D,$B103,调整区域!$G:$G,$H$84)</f>
        <v>0</v>
      </c>
      <c r="I103" s="219">
        <f t="shared" si="11"/>
        <v>0</v>
      </c>
      <c r="J103" s="223">
        <f>SUMIFS(调整区域!$F:$F,调整区域!$D:$D,$B103,调整区域!$E:$E,$J$84)+SUMIFS(调整区域!$H:$H,调整区域!$D:$D,$B103,调整区域!$G:$G,$J$84)</f>
        <v>0</v>
      </c>
      <c r="K103" s="223">
        <f>SUMIFS(调整区域!$F:$F,调整区域!$D:$D,$B103,调整区域!$E:$E,$K$84)+SUMIFS(调整区域!$H:$H,调整区域!$D:$D,$B103,调整区域!$G:$G,$K$84)</f>
        <v>0</v>
      </c>
      <c r="L103" s="223">
        <f>SUMIFS(调整区域!$F:$F,调整区域!$D:$D,$B103,调整区域!$E:$E,$L$84)+SUMIFS(调整区域!$H:$H,调整区域!$D:$D,$B103,调整区域!$G:$G,$L$84)</f>
        <v>0</v>
      </c>
      <c r="M103" s="219">
        <f t="shared" si="12"/>
        <v>0</v>
      </c>
      <c r="N103" s="223">
        <f>SUMIFS(调整区域!$F:$F,调整区域!$D:$D,$B103,调整区域!$E:$E,$N$84)+SUMIFS(调整区域!$H:$H,调整区域!$D:$D,$B103,调整区域!$G:$G,$N$84)</f>
        <v>0</v>
      </c>
      <c r="O103" s="223">
        <f>SUMIFS(调整区域!$F:$F,调整区域!$D:$D,$B103,调整区域!$E:$E,$O$84)+SUMIFS(调整区域!$H:$H,调整区域!$D:$D,$B103,调整区域!$G:$G,$O$84)</f>
        <v>0</v>
      </c>
      <c r="P103" s="219">
        <f t="shared" si="13"/>
        <v>0</v>
      </c>
      <c r="Q103" s="223">
        <f>SUMIFS(调整区域!$F:$F,调整区域!$D:$D,$B103,调整区域!$E:$E,$Q$84)+SUMIFS(调整区域!$H:$H,调整区域!$D:$D,$B103,调整区域!$G:$G,$Q$84)</f>
        <v>0</v>
      </c>
      <c r="R103" s="223">
        <f>SUMIFS(调整区域!$F:$F,调整区域!$D:$D,$B103,调整区域!$E:$E,$R$84)+SUMIFS(调整区域!$H:$H,调整区域!$D:$D,$B103,调整区域!$G:$G,$R$84)</f>
        <v>0</v>
      </c>
      <c r="S103" s="219">
        <f t="shared" si="14"/>
        <v>0</v>
      </c>
      <c r="T103" s="223">
        <f>SUMIFS(调整区域!$F:$F,调整区域!$D:$D,$B103,调整区域!$E:$E,$T$84)+SUMIFS(调整区域!$H:$H,调整区域!$D:$D,$B103,调整区域!$G:$G,$T$84)</f>
        <v>0</v>
      </c>
      <c r="U103" s="223">
        <f>SUMIFS(调整区域!$F:$F,调整区域!$D:$D,$B103,调整区域!$E:$E,$U$84)+SUMIFS(调整区域!$H:$H,调整区域!$D:$D,$B103,调整区域!$G:$G,$U$84)</f>
        <v>0</v>
      </c>
      <c r="V103" s="223">
        <f>SUMIFS(调整区域!$F:$F,调整区域!$D:$D,$B103,调整区域!$E:$E,$V$84)+SUMIFS(调整区域!$H:$H,调整区域!$D:$D,$B103,调整区域!$G:$G,$V$84)</f>
        <v>0</v>
      </c>
      <c r="W103" s="223">
        <f>SUMIFS(调整区域!$F:$F,调整区域!$D:$D,$B103,调整区域!$E:$E,$W$84)+SUMIFS(调整区域!$H:$H,调整区域!$D:$D,$B103,调整区域!$G:$G,$W$84)</f>
        <v>0</v>
      </c>
      <c r="X103" s="223">
        <f>SUMIFS(调整区域!$F:$F,调整区域!$D:$D,$B103,调整区域!$E:$E,$X$84)+SUMIFS(调整区域!$H:$H,调整区域!$D:$D,$B103,调整区域!$G:$G,$X$84)</f>
        <v>0</v>
      </c>
      <c r="Y103" s="223">
        <f>SUMIFS(调整区域!$F:$F,调整区域!$D:$D,$B103,调整区域!$E:$E,$Y$84)+SUMIFS(调整区域!$H:$H,调整区域!$D:$D,$B103,调整区域!$G:$G,$Y$84)</f>
        <v>0</v>
      </c>
    </row>
    <row r="104" ht="15" customHeight="1" spans="1:25">
      <c r="A104" s="26"/>
      <c r="B104" s="34" t="s">
        <v>94</v>
      </c>
      <c r="C104" s="223">
        <f t="shared" si="10"/>
        <v>0</v>
      </c>
      <c r="D104" s="223">
        <f>SUMIFS(调整区域!$F:$F,调整区域!$D:$D,$B104,调整区域!$E:$E,$D$84)+SUMIFS(调整区域!$H:$H,调整区域!$D:$D,$B104,调整区域!$G:$G,$D$84)</f>
        <v>0</v>
      </c>
      <c r="E104" s="223">
        <f>SUMIFS(调整区域!$F:$F,调整区域!$D:$D,$B104,调整区域!$E:$E,$E$84)+SUMIFS(调整区域!$H:$H,调整区域!$D:$D,$B104,调整区域!$G:$G,$E$84)</f>
        <v>0</v>
      </c>
      <c r="F104" s="223">
        <f>SUMIFS(调整区域!$F:$F,调整区域!$D:$D,$B104,调整区域!$E:$E,$F$84)+SUMIFS(调整区域!$H:$H,调整区域!$D:$D,$B104,调整区域!$G:$G,$F$84)</f>
        <v>0</v>
      </c>
      <c r="G104" s="223">
        <f>SUMIFS(调整区域!$F:$F,调整区域!$D:$D,$B104,调整区域!$E:$E,$G$84)+SUMIFS(调整区域!$H:$H,调整区域!$D:$D,$B104,调整区域!$G:$G,$G$84)</f>
        <v>0</v>
      </c>
      <c r="H104" s="219">
        <f>SUMIFS(调整区域!$F:$F,调整区域!$D:$D,$B104,调整区域!$E:$E,$H$84)+SUMIFS(调整区域!$H:$H,调整区域!$D:$D,$B104,调整区域!$G:$G,$H$84)</f>
        <v>0</v>
      </c>
      <c r="I104" s="219">
        <f t="shared" si="11"/>
        <v>0</v>
      </c>
      <c r="J104" s="223">
        <f>SUMIFS(调整区域!$F:$F,调整区域!$D:$D,$B104,调整区域!$E:$E,$J$84)+SUMIFS(调整区域!$H:$H,调整区域!$D:$D,$B104,调整区域!$G:$G,$J$84)</f>
        <v>0</v>
      </c>
      <c r="K104" s="223">
        <f>SUMIFS(调整区域!$F:$F,调整区域!$D:$D,$B104,调整区域!$E:$E,$K$84)+SUMIFS(调整区域!$H:$H,调整区域!$D:$D,$B104,调整区域!$G:$G,$K$84)</f>
        <v>0</v>
      </c>
      <c r="L104" s="223">
        <f>SUMIFS(调整区域!$F:$F,调整区域!$D:$D,$B104,调整区域!$E:$E,$L$84)+SUMIFS(调整区域!$H:$H,调整区域!$D:$D,$B104,调整区域!$G:$G,$L$84)</f>
        <v>0</v>
      </c>
      <c r="M104" s="219">
        <f t="shared" si="12"/>
        <v>0</v>
      </c>
      <c r="N104" s="223">
        <f>SUMIFS(调整区域!$F:$F,调整区域!$D:$D,$B104,调整区域!$E:$E,$N$84)+SUMIFS(调整区域!$H:$H,调整区域!$D:$D,$B104,调整区域!$G:$G,$N$84)</f>
        <v>0</v>
      </c>
      <c r="O104" s="223">
        <f>SUMIFS(调整区域!$F:$F,调整区域!$D:$D,$B104,调整区域!$E:$E,$O$84)+SUMIFS(调整区域!$H:$H,调整区域!$D:$D,$B104,调整区域!$G:$G,$O$84)</f>
        <v>0</v>
      </c>
      <c r="P104" s="219">
        <f t="shared" si="13"/>
        <v>0</v>
      </c>
      <c r="Q104" s="223">
        <f>SUMIFS(调整区域!$F:$F,调整区域!$D:$D,$B104,调整区域!$E:$E,$Q$84)+SUMIFS(调整区域!$H:$H,调整区域!$D:$D,$B104,调整区域!$G:$G,$Q$84)</f>
        <v>0</v>
      </c>
      <c r="R104" s="223">
        <f>SUMIFS(调整区域!$F:$F,调整区域!$D:$D,$B104,调整区域!$E:$E,$R$84)+SUMIFS(调整区域!$H:$H,调整区域!$D:$D,$B104,调整区域!$G:$G,$R$84)</f>
        <v>0</v>
      </c>
      <c r="S104" s="219">
        <f t="shared" si="14"/>
        <v>0</v>
      </c>
      <c r="T104" s="223">
        <f>SUMIFS(调整区域!$F:$F,调整区域!$D:$D,$B104,调整区域!$E:$E,$T$84)+SUMIFS(调整区域!$H:$H,调整区域!$D:$D,$B104,调整区域!$G:$G,$T$84)</f>
        <v>0</v>
      </c>
      <c r="U104" s="223">
        <f>SUMIFS(调整区域!$F:$F,调整区域!$D:$D,$B104,调整区域!$E:$E,$U$84)+SUMIFS(调整区域!$H:$H,调整区域!$D:$D,$B104,调整区域!$G:$G,$U$84)</f>
        <v>0</v>
      </c>
      <c r="V104" s="223">
        <f>SUMIFS(调整区域!$F:$F,调整区域!$D:$D,$B104,调整区域!$E:$E,$V$84)+SUMIFS(调整区域!$H:$H,调整区域!$D:$D,$B104,调整区域!$G:$G,$V$84)</f>
        <v>0</v>
      </c>
      <c r="W104" s="223">
        <f>SUMIFS(调整区域!$F:$F,调整区域!$D:$D,$B104,调整区域!$E:$E,$W$84)+SUMIFS(调整区域!$H:$H,调整区域!$D:$D,$B104,调整区域!$G:$G,$W$84)</f>
        <v>0</v>
      </c>
      <c r="X104" s="223">
        <f>SUMIFS(调整区域!$F:$F,调整区域!$D:$D,$B104,调整区域!$E:$E,$X$84)+SUMIFS(调整区域!$H:$H,调整区域!$D:$D,$B104,调整区域!$G:$G,$X$84)</f>
        <v>0</v>
      </c>
      <c r="Y104" s="223">
        <f>SUMIFS(调整区域!$F:$F,调整区域!$D:$D,$B104,调整区域!$E:$E,$Y$84)+SUMIFS(调整区域!$H:$H,调整区域!$D:$D,$B104,调整区域!$G:$G,$Y$84)</f>
        <v>0</v>
      </c>
    </row>
    <row r="105" ht="15" customHeight="1" spans="1:25">
      <c r="A105" s="26"/>
      <c r="B105" s="35" t="s">
        <v>95</v>
      </c>
      <c r="C105" s="225">
        <f>SUM(C85:C104)</f>
        <v>-1.33150024339557e-9</v>
      </c>
      <c r="D105" s="225">
        <f t="shared" ref="D105:Y105" si="15">SUM(D85:D104)</f>
        <v>2445637.06340244</v>
      </c>
      <c r="E105" s="225">
        <f t="shared" si="15"/>
        <v>0</v>
      </c>
      <c r="F105" s="225">
        <f t="shared" si="15"/>
        <v>2486.4554014654</v>
      </c>
      <c r="G105" s="225">
        <f t="shared" si="15"/>
        <v>-477.113563385132</v>
      </c>
      <c r="H105" s="219">
        <f t="shared" si="15"/>
        <v>-1374116.71015228</v>
      </c>
      <c r="I105" s="219">
        <f t="shared" si="15"/>
        <v>-237711.039469913</v>
      </c>
      <c r="J105" s="225">
        <f t="shared" si="15"/>
        <v>227224.443001368</v>
      </c>
      <c r="K105" s="225">
        <f t="shared" si="15"/>
        <v>308168.161555246</v>
      </c>
      <c r="L105" s="225">
        <f t="shared" si="15"/>
        <v>-773103.644026527</v>
      </c>
      <c r="M105" s="219">
        <f t="shared" si="15"/>
        <v>-268880.364170916</v>
      </c>
      <c r="N105" s="225">
        <f t="shared" si="15"/>
        <v>-283864.589480154</v>
      </c>
      <c r="O105" s="225">
        <f t="shared" si="15"/>
        <v>14984.2253092375</v>
      </c>
      <c r="P105" s="219">
        <f t="shared" si="15"/>
        <v>-70055.3778273803</v>
      </c>
      <c r="Q105" s="225">
        <f t="shared" si="15"/>
        <v>-194135.135921719</v>
      </c>
      <c r="R105" s="225">
        <f t="shared" si="15"/>
        <v>124079.758094339</v>
      </c>
      <c r="S105" s="219">
        <f t="shared" si="15"/>
        <v>-496882.913620028</v>
      </c>
      <c r="T105" s="225">
        <f t="shared" si="15"/>
        <v>-387299.923496953</v>
      </c>
      <c r="U105" s="225">
        <f t="shared" si="15"/>
        <v>-34065.5561812039</v>
      </c>
      <c r="V105" s="225">
        <f t="shared" si="15"/>
        <v>-19172.1219565164</v>
      </c>
      <c r="W105" s="225">
        <f t="shared" si="15"/>
        <v>-56244.3665990661</v>
      </c>
      <c r="X105" s="225">
        <f t="shared" si="15"/>
        <v>0</v>
      </c>
      <c r="Y105" s="225">
        <f t="shared" si="15"/>
        <v>-100.945386288234</v>
      </c>
    </row>
    <row r="106" ht="15" customHeight="1" spans="1:25">
      <c r="A106" s="26" t="s">
        <v>96</v>
      </c>
      <c r="B106" s="37" t="s">
        <v>97</v>
      </c>
      <c r="C106" s="223">
        <f t="shared" si="10"/>
        <v>0</v>
      </c>
      <c r="D106" s="223">
        <f>SUMIFS(调整区域!$F:$F,调整区域!$D:$D,$B106,调整区域!$E:$E,$D$84)+SUMIFS(调整区域!$H:$H,调整区域!$D:$D,$B106,调整区域!$G:$G,$D$84)</f>
        <v>0</v>
      </c>
      <c r="E106" s="223">
        <f>SUMIFS(调整区域!$F:$F,调整区域!$D:$D,$B106,调整区域!$E:$E,$E$84)+SUMIFS(调整区域!$H:$H,调整区域!$D:$D,$B106,调整区域!$G:$G,$E$84)</f>
        <v>0</v>
      </c>
      <c r="F106" s="223">
        <f>SUMIFS(调整区域!$F:$F,调整区域!$D:$D,$B106,调整区域!$E:$E,$F$84)+SUMIFS(调整区域!$H:$H,调整区域!$D:$D,$B106,调整区域!$G:$G,$F$84)</f>
        <v>0</v>
      </c>
      <c r="G106" s="223">
        <f>SUMIFS(调整区域!$F:$F,调整区域!$D:$D,$B106,调整区域!$E:$E,$G$84)+SUMIFS(调整区域!$H:$H,调整区域!$D:$D,$B106,调整区域!$G:$G,$G$84)</f>
        <v>0</v>
      </c>
      <c r="H106" s="219">
        <f>SUMIFS(调整区域!$F:$F,调整区域!$D:$D,$B106,调整区域!$E:$E,$H$84)+SUMIFS(调整区域!$H:$H,调整区域!$D:$D,$B106,调整区域!$G:$G,$H$84)</f>
        <v>0</v>
      </c>
      <c r="I106" s="219">
        <f t="shared" si="11"/>
        <v>0</v>
      </c>
      <c r="J106" s="223">
        <f>SUMIFS(调整区域!$F:$F,调整区域!$D:$D,$B106,调整区域!$E:$E,$J$84)+SUMIFS(调整区域!$H:$H,调整区域!$D:$D,$B106,调整区域!$G:$G,$J$84)</f>
        <v>0</v>
      </c>
      <c r="K106" s="223">
        <f>SUMIFS(调整区域!$F:$F,调整区域!$D:$D,$B106,调整区域!$E:$E,$K$84)+SUMIFS(调整区域!$H:$H,调整区域!$D:$D,$B106,调整区域!$G:$G,$K$84)</f>
        <v>0</v>
      </c>
      <c r="L106" s="223">
        <f>SUMIFS(调整区域!$F:$F,调整区域!$D:$D,$B106,调整区域!$E:$E,$L$84)+SUMIFS(调整区域!$H:$H,调整区域!$D:$D,$B106,调整区域!$G:$G,$L$84)</f>
        <v>0</v>
      </c>
      <c r="M106" s="219">
        <f t="shared" si="12"/>
        <v>0</v>
      </c>
      <c r="N106" s="223">
        <f>SUMIFS(调整区域!$F:$F,调整区域!$D:$D,$B106,调整区域!$E:$E,$N$84)+SUMIFS(调整区域!$H:$H,调整区域!$D:$D,$B106,调整区域!$G:$G,$N$84)</f>
        <v>0</v>
      </c>
      <c r="O106" s="223">
        <f>SUMIFS(调整区域!$F:$F,调整区域!$D:$D,$B106,调整区域!$E:$E,$O$84)+SUMIFS(调整区域!$H:$H,调整区域!$D:$D,$B106,调整区域!$G:$G,$O$84)</f>
        <v>0</v>
      </c>
      <c r="P106" s="219">
        <f t="shared" si="13"/>
        <v>0</v>
      </c>
      <c r="Q106" s="223">
        <f>SUMIFS(调整区域!$F:$F,调整区域!$D:$D,$B106,调整区域!$E:$E,$Q$84)+SUMIFS(调整区域!$H:$H,调整区域!$D:$D,$B106,调整区域!$G:$G,$Q$84)</f>
        <v>0</v>
      </c>
      <c r="R106" s="223">
        <f>SUMIFS(调整区域!$F:$F,调整区域!$D:$D,$B106,调整区域!$E:$E,$R$84)+SUMIFS(调整区域!$H:$H,调整区域!$D:$D,$B106,调整区域!$G:$G,$R$84)</f>
        <v>0</v>
      </c>
      <c r="S106" s="219">
        <f t="shared" si="14"/>
        <v>0</v>
      </c>
      <c r="T106" s="223">
        <f>SUMIFS(调整区域!$F:$F,调整区域!$D:$D,$B106,调整区域!$E:$E,$T$84)+SUMIFS(调整区域!$H:$H,调整区域!$D:$D,$B106,调整区域!$G:$G,$T$84)</f>
        <v>0</v>
      </c>
      <c r="U106" s="223">
        <f>SUMIFS(调整区域!$F:$F,调整区域!$D:$D,$B106,调整区域!$E:$E,$U$84)+SUMIFS(调整区域!$H:$H,调整区域!$D:$D,$B106,调整区域!$G:$G,$U$84)</f>
        <v>0</v>
      </c>
      <c r="V106" s="223">
        <f>SUMIFS(调整区域!$F:$F,调整区域!$D:$D,$B106,调整区域!$E:$E,$V$84)+SUMIFS(调整区域!$H:$H,调整区域!$D:$D,$B106,调整区域!$G:$G,$V$84)</f>
        <v>0</v>
      </c>
      <c r="W106" s="223">
        <f>SUMIFS(调整区域!$F:$F,调整区域!$D:$D,$B106,调整区域!$E:$E,$W$84)+SUMIFS(调整区域!$H:$H,调整区域!$D:$D,$B106,调整区域!$G:$G,$W$84)</f>
        <v>0</v>
      </c>
      <c r="X106" s="223">
        <f>SUMIFS(调整区域!$F:$F,调整区域!$D:$D,$B106,调整区域!$E:$E,$X$84)+SUMIFS(调整区域!$H:$H,调整区域!$D:$D,$B106,调整区域!$G:$G,$X$84)</f>
        <v>0</v>
      </c>
      <c r="Y106" s="223">
        <f>SUMIFS(调整区域!$F:$F,调整区域!$D:$D,$B106,调整区域!$E:$E,$Y$84)+SUMIFS(调整区域!$H:$H,调整区域!$D:$D,$B106,调整区域!$G:$G,$Y$84)</f>
        <v>0</v>
      </c>
    </row>
    <row r="107" ht="15" customHeight="1" spans="1:25">
      <c r="A107" s="26"/>
      <c r="B107" s="34" t="s">
        <v>98</v>
      </c>
      <c r="C107" s="223">
        <f t="shared" si="10"/>
        <v>0</v>
      </c>
      <c r="D107" s="223">
        <f>SUMIFS(调整区域!$F:$F,调整区域!$D:$D,$B107,调整区域!$E:$E,$D$84)+SUMIFS(调整区域!$H:$H,调整区域!$D:$D,$B107,调整区域!$G:$G,$D$84)</f>
        <v>0</v>
      </c>
      <c r="E107" s="223">
        <f>SUMIFS(调整区域!$F:$F,调整区域!$D:$D,$B107,调整区域!$E:$E,$E$84)+SUMIFS(调整区域!$H:$H,调整区域!$D:$D,$B107,调整区域!$G:$G,$E$84)</f>
        <v>0</v>
      </c>
      <c r="F107" s="223">
        <f>SUMIFS(调整区域!$F:$F,调整区域!$D:$D,$B107,调整区域!$E:$E,$F$84)+SUMIFS(调整区域!$H:$H,调整区域!$D:$D,$B107,调整区域!$G:$G,$F$84)</f>
        <v>0</v>
      </c>
      <c r="G107" s="223">
        <f>SUMIFS(调整区域!$F:$F,调整区域!$D:$D,$B107,调整区域!$E:$E,$G$84)+SUMIFS(调整区域!$H:$H,调整区域!$D:$D,$B107,调整区域!$G:$G,$G$84)</f>
        <v>0</v>
      </c>
      <c r="H107" s="219">
        <f>SUMIFS(调整区域!$F:$F,调整区域!$D:$D,$B107,调整区域!$E:$E,$H$84)+SUMIFS(调整区域!$H:$H,调整区域!$D:$D,$B107,调整区域!$G:$G,$H$84)</f>
        <v>0</v>
      </c>
      <c r="I107" s="219">
        <f t="shared" si="11"/>
        <v>0</v>
      </c>
      <c r="J107" s="223">
        <f>SUMIFS(调整区域!$F:$F,调整区域!$D:$D,$B107,调整区域!$E:$E,$J$84)+SUMIFS(调整区域!$H:$H,调整区域!$D:$D,$B107,调整区域!$G:$G,$J$84)</f>
        <v>0</v>
      </c>
      <c r="K107" s="223">
        <f>SUMIFS(调整区域!$F:$F,调整区域!$D:$D,$B107,调整区域!$E:$E,$K$84)+SUMIFS(调整区域!$H:$H,调整区域!$D:$D,$B107,调整区域!$G:$G,$K$84)</f>
        <v>0</v>
      </c>
      <c r="L107" s="223">
        <f>SUMIFS(调整区域!$F:$F,调整区域!$D:$D,$B107,调整区域!$E:$E,$L$84)+SUMIFS(调整区域!$H:$H,调整区域!$D:$D,$B107,调整区域!$G:$G,$L$84)</f>
        <v>0</v>
      </c>
      <c r="M107" s="219">
        <f t="shared" si="12"/>
        <v>0</v>
      </c>
      <c r="N107" s="223">
        <f>SUMIFS(调整区域!$F:$F,调整区域!$D:$D,$B107,调整区域!$E:$E,$N$84)+SUMIFS(调整区域!$H:$H,调整区域!$D:$D,$B107,调整区域!$G:$G,$N$84)</f>
        <v>0</v>
      </c>
      <c r="O107" s="223">
        <f>SUMIFS(调整区域!$F:$F,调整区域!$D:$D,$B107,调整区域!$E:$E,$O$84)+SUMIFS(调整区域!$H:$H,调整区域!$D:$D,$B107,调整区域!$G:$G,$O$84)</f>
        <v>0</v>
      </c>
      <c r="P107" s="219">
        <f t="shared" si="13"/>
        <v>0</v>
      </c>
      <c r="Q107" s="223">
        <f>SUMIFS(调整区域!$F:$F,调整区域!$D:$D,$B107,调整区域!$E:$E,$Q$84)+SUMIFS(调整区域!$H:$H,调整区域!$D:$D,$B107,调整区域!$G:$G,$Q$84)</f>
        <v>0</v>
      </c>
      <c r="R107" s="223">
        <f>SUMIFS(调整区域!$F:$F,调整区域!$D:$D,$B107,调整区域!$E:$E,$R$84)+SUMIFS(调整区域!$H:$H,调整区域!$D:$D,$B107,调整区域!$G:$G,$R$84)</f>
        <v>0</v>
      </c>
      <c r="S107" s="219">
        <f t="shared" si="14"/>
        <v>0</v>
      </c>
      <c r="T107" s="223">
        <f>SUMIFS(调整区域!$F:$F,调整区域!$D:$D,$B107,调整区域!$E:$E,$T$84)+SUMIFS(调整区域!$H:$H,调整区域!$D:$D,$B107,调整区域!$G:$G,$T$84)</f>
        <v>0</v>
      </c>
      <c r="U107" s="223">
        <f>SUMIFS(调整区域!$F:$F,调整区域!$D:$D,$B107,调整区域!$E:$E,$U$84)+SUMIFS(调整区域!$H:$H,调整区域!$D:$D,$B107,调整区域!$G:$G,$U$84)</f>
        <v>0</v>
      </c>
      <c r="V107" s="223">
        <f>SUMIFS(调整区域!$F:$F,调整区域!$D:$D,$B107,调整区域!$E:$E,$V$84)+SUMIFS(调整区域!$H:$H,调整区域!$D:$D,$B107,调整区域!$G:$G,$V$84)</f>
        <v>0</v>
      </c>
      <c r="W107" s="223">
        <f>SUMIFS(调整区域!$F:$F,调整区域!$D:$D,$B107,调整区域!$E:$E,$W$84)+SUMIFS(调整区域!$H:$H,调整区域!$D:$D,$B107,调整区域!$G:$G,$W$84)</f>
        <v>0</v>
      </c>
      <c r="X107" s="223">
        <f>SUMIFS(调整区域!$F:$F,调整区域!$D:$D,$B107,调整区域!$E:$E,$X$84)+SUMIFS(调整区域!$H:$H,调整区域!$D:$D,$B107,调整区域!$G:$G,$X$84)</f>
        <v>0</v>
      </c>
      <c r="Y107" s="223">
        <f>SUMIFS(调整区域!$F:$F,调整区域!$D:$D,$B107,调整区域!$E:$E,$Y$84)+SUMIFS(调整区域!$H:$H,调整区域!$D:$D,$B107,调整区域!$G:$G,$Y$84)</f>
        <v>0</v>
      </c>
    </row>
    <row r="108" ht="15" customHeight="1" spans="1:25">
      <c r="A108" s="26"/>
      <c r="B108" s="34" t="s">
        <v>99</v>
      </c>
      <c r="C108" s="223">
        <f t="shared" si="10"/>
        <v>0</v>
      </c>
      <c r="D108" s="223">
        <f>SUMIFS(调整区域!$F:$F,调整区域!$D:$D,$B108,调整区域!$E:$E,$D$84)+SUMIFS(调整区域!$H:$H,调整区域!$D:$D,$B108,调整区域!$G:$G,$D$84)</f>
        <v>0</v>
      </c>
      <c r="E108" s="223">
        <f>SUMIFS(调整区域!$F:$F,调整区域!$D:$D,$B108,调整区域!$E:$E,$E$84)+SUMIFS(调整区域!$H:$H,调整区域!$D:$D,$B108,调整区域!$G:$G,$E$84)</f>
        <v>0</v>
      </c>
      <c r="F108" s="223">
        <f>SUMIFS(调整区域!$F:$F,调整区域!$D:$D,$B108,调整区域!$E:$E,$F$84)+SUMIFS(调整区域!$H:$H,调整区域!$D:$D,$B108,调整区域!$G:$G,$F$84)</f>
        <v>0</v>
      </c>
      <c r="G108" s="223">
        <f>SUMIFS(调整区域!$F:$F,调整区域!$D:$D,$B108,调整区域!$E:$E,$G$84)+SUMIFS(调整区域!$H:$H,调整区域!$D:$D,$B108,调整区域!$G:$G,$G$84)</f>
        <v>0</v>
      </c>
      <c r="H108" s="219">
        <f>SUMIFS(调整区域!$F:$F,调整区域!$D:$D,$B108,调整区域!$E:$E,$H$84)+SUMIFS(调整区域!$H:$H,调整区域!$D:$D,$B108,调整区域!$G:$G,$H$84)</f>
        <v>0</v>
      </c>
      <c r="I108" s="219">
        <f t="shared" si="11"/>
        <v>0</v>
      </c>
      <c r="J108" s="223">
        <f>SUMIFS(调整区域!$F:$F,调整区域!$D:$D,$B108,调整区域!$E:$E,$J$84)+SUMIFS(调整区域!$H:$H,调整区域!$D:$D,$B108,调整区域!$G:$G,$J$84)</f>
        <v>0</v>
      </c>
      <c r="K108" s="223">
        <f>SUMIFS(调整区域!$F:$F,调整区域!$D:$D,$B108,调整区域!$E:$E,$K$84)+SUMIFS(调整区域!$H:$H,调整区域!$D:$D,$B108,调整区域!$G:$G,$K$84)</f>
        <v>0</v>
      </c>
      <c r="L108" s="223">
        <f>SUMIFS(调整区域!$F:$F,调整区域!$D:$D,$B108,调整区域!$E:$E,$L$84)+SUMIFS(调整区域!$H:$H,调整区域!$D:$D,$B108,调整区域!$G:$G,$L$84)</f>
        <v>0</v>
      </c>
      <c r="M108" s="219">
        <f t="shared" si="12"/>
        <v>0</v>
      </c>
      <c r="N108" s="223">
        <f>SUMIFS(调整区域!$F:$F,调整区域!$D:$D,$B108,调整区域!$E:$E,$N$84)+SUMIFS(调整区域!$H:$H,调整区域!$D:$D,$B108,调整区域!$G:$G,$N$84)</f>
        <v>0</v>
      </c>
      <c r="O108" s="223">
        <f>SUMIFS(调整区域!$F:$F,调整区域!$D:$D,$B108,调整区域!$E:$E,$O$84)+SUMIFS(调整区域!$H:$H,调整区域!$D:$D,$B108,调整区域!$G:$G,$O$84)</f>
        <v>0</v>
      </c>
      <c r="P108" s="219">
        <f t="shared" si="13"/>
        <v>0</v>
      </c>
      <c r="Q108" s="223">
        <f>SUMIFS(调整区域!$F:$F,调整区域!$D:$D,$B108,调整区域!$E:$E,$Q$84)+SUMIFS(调整区域!$H:$H,调整区域!$D:$D,$B108,调整区域!$G:$G,$Q$84)</f>
        <v>0</v>
      </c>
      <c r="R108" s="223">
        <f>SUMIFS(调整区域!$F:$F,调整区域!$D:$D,$B108,调整区域!$E:$E,$R$84)+SUMIFS(调整区域!$H:$H,调整区域!$D:$D,$B108,调整区域!$G:$G,$R$84)</f>
        <v>0</v>
      </c>
      <c r="S108" s="219">
        <f t="shared" si="14"/>
        <v>0</v>
      </c>
      <c r="T108" s="223">
        <f>SUMIFS(调整区域!$F:$F,调整区域!$D:$D,$B108,调整区域!$E:$E,$T$84)+SUMIFS(调整区域!$H:$H,调整区域!$D:$D,$B108,调整区域!$G:$G,$T$84)</f>
        <v>0</v>
      </c>
      <c r="U108" s="223">
        <f>SUMIFS(调整区域!$F:$F,调整区域!$D:$D,$B108,调整区域!$E:$E,$U$84)+SUMIFS(调整区域!$H:$H,调整区域!$D:$D,$B108,调整区域!$G:$G,$U$84)</f>
        <v>0</v>
      </c>
      <c r="V108" s="223">
        <f>SUMIFS(调整区域!$F:$F,调整区域!$D:$D,$B108,调整区域!$E:$E,$V$84)+SUMIFS(调整区域!$H:$H,调整区域!$D:$D,$B108,调整区域!$G:$G,$V$84)</f>
        <v>0</v>
      </c>
      <c r="W108" s="223">
        <f>SUMIFS(调整区域!$F:$F,调整区域!$D:$D,$B108,调整区域!$E:$E,$W$84)+SUMIFS(调整区域!$H:$H,调整区域!$D:$D,$B108,调整区域!$G:$G,$W$84)</f>
        <v>0</v>
      </c>
      <c r="X108" s="223">
        <f>SUMIFS(调整区域!$F:$F,调整区域!$D:$D,$B108,调整区域!$E:$E,$X$84)+SUMIFS(调整区域!$H:$H,调整区域!$D:$D,$B108,调整区域!$G:$G,$X$84)</f>
        <v>0</v>
      </c>
      <c r="Y108" s="223">
        <f>SUMIFS(调整区域!$F:$F,调整区域!$D:$D,$B108,调整区域!$E:$E,$Y$84)+SUMIFS(调整区域!$H:$H,调整区域!$D:$D,$B108,调整区域!$G:$G,$Y$84)</f>
        <v>0</v>
      </c>
    </row>
    <row r="109" ht="15" customHeight="1" spans="1:25">
      <c r="A109" s="26"/>
      <c r="B109" s="34" t="s">
        <v>100</v>
      </c>
      <c r="C109" s="223">
        <f t="shared" si="10"/>
        <v>0</v>
      </c>
      <c r="D109" s="223">
        <f>SUMIFS(调整区域!$F:$F,调整区域!$D:$D,$B109,调整区域!$E:$E,$D$84)+SUMIFS(调整区域!$H:$H,调整区域!$D:$D,$B109,调整区域!$G:$G,$D$84)</f>
        <v>0</v>
      </c>
      <c r="E109" s="223">
        <f>SUMIFS(调整区域!$F:$F,调整区域!$D:$D,$B109,调整区域!$E:$E,$E$84)+SUMIFS(调整区域!$H:$H,调整区域!$D:$D,$B109,调整区域!$G:$G,$E$84)</f>
        <v>0</v>
      </c>
      <c r="F109" s="223">
        <f>SUMIFS(调整区域!$F:$F,调整区域!$D:$D,$B109,调整区域!$E:$E,$F$84)+SUMIFS(调整区域!$H:$H,调整区域!$D:$D,$B109,调整区域!$G:$G,$F$84)</f>
        <v>0</v>
      </c>
      <c r="G109" s="223">
        <f>SUMIFS(调整区域!$F:$F,调整区域!$D:$D,$B109,调整区域!$E:$E,$G$84)+SUMIFS(调整区域!$H:$H,调整区域!$D:$D,$B109,调整区域!$G:$G,$G$84)</f>
        <v>0</v>
      </c>
      <c r="H109" s="219">
        <f>SUMIFS(调整区域!$F:$F,调整区域!$D:$D,$B109,调整区域!$E:$E,$H$84)+SUMIFS(调整区域!$H:$H,调整区域!$D:$D,$B109,调整区域!$G:$G,$H$84)</f>
        <v>0</v>
      </c>
      <c r="I109" s="219">
        <f t="shared" si="11"/>
        <v>0</v>
      </c>
      <c r="J109" s="223">
        <f>SUMIFS(调整区域!$F:$F,调整区域!$D:$D,$B109,调整区域!$E:$E,$J$84)+SUMIFS(调整区域!$H:$H,调整区域!$D:$D,$B109,调整区域!$G:$G,$J$84)</f>
        <v>0</v>
      </c>
      <c r="K109" s="223">
        <f>SUMIFS(调整区域!$F:$F,调整区域!$D:$D,$B109,调整区域!$E:$E,$K$84)+SUMIFS(调整区域!$H:$H,调整区域!$D:$D,$B109,调整区域!$G:$G,$K$84)</f>
        <v>0</v>
      </c>
      <c r="L109" s="223">
        <f>SUMIFS(调整区域!$F:$F,调整区域!$D:$D,$B109,调整区域!$E:$E,$L$84)+SUMIFS(调整区域!$H:$H,调整区域!$D:$D,$B109,调整区域!$G:$G,$L$84)</f>
        <v>0</v>
      </c>
      <c r="M109" s="219">
        <f t="shared" si="12"/>
        <v>0</v>
      </c>
      <c r="N109" s="223">
        <f>SUMIFS(调整区域!$F:$F,调整区域!$D:$D,$B109,调整区域!$E:$E,$N$84)+SUMIFS(调整区域!$H:$H,调整区域!$D:$D,$B109,调整区域!$G:$G,$N$84)</f>
        <v>0</v>
      </c>
      <c r="O109" s="223">
        <f>SUMIFS(调整区域!$F:$F,调整区域!$D:$D,$B109,调整区域!$E:$E,$O$84)+SUMIFS(调整区域!$H:$H,调整区域!$D:$D,$B109,调整区域!$G:$G,$O$84)</f>
        <v>0</v>
      </c>
      <c r="P109" s="219">
        <f t="shared" si="13"/>
        <v>0</v>
      </c>
      <c r="Q109" s="223">
        <f>SUMIFS(调整区域!$F:$F,调整区域!$D:$D,$B109,调整区域!$E:$E,$Q$84)+SUMIFS(调整区域!$H:$H,调整区域!$D:$D,$B109,调整区域!$G:$G,$Q$84)</f>
        <v>0</v>
      </c>
      <c r="R109" s="223">
        <f>SUMIFS(调整区域!$F:$F,调整区域!$D:$D,$B109,调整区域!$E:$E,$R$84)+SUMIFS(调整区域!$H:$H,调整区域!$D:$D,$B109,调整区域!$G:$G,$R$84)</f>
        <v>0</v>
      </c>
      <c r="S109" s="219">
        <f t="shared" si="14"/>
        <v>0</v>
      </c>
      <c r="T109" s="223">
        <f>SUMIFS(调整区域!$F:$F,调整区域!$D:$D,$B109,调整区域!$E:$E,$T$84)+SUMIFS(调整区域!$H:$H,调整区域!$D:$D,$B109,调整区域!$G:$G,$T$84)</f>
        <v>0</v>
      </c>
      <c r="U109" s="223">
        <f>SUMIFS(调整区域!$F:$F,调整区域!$D:$D,$B109,调整区域!$E:$E,$U$84)+SUMIFS(调整区域!$H:$H,调整区域!$D:$D,$B109,调整区域!$G:$G,$U$84)</f>
        <v>0</v>
      </c>
      <c r="V109" s="223">
        <f>SUMIFS(调整区域!$F:$F,调整区域!$D:$D,$B109,调整区域!$E:$E,$V$84)+SUMIFS(调整区域!$H:$H,调整区域!$D:$D,$B109,调整区域!$G:$G,$V$84)</f>
        <v>0</v>
      </c>
      <c r="W109" s="223">
        <f>SUMIFS(调整区域!$F:$F,调整区域!$D:$D,$B109,调整区域!$E:$E,$W$84)+SUMIFS(调整区域!$H:$H,调整区域!$D:$D,$B109,调整区域!$G:$G,$W$84)</f>
        <v>0</v>
      </c>
      <c r="X109" s="223">
        <f>SUMIFS(调整区域!$F:$F,调整区域!$D:$D,$B109,调整区域!$E:$E,$X$84)+SUMIFS(调整区域!$H:$H,调整区域!$D:$D,$B109,调整区域!$G:$G,$X$84)</f>
        <v>0</v>
      </c>
      <c r="Y109" s="223">
        <f>SUMIFS(调整区域!$F:$F,调整区域!$D:$D,$B109,调整区域!$E:$E,$Y$84)+SUMIFS(调整区域!$H:$H,调整区域!$D:$D,$B109,调整区域!$G:$G,$Y$84)</f>
        <v>0</v>
      </c>
    </row>
    <row r="110" ht="15" customHeight="1" spans="1:25">
      <c r="A110" s="26"/>
      <c r="B110" s="34" t="s">
        <v>101</v>
      </c>
      <c r="C110" s="223">
        <f t="shared" si="10"/>
        <v>0</v>
      </c>
      <c r="D110" s="223">
        <f>SUMIFS(调整区域!$F:$F,调整区域!$D:$D,$B110,调整区域!$E:$E,$D$84)+SUMIFS(调整区域!$H:$H,调整区域!$D:$D,$B110,调整区域!$G:$G,$D$84)</f>
        <v>0</v>
      </c>
      <c r="E110" s="223">
        <f>SUMIFS(调整区域!$F:$F,调整区域!$D:$D,$B110,调整区域!$E:$E,$E$84)+SUMIFS(调整区域!$H:$H,调整区域!$D:$D,$B110,调整区域!$G:$G,$E$84)</f>
        <v>0</v>
      </c>
      <c r="F110" s="223">
        <f>SUMIFS(调整区域!$F:$F,调整区域!$D:$D,$B110,调整区域!$E:$E,$F$84)+SUMIFS(调整区域!$H:$H,调整区域!$D:$D,$B110,调整区域!$G:$G,$F$84)</f>
        <v>0</v>
      </c>
      <c r="G110" s="223">
        <f>SUMIFS(调整区域!$F:$F,调整区域!$D:$D,$B110,调整区域!$E:$E,$G$84)+SUMIFS(调整区域!$H:$H,调整区域!$D:$D,$B110,调整区域!$G:$G,$G$84)</f>
        <v>0</v>
      </c>
      <c r="H110" s="219">
        <f>SUMIFS(调整区域!$F:$F,调整区域!$D:$D,$B110,调整区域!$E:$E,$H$84)+SUMIFS(调整区域!$H:$H,调整区域!$D:$D,$B110,调整区域!$G:$G,$H$84)</f>
        <v>0</v>
      </c>
      <c r="I110" s="219">
        <f t="shared" si="11"/>
        <v>0</v>
      </c>
      <c r="J110" s="223">
        <f>SUMIFS(调整区域!$F:$F,调整区域!$D:$D,$B110,调整区域!$E:$E,$J$84)+SUMIFS(调整区域!$H:$H,调整区域!$D:$D,$B110,调整区域!$G:$G,$J$84)</f>
        <v>0</v>
      </c>
      <c r="K110" s="223">
        <f>SUMIFS(调整区域!$F:$F,调整区域!$D:$D,$B110,调整区域!$E:$E,$K$84)+SUMIFS(调整区域!$H:$H,调整区域!$D:$D,$B110,调整区域!$G:$G,$K$84)</f>
        <v>0</v>
      </c>
      <c r="L110" s="223">
        <f>SUMIFS(调整区域!$F:$F,调整区域!$D:$D,$B110,调整区域!$E:$E,$L$84)+SUMIFS(调整区域!$H:$H,调整区域!$D:$D,$B110,调整区域!$G:$G,$L$84)</f>
        <v>0</v>
      </c>
      <c r="M110" s="219">
        <f t="shared" si="12"/>
        <v>0</v>
      </c>
      <c r="N110" s="223">
        <f>SUMIFS(调整区域!$F:$F,调整区域!$D:$D,$B110,调整区域!$E:$E,$N$84)+SUMIFS(调整区域!$H:$H,调整区域!$D:$D,$B110,调整区域!$G:$G,$N$84)</f>
        <v>0</v>
      </c>
      <c r="O110" s="223">
        <f>SUMIFS(调整区域!$F:$F,调整区域!$D:$D,$B110,调整区域!$E:$E,$O$84)+SUMIFS(调整区域!$H:$H,调整区域!$D:$D,$B110,调整区域!$G:$G,$O$84)</f>
        <v>0</v>
      </c>
      <c r="P110" s="219">
        <f t="shared" si="13"/>
        <v>0</v>
      </c>
      <c r="Q110" s="223">
        <f>SUMIFS(调整区域!$F:$F,调整区域!$D:$D,$B110,调整区域!$E:$E,$Q$84)+SUMIFS(调整区域!$H:$H,调整区域!$D:$D,$B110,调整区域!$G:$G,$Q$84)</f>
        <v>0</v>
      </c>
      <c r="R110" s="223">
        <f>SUMIFS(调整区域!$F:$F,调整区域!$D:$D,$B110,调整区域!$E:$E,$R$84)+SUMIFS(调整区域!$H:$H,调整区域!$D:$D,$B110,调整区域!$G:$G,$R$84)</f>
        <v>0</v>
      </c>
      <c r="S110" s="219">
        <f t="shared" si="14"/>
        <v>0</v>
      </c>
      <c r="T110" s="223">
        <f>SUMIFS(调整区域!$F:$F,调整区域!$D:$D,$B110,调整区域!$E:$E,$T$84)+SUMIFS(调整区域!$H:$H,调整区域!$D:$D,$B110,调整区域!$G:$G,$T$84)</f>
        <v>0</v>
      </c>
      <c r="U110" s="223">
        <f>SUMIFS(调整区域!$F:$F,调整区域!$D:$D,$B110,调整区域!$E:$E,$U$84)+SUMIFS(调整区域!$H:$H,调整区域!$D:$D,$B110,调整区域!$G:$G,$U$84)</f>
        <v>0</v>
      </c>
      <c r="V110" s="223">
        <f>SUMIFS(调整区域!$F:$F,调整区域!$D:$D,$B110,调整区域!$E:$E,$V$84)+SUMIFS(调整区域!$H:$H,调整区域!$D:$D,$B110,调整区域!$G:$G,$V$84)</f>
        <v>0</v>
      </c>
      <c r="W110" s="223">
        <f>SUMIFS(调整区域!$F:$F,调整区域!$D:$D,$B110,调整区域!$E:$E,$W$84)+SUMIFS(调整区域!$H:$H,调整区域!$D:$D,$B110,调整区域!$G:$G,$W$84)</f>
        <v>0</v>
      </c>
      <c r="X110" s="223">
        <f>SUMIFS(调整区域!$F:$F,调整区域!$D:$D,$B110,调整区域!$E:$E,$X$84)+SUMIFS(调整区域!$H:$H,调整区域!$D:$D,$B110,调整区域!$G:$G,$X$84)</f>
        <v>0</v>
      </c>
      <c r="Y110" s="223">
        <f>SUMIFS(调整区域!$F:$F,调整区域!$D:$D,$B110,调整区域!$E:$E,$Y$84)+SUMIFS(调整区域!$H:$H,调整区域!$D:$D,$B110,调整区域!$G:$G,$Y$84)</f>
        <v>0</v>
      </c>
    </row>
    <row r="111" ht="15" customHeight="1" spans="1:25">
      <c r="A111" s="26"/>
      <c r="B111" s="34" t="s">
        <v>102</v>
      </c>
      <c r="C111" s="223">
        <f t="shared" si="10"/>
        <v>0</v>
      </c>
      <c r="D111" s="223">
        <f>SUMIFS(调整区域!$F:$F,调整区域!$D:$D,$B111,调整区域!$E:$E,$D$84)+SUMIFS(调整区域!$H:$H,调整区域!$D:$D,$B111,调整区域!$G:$G,$D$84)</f>
        <v>0</v>
      </c>
      <c r="E111" s="223">
        <f>SUMIFS(调整区域!$F:$F,调整区域!$D:$D,$B111,调整区域!$E:$E,$E$84)+SUMIFS(调整区域!$H:$H,调整区域!$D:$D,$B111,调整区域!$G:$G,$E$84)</f>
        <v>0</v>
      </c>
      <c r="F111" s="223">
        <f>SUMIFS(调整区域!$F:$F,调整区域!$D:$D,$B111,调整区域!$E:$E,$F$84)+SUMIFS(调整区域!$H:$H,调整区域!$D:$D,$B111,调整区域!$G:$G,$F$84)</f>
        <v>0</v>
      </c>
      <c r="G111" s="223">
        <f>SUMIFS(调整区域!$F:$F,调整区域!$D:$D,$B111,调整区域!$E:$E,$G$84)+SUMIFS(调整区域!$H:$H,调整区域!$D:$D,$B111,调整区域!$G:$G,$G$84)</f>
        <v>0</v>
      </c>
      <c r="H111" s="219">
        <f>SUMIFS(调整区域!$F:$F,调整区域!$D:$D,$B111,调整区域!$E:$E,$H$84)+SUMIFS(调整区域!$H:$H,调整区域!$D:$D,$B111,调整区域!$G:$G,$H$84)</f>
        <v>0</v>
      </c>
      <c r="I111" s="219">
        <f t="shared" si="11"/>
        <v>0</v>
      </c>
      <c r="J111" s="223">
        <f>SUMIFS(调整区域!$F:$F,调整区域!$D:$D,$B111,调整区域!$E:$E,$J$84)+SUMIFS(调整区域!$H:$H,调整区域!$D:$D,$B111,调整区域!$G:$G,$J$84)</f>
        <v>0</v>
      </c>
      <c r="K111" s="223">
        <f>SUMIFS(调整区域!$F:$F,调整区域!$D:$D,$B111,调整区域!$E:$E,$K$84)+SUMIFS(调整区域!$H:$H,调整区域!$D:$D,$B111,调整区域!$G:$G,$K$84)</f>
        <v>0</v>
      </c>
      <c r="L111" s="223">
        <f>SUMIFS(调整区域!$F:$F,调整区域!$D:$D,$B111,调整区域!$E:$E,$L$84)+SUMIFS(调整区域!$H:$H,调整区域!$D:$D,$B111,调整区域!$G:$G,$L$84)</f>
        <v>0</v>
      </c>
      <c r="M111" s="219">
        <f t="shared" si="12"/>
        <v>0</v>
      </c>
      <c r="N111" s="223">
        <f>SUMIFS(调整区域!$F:$F,调整区域!$D:$D,$B111,调整区域!$E:$E,$N$84)+SUMIFS(调整区域!$H:$H,调整区域!$D:$D,$B111,调整区域!$G:$G,$N$84)</f>
        <v>0</v>
      </c>
      <c r="O111" s="223">
        <f>SUMIFS(调整区域!$F:$F,调整区域!$D:$D,$B111,调整区域!$E:$E,$O$84)+SUMIFS(调整区域!$H:$H,调整区域!$D:$D,$B111,调整区域!$G:$G,$O$84)</f>
        <v>0</v>
      </c>
      <c r="P111" s="219">
        <f t="shared" si="13"/>
        <v>0</v>
      </c>
      <c r="Q111" s="223">
        <f>SUMIFS(调整区域!$F:$F,调整区域!$D:$D,$B111,调整区域!$E:$E,$Q$84)+SUMIFS(调整区域!$H:$H,调整区域!$D:$D,$B111,调整区域!$G:$G,$Q$84)</f>
        <v>0</v>
      </c>
      <c r="R111" s="223">
        <f>SUMIFS(调整区域!$F:$F,调整区域!$D:$D,$B111,调整区域!$E:$E,$R$84)+SUMIFS(调整区域!$H:$H,调整区域!$D:$D,$B111,调整区域!$G:$G,$R$84)</f>
        <v>0</v>
      </c>
      <c r="S111" s="219">
        <f t="shared" si="14"/>
        <v>0</v>
      </c>
      <c r="T111" s="223">
        <f>SUMIFS(调整区域!$F:$F,调整区域!$D:$D,$B111,调整区域!$E:$E,$T$84)+SUMIFS(调整区域!$H:$H,调整区域!$D:$D,$B111,调整区域!$G:$G,$T$84)</f>
        <v>0</v>
      </c>
      <c r="U111" s="223">
        <f>SUMIFS(调整区域!$F:$F,调整区域!$D:$D,$B111,调整区域!$E:$E,$U$84)+SUMIFS(调整区域!$H:$H,调整区域!$D:$D,$B111,调整区域!$G:$G,$U$84)</f>
        <v>0</v>
      </c>
      <c r="V111" s="223">
        <f>SUMIFS(调整区域!$F:$F,调整区域!$D:$D,$B111,调整区域!$E:$E,$V$84)+SUMIFS(调整区域!$H:$H,调整区域!$D:$D,$B111,调整区域!$G:$G,$V$84)</f>
        <v>0</v>
      </c>
      <c r="W111" s="223">
        <f>SUMIFS(调整区域!$F:$F,调整区域!$D:$D,$B111,调整区域!$E:$E,$W$84)+SUMIFS(调整区域!$H:$H,调整区域!$D:$D,$B111,调整区域!$G:$G,$W$84)</f>
        <v>0</v>
      </c>
      <c r="X111" s="223">
        <f>SUMIFS(调整区域!$F:$F,调整区域!$D:$D,$B111,调整区域!$E:$E,$X$84)+SUMIFS(调整区域!$H:$H,调整区域!$D:$D,$B111,调整区域!$G:$G,$X$84)</f>
        <v>0</v>
      </c>
      <c r="Y111" s="223">
        <f>SUMIFS(调整区域!$F:$F,调整区域!$D:$D,$B111,调整区域!$E:$E,$Y$84)+SUMIFS(调整区域!$H:$H,调整区域!$D:$D,$B111,调整区域!$G:$G,$Y$84)</f>
        <v>0</v>
      </c>
    </row>
    <row r="112" ht="15" customHeight="1" spans="1:25">
      <c r="A112" s="26"/>
      <c r="B112" s="34" t="s">
        <v>103</v>
      </c>
      <c r="C112" s="223">
        <f t="shared" si="10"/>
        <v>0</v>
      </c>
      <c r="D112" s="223">
        <f>SUMIFS(调整区域!$F:$F,调整区域!$D:$D,$B112,调整区域!$E:$E,$D$84)+SUMIFS(调整区域!$H:$H,调整区域!$D:$D,$B112,调整区域!$G:$G,$D$84)</f>
        <v>0</v>
      </c>
      <c r="E112" s="223">
        <f>SUMIFS(调整区域!$F:$F,调整区域!$D:$D,$B112,调整区域!$E:$E,$E$84)+SUMIFS(调整区域!$H:$H,调整区域!$D:$D,$B112,调整区域!$G:$G,$E$84)</f>
        <v>0</v>
      </c>
      <c r="F112" s="223">
        <f>SUMIFS(调整区域!$F:$F,调整区域!$D:$D,$B112,调整区域!$E:$E,$F$84)+SUMIFS(调整区域!$H:$H,调整区域!$D:$D,$B112,调整区域!$G:$G,$F$84)</f>
        <v>0</v>
      </c>
      <c r="G112" s="223">
        <f>SUMIFS(调整区域!$F:$F,调整区域!$D:$D,$B112,调整区域!$E:$E,$G$84)+SUMIFS(调整区域!$H:$H,调整区域!$D:$D,$B112,调整区域!$G:$G,$G$84)</f>
        <v>0</v>
      </c>
      <c r="H112" s="219">
        <f>SUMIFS(调整区域!$F:$F,调整区域!$D:$D,$B112,调整区域!$E:$E,$H$84)+SUMIFS(调整区域!$H:$H,调整区域!$D:$D,$B112,调整区域!$G:$G,$H$84)</f>
        <v>0</v>
      </c>
      <c r="I112" s="219">
        <f t="shared" si="11"/>
        <v>0</v>
      </c>
      <c r="J112" s="223">
        <f>SUMIFS(调整区域!$F:$F,调整区域!$D:$D,$B112,调整区域!$E:$E,$J$84)+SUMIFS(调整区域!$H:$H,调整区域!$D:$D,$B112,调整区域!$G:$G,$J$84)</f>
        <v>0</v>
      </c>
      <c r="K112" s="223">
        <f>SUMIFS(调整区域!$F:$F,调整区域!$D:$D,$B112,调整区域!$E:$E,$K$84)+SUMIFS(调整区域!$H:$H,调整区域!$D:$D,$B112,调整区域!$G:$G,$K$84)</f>
        <v>0</v>
      </c>
      <c r="L112" s="223">
        <f>SUMIFS(调整区域!$F:$F,调整区域!$D:$D,$B112,调整区域!$E:$E,$L$84)+SUMIFS(调整区域!$H:$H,调整区域!$D:$D,$B112,调整区域!$G:$G,$L$84)</f>
        <v>0</v>
      </c>
      <c r="M112" s="219">
        <f t="shared" si="12"/>
        <v>0</v>
      </c>
      <c r="N112" s="223">
        <f>SUMIFS(调整区域!$F:$F,调整区域!$D:$D,$B112,调整区域!$E:$E,$N$84)+SUMIFS(调整区域!$H:$H,调整区域!$D:$D,$B112,调整区域!$G:$G,$N$84)</f>
        <v>0</v>
      </c>
      <c r="O112" s="223">
        <f>SUMIFS(调整区域!$F:$F,调整区域!$D:$D,$B112,调整区域!$E:$E,$O$84)+SUMIFS(调整区域!$H:$H,调整区域!$D:$D,$B112,调整区域!$G:$G,$O$84)</f>
        <v>0</v>
      </c>
      <c r="P112" s="219">
        <f t="shared" si="13"/>
        <v>0</v>
      </c>
      <c r="Q112" s="223">
        <f>SUMIFS(调整区域!$F:$F,调整区域!$D:$D,$B112,调整区域!$E:$E,$Q$84)+SUMIFS(调整区域!$H:$H,调整区域!$D:$D,$B112,调整区域!$G:$G,$Q$84)</f>
        <v>0</v>
      </c>
      <c r="R112" s="223">
        <f>SUMIFS(调整区域!$F:$F,调整区域!$D:$D,$B112,调整区域!$E:$E,$R$84)+SUMIFS(调整区域!$H:$H,调整区域!$D:$D,$B112,调整区域!$G:$G,$R$84)</f>
        <v>0</v>
      </c>
      <c r="S112" s="219">
        <f t="shared" si="14"/>
        <v>0</v>
      </c>
      <c r="T112" s="223">
        <f>SUMIFS(调整区域!$F:$F,调整区域!$D:$D,$B112,调整区域!$E:$E,$T$84)+SUMIFS(调整区域!$H:$H,调整区域!$D:$D,$B112,调整区域!$G:$G,$T$84)</f>
        <v>0</v>
      </c>
      <c r="U112" s="223">
        <f>SUMIFS(调整区域!$F:$F,调整区域!$D:$D,$B112,调整区域!$E:$E,$U$84)+SUMIFS(调整区域!$H:$H,调整区域!$D:$D,$B112,调整区域!$G:$G,$U$84)</f>
        <v>0</v>
      </c>
      <c r="V112" s="223">
        <f>SUMIFS(调整区域!$F:$F,调整区域!$D:$D,$B112,调整区域!$E:$E,$V$84)+SUMIFS(调整区域!$H:$H,调整区域!$D:$D,$B112,调整区域!$G:$G,$V$84)</f>
        <v>0</v>
      </c>
      <c r="W112" s="223">
        <f>SUMIFS(调整区域!$F:$F,调整区域!$D:$D,$B112,调整区域!$E:$E,$W$84)+SUMIFS(调整区域!$H:$H,调整区域!$D:$D,$B112,调整区域!$G:$G,$W$84)</f>
        <v>0</v>
      </c>
      <c r="X112" s="223">
        <f>SUMIFS(调整区域!$F:$F,调整区域!$D:$D,$B112,调整区域!$E:$E,$X$84)+SUMIFS(调整区域!$H:$H,调整区域!$D:$D,$B112,调整区域!$G:$G,$X$84)</f>
        <v>0</v>
      </c>
      <c r="Y112" s="223">
        <f>SUMIFS(调整区域!$F:$F,调整区域!$D:$D,$B112,调整区域!$E:$E,$Y$84)+SUMIFS(调整区域!$H:$H,调整区域!$D:$D,$B112,调整区域!$G:$G,$Y$84)</f>
        <v>0</v>
      </c>
    </row>
    <row r="113" ht="15" customHeight="1" spans="1:25">
      <c r="A113" s="26"/>
      <c r="B113" s="34" t="s">
        <v>104</v>
      </c>
      <c r="C113" s="223">
        <f t="shared" si="10"/>
        <v>0</v>
      </c>
      <c r="D113" s="223">
        <f>SUMIFS(调整区域!$F:$F,调整区域!$D:$D,$B113,调整区域!$E:$E,$D$84)+SUMIFS(调整区域!$H:$H,调整区域!$D:$D,$B113,调整区域!$G:$G,$D$84)</f>
        <v>0</v>
      </c>
      <c r="E113" s="223">
        <f>SUMIFS(调整区域!$F:$F,调整区域!$D:$D,$B113,调整区域!$E:$E,$E$84)+SUMIFS(调整区域!$H:$H,调整区域!$D:$D,$B113,调整区域!$G:$G,$E$84)</f>
        <v>0</v>
      </c>
      <c r="F113" s="223">
        <f>SUMIFS(调整区域!$F:$F,调整区域!$D:$D,$B113,调整区域!$E:$E,$F$84)+SUMIFS(调整区域!$H:$H,调整区域!$D:$D,$B113,调整区域!$G:$G,$F$84)</f>
        <v>0</v>
      </c>
      <c r="G113" s="223">
        <f>SUMIFS(调整区域!$F:$F,调整区域!$D:$D,$B113,调整区域!$E:$E,$G$84)+SUMIFS(调整区域!$H:$H,调整区域!$D:$D,$B113,调整区域!$G:$G,$G$84)</f>
        <v>0</v>
      </c>
      <c r="H113" s="219">
        <f>SUMIFS(调整区域!$F:$F,调整区域!$D:$D,$B113,调整区域!$E:$E,$H$84)+SUMIFS(调整区域!$H:$H,调整区域!$D:$D,$B113,调整区域!$G:$G,$H$84)</f>
        <v>0</v>
      </c>
      <c r="I113" s="219">
        <f t="shared" si="11"/>
        <v>0</v>
      </c>
      <c r="J113" s="223">
        <f>SUMIFS(调整区域!$F:$F,调整区域!$D:$D,$B113,调整区域!$E:$E,$J$84)+SUMIFS(调整区域!$H:$H,调整区域!$D:$D,$B113,调整区域!$G:$G,$J$84)</f>
        <v>0</v>
      </c>
      <c r="K113" s="223">
        <f>SUMIFS(调整区域!$F:$F,调整区域!$D:$D,$B113,调整区域!$E:$E,$K$84)+SUMIFS(调整区域!$H:$H,调整区域!$D:$D,$B113,调整区域!$G:$G,$K$84)</f>
        <v>0</v>
      </c>
      <c r="L113" s="223">
        <f>SUMIFS(调整区域!$F:$F,调整区域!$D:$D,$B113,调整区域!$E:$E,$L$84)+SUMIFS(调整区域!$H:$H,调整区域!$D:$D,$B113,调整区域!$G:$G,$L$84)</f>
        <v>0</v>
      </c>
      <c r="M113" s="219">
        <f t="shared" si="12"/>
        <v>0</v>
      </c>
      <c r="N113" s="223">
        <f>SUMIFS(调整区域!$F:$F,调整区域!$D:$D,$B113,调整区域!$E:$E,$N$84)+SUMIFS(调整区域!$H:$H,调整区域!$D:$D,$B113,调整区域!$G:$G,$N$84)</f>
        <v>0</v>
      </c>
      <c r="O113" s="223">
        <f>SUMIFS(调整区域!$F:$F,调整区域!$D:$D,$B113,调整区域!$E:$E,$O$84)+SUMIFS(调整区域!$H:$H,调整区域!$D:$D,$B113,调整区域!$G:$G,$O$84)</f>
        <v>0</v>
      </c>
      <c r="P113" s="219">
        <f t="shared" si="13"/>
        <v>0</v>
      </c>
      <c r="Q113" s="223">
        <f>SUMIFS(调整区域!$F:$F,调整区域!$D:$D,$B113,调整区域!$E:$E,$Q$84)+SUMIFS(调整区域!$H:$H,调整区域!$D:$D,$B113,调整区域!$G:$G,$Q$84)</f>
        <v>0</v>
      </c>
      <c r="R113" s="223">
        <f>SUMIFS(调整区域!$F:$F,调整区域!$D:$D,$B113,调整区域!$E:$E,$R$84)+SUMIFS(调整区域!$H:$H,调整区域!$D:$D,$B113,调整区域!$G:$G,$R$84)</f>
        <v>0</v>
      </c>
      <c r="S113" s="219">
        <f t="shared" si="14"/>
        <v>0</v>
      </c>
      <c r="T113" s="223">
        <f>SUMIFS(调整区域!$F:$F,调整区域!$D:$D,$B113,调整区域!$E:$E,$T$84)+SUMIFS(调整区域!$H:$H,调整区域!$D:$D,$B113,调整区域!$G:$G,$T$84)</f>
        <v>0</v>
      </c>
      <c r="U113" s="223">
        <f>SUMIFS(调整区域!$F:$F,调整区域!$D:$D,$B113,调整区域!$E:$E,$U$84)+SUMIFS(调整区域!$H:$H,调整区域!$D:$D,$B113,调整区域!$G:$G,$U$84)</f>
        <v>0</v>
      </c>
      <c r="V113" s="223">
        <f>SUMIFS(调整区域!$F:$F,调整区域!$D:$D,$B113,调整区域!$E:$E,$V$84)+SUMIFS(调整区域!$H:$H,调整区域!$D:$D,$B113,调整区域!$G:$G,$V$84)</f>
        <v>0</v>
      </c>
      <c r="W113" s="223">
        <f>SUMIFS(调整区域!$F:$F,调整区域!$D:$D,$B113,调整区域!$E:$E,$W$84)+SUMIFS(调整区域!$H:$H,调整区域!$D:$D,$B113,调整区域!$G:$G,$W$84)</f>
        <v>0</v>
      </c>
      <c r="X113" s="223">
        <f>SUMIFS(调整区域!$F:$F,调整区域!$D:$D,$B113,调整区域!$E:$E,$X$84)+SUMIFS(调整区域!$H:$H,调整区域!$D:$D,$B113,调整区域!$G:$G,$X$84)</f>
        <v>0</v>
      </c>
      <c r="Y113" s="223">
        <f>SUMIFS(调整区域!$F:$F,调整区域!$D:$D,$B113,调整区域!$E:$E,$Y$84)+SUMIFS(调整区域!$H:$H,调整区域!$D:$D,$B113,调整区域!$G:$G,$Y$84)</f>
        <v>0</v>
      </c>
    </row>
    <row r="114" ht="15" customHeight="1" spans="1:25">
      <c r="A114" s="26"/>
      <c r="B114" s="34" t="s">
        <v>105</v>
      </c>
      <c r="C114" s="226">
        <f t="shared" si="10"/>
        <v>-2.09547579288483e-9</v>
      </c>
      <c r="D114" s="223">
        <f>SUMIFS(调整区域!$F:$F,调整区域!$D:$D,$B114,调整区域!$E:$E,$D$84)+SUMIFS(调整区域!$H:$H,调整区域!$D:$D,$B114,调整区域!$G:$G,$D$84)</f>
        <v>-7827517.32316825</v>
      </c>
      <c r="E114" s="223">
        <f>SUMIFS(调整区域!$F:$F,调整区域!$D:$D,$B114,调整区域!$E:$E,$E$84)+SUMIFS(调整区域!$H:$H,调整区域!$D:$D,$B114,调整区域!$G:$G,$E$84)</f>
        <v>0</v>
      </c>
      <c r="F114" s="223">
        <f>SUMIFS(调整区域!$F:$F,调整区域!$D:$D,$B114,调整区域!$E:$E,$F$84)+SUMIFS(调整区域!$H:$H,调整区域!$D:$D,$B114,调整区域!$G:$G,$F$84)</f>
        <v>0</v>
      </c>
      <c r="G114" s="223">
        <f>SUMIFS(调整区域!$F:$F,调整区域!$D:$D,$B114,调整区域!$E:$E,$G$84)+SUMIFS(调整区域!$H:$H,调整区域!$D:$D,$B114,调整区域!$G:$G,$G$84)</f>
        <v>0</v>
      </c>
      <c r="H114" s="219">
        <f>SUMIFS(调整区域!$F:$F,调整区域!$D:$D,$B114,调整区域!$E:$E,$H$84)+SUMIFS(调整区域!$H:$H,调整区域!$D:$D,$B114,调整区域!$G:$G,$H$84)</f>
        <v>5593516.30316825</v>
      </c>
      <c r="I114" s="219">
        <f t="shared" si="11"/>
        <v>487973.16</v>
      </c>
      <c r="J114" s="223">
        <f>SUMIFS(调整区域!$F:$F,调整区域!$D:$D,$B114,调整区域!$E:$E,$J$84)+SUMIFS(调整区域!$H:$H,调整区域!$D:$D,$B114,调整区域!$G:$G,$J$84)</f>
        <v>162813.44</v>
      </c>
      <c r="K114" s="223">
        <f>SUMIFS(调整区域!$F:$F,调整区域!$D:$D,$B114,调整区域!$E:$E,$K$84)+SUMIFS(调整区域!$H:$H,调整区域!$D:$D,$B114,调整区域!$G:$G,$K$84)</f>
        <v>128906.94</v>
      </c>
      <c r="L114" s="223">
        <f>SUMIFS(调整区域!$F:$F,调整区域!$D:$D,$B114,调整区域!$E:$E,$L$84)+SUMIFS(调整区域!$H:$H,调整区域!$D:$D,$B114,调整区域!$G:$G,$L$84)</f>
        <v>196252.78</v>
      </c>
      <c r="M114" s="219">
        <f t="shared" si="12"/>
        <v>215585.28</v>
      </c>
      <c r="N114" s="223">
        <f>SUMIFS(调整区域!$F:$F,调整区域!$D:$D,$B114,调整区域!$E:$E,$N$84)+SUMIFS(调整区域!$H:$H,调整区域!$D:$D,$B114,调整区域!$G:$G,$N$84)</f>
        <v>170028.48</v>
      </c>
      <c r="O114" s="223">
        <f>SUMIFS(调整区域!$F:$F,调整区域!$D:$D,$B114,调整区域!$E:$E,$O$84)+SUMIFS(调整区域!$H:$H,调整区域!$D:$D,$B114,调整区域!$G:$G,$O$84)</f>
        <v>45556.8</v>
      </c>
      <c r="P114" s="219">
        <f t="shared" si="13"/>
        <v>312088</v>
      </c>
      <c r="Q114" s="223">
        <f>SUMIFS(调整区域!$F:$F,调整区域!$D:$D,$B114,调整区域!$E:$E,$Q$84)+SUMIFS(调整区域!$H:$H,调整区域!$D:$D,$B114,调整区域!$G:$G,$Q$84)</f>
        <v>217888</v>
      </c>
      <c r="R114" s="223">
        <f>SUMIFS(调整区域!$F:$F,调整区域!$D:$D,$B114,调整区域!$E:$E,$R$84)+SUMIFS(调整区域!$H:$H,调整区域!$D:$D,$B114,调整区域!$G:$G,$R$84)</f>
        <v>94200</v>
      </c>
      <c r="S114" s="219">
        <f t="shared" si="14"/>
        <v>1218354.58</v>
      </c>
      <c r="T114" s="223">
        <f>SUMIFS(调整区域!$F:$F,调整区域!$D:$D,$B114,调整区域!$E:$E,$T$84)+SUMIFS(调整区域!$H:$H,调整区域!$D:$D,$B114,调整区域!$G:$G,$T$84)</f>
        <v>408075.52</v>
      </c>
      <c r="U114" s="223">
        <f>SUMIFS(调整区域!$F:$F,调整区域!$D:$D,$B114,调整区域!$E:$E,$U$84)+SUMIFS(调整区域!$H:$H,调整区域!$D:$D,$B114,调整区域!$G:$G,$U$84)</f>
        <v>283962.16</v>
      </c>
      <c r="V114" s="223">
        <f>SUMIFS(调整区域!$F:$F,调整区域!$D:$D,$B114,调整区域!$E:$E,$V$84)+SUMIFS(调整区域!$H:$H,调整区域!$D:$D,$B114,调整区域!$G:$G,$V$84)</f>
        <v>178653.44</v>
      </c>
      <c r="W114" s="223">
        <f>SUMIFS(调整区域!$F:$F,调整区域!$D:$D,$B114,调整区域!$E:$E,$W$84)+SUMIFS(调整区域!$H:$H,调整区域!$D:$D,$B114,调整区域!$G:$G,$W$84)</f>
        <v>149500.27</v>
      </c>
      <c r="X114" s="223">
        <f>SUMIFS(调整区域!$F:$F,调整区域!$D:$D,$B114,调整区域!$E:$E,$X$84)+SUMIFS(调整区域!$H:$H,调整区域!$D:$D,$B114,调整区域!$G:$G,$X$84)</f>
        <v>76316.79</v>
      </c>
      <c r="Y114" s="223">
        <f>SUMIFS(调整区域!$F:$F,调整区域!$D:$D,$B114,调整区域!$E:$E,$Y$84)+SUMIFS(调整区域!$H:$H,调整区域!$D:$D,$B114,调整区域!$G:$G,$Y$84)</f>
        <v>121846.4</v>
      </c>
    </row>
    <row r="115" ht="15" customHeight="1" spans="1:25">
      <c r="A115" s="26"/>
      <c r="B115" s="34" t="s">
        <v>106</v>
      </c>
      <c r="C115" s="223">
        <f t="shared" si="10"/>
        <v>0</v>
      </c>
      <c r="D115" s="223">
        <f>SUMIFS(调整区域!$F:$F,调整区域!$D:$D,$B115,调整区域!$E:$E,$D$84)+SUMIFS(调整区域!$H:$H,调整区域!$D:$D,$B115,调整区域!$G:$G,$D$84)</f>
        <v>0</v>
      </c>
      <c r="E115" s="223">
        <f>SUMIFS(调整区域!$F:$F,调整区域!$D:$D,$B115,调整区域!$E:$E,$E$84)+SUMIFS(调整区域!$H:$H,调整区域!$D:$D,$B115,调整区域!$G:$G,$E$84)</f>
        <v>0</v>
      </c>
      <c r="F115" s="223">
        <f>SUMIFS(调整区域!$F:$F,调整区域!$D:$D,$B115,调整区域!$E:$E,$F$84)+SUMIFS(调整区域!$H:$H,调整区域!$D:$D,$B115,调整区域!$G:$G,$F$84)</f>
        <v>0</v>
      </c>
      <c r="G115" s="223">
        <f>SUMIFS(调整区域!$F:$F,调整区域!$D:$D,$B115,调整区域!$E:$E,$G$84)+SUMIFS(调整区域!$H:$H,调整区域!$D:$D,$B115,调整区域!$G:$G,$G$84)</f>
        <v>0</v>
      </c>
      <c r="H115" s="219">
        <f>SUMIFS(调整区域!$F:$F,调整区域!$D:$D,$B115,调整区域!$E:$E,$H$84)+SUMIFS(调整区域!$H:$H,调整区域!$D:$D,$B115,调整区域!$G:$G,$H$84)</f>
        <v>0</v>
      </c>
      <c r="I115" s="219">
        <f t="shared" si="11"/>
        <v>0</v>
      </c>
      <c r="J115" s="223">
        <f>SUMIFS(调整区域!$F:$F,调整区域!$D:$D,$B115,调整区域!$E:$E,$J$84)+SUMIFS(调整区域!$H:$H,调整区域!$D:$D,$B115,调整区域!$G:$G,$J$84)</f>
        <v>0</v>
      </c>
      <c r="K115" s="223">
        <f>SUMIFS(调整区域!$F:$F,调整区域!$D:$D,$B115,调整区域!$E:$E,$K$84)+SUMIFS(调整区域!$H:$H,调整区域!$D:$D,$B115,调整区域!$G:$G,$K$84)</f>
        <v>0</v>
      </c>
      <c r="L115" s="223">
        <f>SUMIFS(调整区域!$F:$F,调整区域!$D:$D,$B115,调整区域!$E:$E,$L$84)+SUMIFS(调整区域!$H:$H,调整区域!$D:$D,$B115,调整区域!$G:$G,$L$84)</f>
        <v>0</v>
      </c>
      <c r="M115" s="219">
        <f t="shared" si="12"/>
        <v>0</v>
      </c>
      <c r="N115" s="223">
        <f>SUMIFS(调整区域!$F:$F,调整区域!$D:$D,$B115,调整区域!$E:$E,$N$84)+SUMIFS(调整区域!$H:$H,调整区域!$D:$D,$B115,调整区域!$G:$G,$N$84)</f>
        <v>0</v>
      </c>
      <c r="O115" s="223">
        <f>SUMIFS(调整区域!$F:$F,调整区域!$D:$D,$B115,调整区域!$E:$E,$O$84)+SUMIFS(调整区域!$H:$H,调整区域!$D:$D,$B115,调整区域!$G:$G,$O$84)</f>
        <v>0</v>
      </c>
      <c r="P115" s="219">
        <f t="shared" si="13"/>
        <v>0</v>
      </c>
      <c r="Q115" s="223">
        <f>SUMIFS(调整区域!$F:$F,调整区域!$D:$D,$B115,调整区域!$E:$E,$Q$84)+SUMIFS(调整区域!$H:$H,调整区域!$D:$D,$B115,调整区域!$G:$G,$Q$84)</f>
        <v>0</v>
      </c>
      <c r="R115" s="223">
        <f>SUMIFS(调整区域!$F:$F,调整区域!$D:$D,$B115,调整区域!$E:$E,$R$84)+SUMIFS(调整区域!$H:$H,调整区域!$D:$D,$B115,调整区域!$G:$G,$R$84)</f>
        <v>0</v>
      </c>
      <c r="S115" s="219">
        <f t="shared" si="14"/>
        <v>0</v>
      </c>
      <c r="T115" s="223">
        <f>SUMIFS(调整区域!$F:$F,调整区域!$D:$D,$B115,调整区域!$E:$E,$T$84)+SUMIFS(调整区域!$H:$H,调整区域!$D:$D,$B115,调整区域!$G:$G,$T$84)</f>
        <v>0</v>
      </c>
      <c r="U115" s="223">
        <f>SUMIFS(调整区域!$F:$F,调整区域!$D:$D,$B115,调整区域!$E:$E,$U$84)+SUMIFS(调整区域!$H:$H,调整区域!$D:$D,$B115,调整区域!$G:$G,$U$84)</f>
        <v>0</v>
      </c>
      <c r="V115" s="223">
        <f>SUMIFS(调整区域!$F:$F,调整区域!$D:$D,$B115,调整区域!$E:$E,$V$84)+SUMIFS(调整区域!$H:$H,调整区域!$D:$D,$B115,调整区域!$G:$G,$V$84)</f>
        <v>0</v>
      </c>
      <c r="W115" s="223">
        <f>SUMIFS(调整区域!$F:$F,调整区域!$D:$D,$B115,调整区域!$E:$E,$W$84)+SUMIFS(调整区域!$H:$H,调整区域!$D:$D,$B115,调整区域!$G:$G,$W$84)</f>
        <v>0</v>
      </c>
      <c r="X115" s="223">
        <f>SUMIFS(调整区域!$F:$F,调整区域!$D:$D,$B115,调整区域!$E:$E,$X$84)+SUMIFS(调整区域!$H:$H,调整区域!$D:$D,$B115,调整区域!$G:$G,$X$84)</f>
        <v>0</v>
      </c>
      <c r="Y115" s="223">
        <f>SUMIFS(调整区域!$F:$F,调整区域!$D:$D,$B115,调整区域!$E:$E,$Y$84)+SUMIFS(调整区域!$H:$H,调整区域!$D:$D,$B115,调整区域!$G:$G,$Y$84)</f>
        <v>0</v>
      </c>
    </row>
    <row r="116" ht="15" customHeight="1" spans="1:25">
      <c r="A116" s="26"/>
      <c r="B116" s="34" t="s">
        <v>107</v>
      </c>
      <c r="C116" s="223">
        <f t="shared" si="10"/>
        <v>0</v>
      </c>
      <c r="D116" s="223">
        <f>SUMIFS(调整区域!$F:$F,调整区域!$D:$D,$B116,调整区域!$E:$E,$D$84)+SUMIFS(调整区域!$H:$H,调整区域!$D:$D,$B116,调整区域!$G:$G,$D$84)</f>
        <v>0</v>
      </c>
      <c r="E116" s="223">
        <f>SUMIFS(调整区域!$F:$F,调整区域!$D:$D,$B116,调整区域!$E:$E,$E$84)+SUMIFS(调整区域!$H:$H,调整区域!$D:$D,$B116,调整区域!$G:$G,$E$84)</f>
        <v>0</v>
      </c>
      <c r="F116" s="223">
        <f>SUMIFS(调整区域!$F:$F,调整区域!$D:$D,$B116,调整区域!$E:$E,$F$84)+SUMIFS(调整区域!$H:$H,调整区域!$D:$D,$B116,调整区域!$G:$G,$F$84)</f>
        <v>0</v>
      </c>
      <c r="G116" s="223">
        <f>SUMIFS(调整区域!$F:$F,调整区域!$D:$D,$B116,调整区域!$E:$E,$G$84)+SUMIFS(调整区域!$H:$H,调整区域!$D:$D,$B116,调整区域!$G:$G,$G$84)</f>
        <v>0</v>
      </c>
      <c r="H116" s="219">
        <f>SUMIFS(调整区域!$F:$F,调整区域!$D:$D,$B116,调整区域!$E:$E,$H$84)+SUMIFS(调整区域!$H:$H,调整区域!$D:$D,$B116,调整区域!$G:$G,$H$84)</f>
        <v>0</v>
      </c>
      <c r="I116" s="219">
        <f t="shared" si="11"/>
        <v>0</v>
      </c>
      <c r="J116" s="223">
        <f>SUMIFS(调整区域!$F:$F,调整区域!$D:$D,$B116,调整区域!$E:$E,$J$84)+SUMIFS(调整区域!$H:$H,调整区域!$D:$D,$B116,调整区域!$G:$G,$J$84)</f>
        <v>0</v>
      </c>
      <c r="K116" s="223">
        <f>SUMIFS(调整区域!$F:$F,调整区域!$D:$D,$B116,调整区域!$E:$E,$K$84)+SUMIFS(调整区域!$H:$H,调整区域!$D:$D,$B116,调整区域!$G:$G,$K$84)</f>
        <v>0</v>
      </c>
      <c r="L116" s="223">
        <f>SUMIFS(调整区域!$F:$F,调整区域!$D:$D,$B116,调整区域!$E:$E,$L$84)+SUMIFS(调整区域!$H:$H,调整区域!$D:$D,$B116,调整区域!$G:$G,$L$84)</f>
        <v>0</v>
      </c>
      <c r="M116" s="219">
        <f t="shared" si="12"/>
        <v>0</v>
      </c>
      <c r="N116" s="223">
        <f>SUMIFS(调整区域!$F:$F,调整区域!$D:$D,$B116,调整区域!$E:$E,$N$84)+SUMIFS(调整区域!$H:$H,调整区域!$D:$D,$B116,调整区域!$G:$G,$N$84)</f>
        <v>0</v>
      </c>
      <c r="O116" s="223">
        <f>SUMIFS(调整区域!$F:$F,调整区域!$D:$D,$B116,调整区域!$E:$E,$O$84)+SUMIFS(调整区域!$H:$H,调整区域!$D:$D,$B116,调整区域!$G:$G,$O$84)</f>
        <v>0</v>
      </c>
      <c r="P116" s="219">
        <f t="shared" si="13"/>
        <v>0</v>
      </c>
      <c r="Q116" s="223">
        <f>SUMIFS(调整区域!$F:$F,调整区域!$D:$D,$B116,调整区域!$E:$E,$Q$84)+SUMIFS(调整区域!$H:$H,调整区域!$D:$D,$B116,调整区域!$G:$G,$Q$84)</f>
        <v>0</v>
      </c>
      <c r="R116" s="223">
        <f>SUMIFS(调整区域!$F:$F,调整区域!$D:$D,$B116,调整区域!$E:$E,$R$84)+SUMIFS(调整区域!$H:$H,调整区域!$D:$D,$B116,调整区域!$G:$G,$R$84)</f>
        <v>0</v>
      </c>
      <c r="S116" s="219">
        <f t="shared" si="14"/>
        <v>0</v>
      </c>
      <c r="T116" s="223">
        <f>SUMIFS(调整区域!$F:$F,调整区域!$D:$D,$B116,调整区域!$E:$E,$T$84)+SUMIFS(调整区域!$H:$H,调整区域!$D:$D,$B116,调整区域!$G:$G,$T$84)</f>
        <v>0</v>
      </c>
      <c r="U116" s="223">
        <f>SUMIFS(调整区域!$F:$F,调整区域!$D:$D,$B116,调整区域!$E:$E,$U$84)+SUMIFS(调整区域!$H:$H,调整区域!$D:$D,$B116,调整区域!$G:$G,$U$84)</f>
        <v>0</v>
      </c>
      <c r="V116" s="223">
        <f>SUMIFS(调整区域!$F:$F,调整区域!$D:$D,$B116,调整区域!$E:$E,$V$84)+SUMIFS(调整区域!$H:$H,调整区域!$D:$D,$B116,调整区域!$G:$G,$V$84)</f>
        <v>0</v>
      </c>
      <c r="W116" s="223">
        <f>SUMIFS(调整区域!$F:$F,调整区域!$D:$D,$B116,调整区域!$E:$E,$W$84)+SUMIFS(调整区域!$H:$H,调整区域!$D:$D,$B116,调整区域!$G:$G,$W$84)</f>
        <v>0</v>
      </c>
      <c r="X116" s="223">
        <f>SUMIFS(调整区域!$F:$F,调整区域!$D:$D,$B116,调整区域!$E:$E,$X$84)+SUMIFS(调整区域!$H:$H,调整区域!$D:$D,$B116,调整区域!$G:$G,$X$84)</f>
        <v>0</v>
      </c>
      <c r="Y116" s="223">
        <f>SUMIFS(调整区域!$F:$F,调整区域!$D:$D,$B116,调整区域!$E:$E,$Y$84)+SUMIFS(调整区域!$H:$H,调整区域!$D:$D,$B116,调整区域!$G:$G,$Y$84)</f>
        <v>0</v>
      </c>
    </row>
    <row r="117" ht="15" customHeight="1" spans="1:25">
      <c r="A117" s="26"/>
      <c r="B117" s="34" t="s">
        <v>108</v>
      </c>
      <c r="C117" s="223">
        <f t="shared" si="10"/>
        <v>0</v>
      </c>
      <c r="D117" s="223">
        <f>SUMIFS(调整区域!$F:$F,调整区域!$D:$D,$B117,调整区域!$E:$E,$D$84)+SUMIFS(调整区域!$H:$H,调整区域!$D:$D,$B117,调整区域!$G:$G,$D$84)</f>
        <v>0</v>
      </c>
      <c r="E117" s="223">
        <f>SUMIFS(调整区域!$F:$F,调整区域!$D:$D,$B117,调整区域!$E:$E,$E$84)+SUMIFS(调整区域!$H:$H,调整区域!$D:$D,$B117,调整区域!$G:$G,$E$84)</f>
        <v>0</v>
      </c>
      <c r="F117" s="223">
        <f>SUMIFS(调整区域!$F:$F,调整区域!$D:$D,$B117,调整区域!$E:$E,$F$84)+SUMIFS(调整区域!$H:$H,调整区域!$D:$D,$B117,调整区域!$G:$G,$F$84)</f>
        <v>0</v>
      </c>
      <c r="G117" s="223">
        <f>SUMIFS(调整区域!$F:$F,调整区域!$D:$D,$B117,调整区域!$E:$E,$G$84)+SUMIFS(调整区域!$H:$H,调整区域!$D:$D,$B117,调整区域!$G:$G,$G$84)</f>
        <v>0</v>
      </c>
      <c r="H117" s="219">
        <f>SUMIFS(调整区域!$F:$F,调整区域!$D:$D,$B117,调整区域!$E:$E,$H$84)+SUMIFS(调整区域!$H:$H,调整区域!$D:$D,$B117,调整区域!$G:$G,$H$84)</f>
        <v>0</v>
      </c>
      <c r="I117" s="219">
        <f t="shared" si="11"/>
        <v>0</v>
      </c>
      <c r="J117" s="223">
        <f>SUMIFS(调整区域!$F:$F,调整区域!$D:$D,$B117,调整区域!$E:$E,$J$84)+SUMIFS(调整区域!$H:$H,调整区域!$D:$D,$B117,调整区域!$G:$G,$J$84)</f>
        <v>0</v>
      </c>
      <c r="K117" s="223">
        <f>SUMIFS(调整区域!$F:$F,调整区域!$D:$D,$B117,调整区域!$E:$E,$K$84)+SUMIFS(调整区域!$H:$H,调整区域!$D:$D,$B117,调整区域!$G:$G,$K$84)</f>
        <v>0</v>
      </c>
      <c r="L117" s="223">
        <f>SUMIFS(调整区域!$F:$F,调整区域!$D:$D,$B117,调整区域!$E:$E,$L$84)+SUMIFS(调整区域!$H:$H,调整区域!$D:$D,$B117,调整区域!$G:$G,$L$84)</f>
        <v>0</v>
      </c>
      <c r="M117" s="219">
        <f t="shared" si="12"/>
        <v>0</v>
      </c>
      <c r="N117" s="223">
        <f>SUMIFS(调整区域!$F:$F,调整区域!$D:$D,$B117,调整区域!$E:$E,$N$84)+SUMIFS(调整区域!$H:$H,调整区域!$D:$D,$B117,调整区域!$G:$G,$N$84)</f>
        <v>0</v>
      </c>
      <c r="O117" s="223">
        <f>SUMIFS(调整区域!$F:$F,调整区域!$D:$D,$B117,调整区域!$E:$E,$O$84)+SUMIFS(调整区域!$H:$H,调整区域!$D:$D,$B117,调整区域!$G:$G,$O$84)</f>
        <v>0</v>
      </c>
      <c r="P117" s="219">
        <f t="shared" si="13"/>
        <v>0</v>
      </c>
      <c r="Q117" s="223">
        <f>SUMIFS(调整区域!$F:$F,调整区域!$D:$D,$B117,调整区域!$E:$E,$Q$84)+SUMIFS(调整区域!$H:$H,调整区域!$D:$D,$B117,调整区域!$G:$G,$Q$84)</f>
        <v>0</v>
      </c>
      <c r="R117" s="223">
        <f>SUMIFS(调整区域!$F:$F,调整区域!$D:$D,$B117,调整区域!$E:$E,$R$84)+SUMIFS(调整区域!$H:$H,调整区域!$D:$D,$B117,调整区域!$G:$G,$R$84)</f>
        <v>0</v>
      </c>
      <c r="S117" s="219">
        <f t="shared" si="14"/>
        <v>0</v>
      </c>
      <c r="T117" s="223">
        <f>SUMIFS(调整区域!$F:$F,调整区域!$D:$D,$B117,调整区域!$E:$E,$T$84)+SUMIFS(调整区域!$H:$H,调整区域!$D:$D,$B117,调整区域!$G:$G,$T$84)</f>
        <v>0</v>
      </c>
      <c r="U117" s="223">
        <f>SUMIFS(调整区域!$F:$F,调整区域!$D:$D,$B117,调整区域!$E:$E,$U$84)+SUMIFS(调整区域!$H:$H,调整区域!$D:$D,$B117,调整区域!$G:$G,$U$84)</f>
        <v>0</v>
      </c>
      <c r="V117" s="223">
        <f>SUMIFS(调整区域!$F:$F,调整区域!$D:$D,$B117,调整区域!$E:$E,$V$84)+SUMIFS(调整区域!$H:$H,调整区域!$D:$D,$B117,调整区域!$G:$G,$V$84)</f>
        <v>0</v>
      </c>
      <c r="W117" s="223">
        <f>SUMIFS(调整区域!$F:$F,调整区域!$D:$D,$B117,调整区域!$E:$E,$W$84)+SUMIFS(调整区域!$H:$H,调整区域!$D:$D,$B117,调整区域!$G:$G,$W$84)</f>
        <v>0</v>
      </c>
      <c r="X117" s="223">
        <f>SUMIFS(调整区域!$F:$F,调整区域!$D:$D,$B117,调整区域!$E:$E,$X$84)+SUMIFS(调整区域!$H:$H,调整区域!$D:$D,$B117,调整区域!$G:$G,$X$84)</f>
        <v>0</v>
      </c>
      <c r="Y117" s="223">
        <f>SUMIFS(调整区域!$F:$F,调整区域!$D:$D,$B117,调整区域!$E:$E,$Y$84)+SUMIFS(调整区域!$H:$H,调整区域!$D:$D,$B117,调整区域!$G:$G,$Y$84)</f>
        <v>0</v>
      </c>
    </row>
    <row r="118" ht="15" customHeight="1" spans="1:25">
      <c r="A118" s="26"/>
      <c r="B118" s="34" t="s">
        <v>109</v>
      </c>
      <c r="C118" s="223">
        <f t="shared" ref="C118:C163" si="16">D118+E118+F118+G118+I118+H118+M118+P118+S118</f>
        <v>0</v>
      </c>
      <c r="D118" s="223">
        <f>SUMIFS(调整区域!$F:$F,调整区域!$D:$D,$B118,调整区域!$E:$E,$D$84)+SUMIFS(调整区域!$H:$H,调整区域!$D:$D,$B118,调整区域!$G:$G,$D$84)</f>
        <v>0</v>
      </c>
      <c r="E118" s="223">
        <f>SUMIFS(调整区域!$F:$F,调整区域!$D:$D,$B118,调整区域!$E:$E,$E$84)+SUMIFS(调整区域!$H:$H,调整区域!$D:$D,$B118,调整区域!$G:$G,$E$84)</f>
        <v>0</v>
      </c>
      <c r="F118" s="223">
        <f>SUMIFS(调整区域!$F:$F,调整区域!$D:$D,$B118,调整区域!$E:$E,$F$84)+SUMIFS(调整区域!$H:$H,调整区域!$D:$D,$B118,调整区域!$G:$G,$F$84)</f>
        <v>0</v>
      </c>
      <c r="G118" s="223">
        <f>SUMIFS(调整区域!$F:$F,调整区域!$D:$D,$B118,调整区域!$E:$E,$G$84)+SUMIFS(调整区域!$H:$H,调整区域!$D:$D,$B118,调整区域!$G:$G,$G$84)</f>
        <v>-3808682.37</v>
      </c>
      <c r="H118" s="219">
        <f>SUMIFS(调整区域!$F:$F,调整区域!$D:$D,$B118,调整区域!$E:$E,$H$84)+SUMIFS(调整区域!$H:$H,调整区域!$D:$D,$B118,调整区域!$G:$G,$H$84)</f>
        <v>0</v>
      </c>
      <c r="I118" s="219">
        <f t="shared" ref="I118:I156" si="17">J118+K118+L118</f>
        <v>498809.535294641</v>
      </c>
      <c r="J118" s="223">
        <f>SUMIFS(调整区域!$F:$F,调整区域!$D:$D,$B118,调整区域!$E:$E,$J$84)+SUMIFS(调整区域!$H:$H,调整区域!$D:$D,$B118,调整区域!$G:$G,$J$84)</f>
        <v>0</v>
      </c>
      <c r="K118" s="223">
        <f>SUMIFS(调整区域!$F:$F,调整区域!$D:$D,$B118,调整区域!$E:$E,$K$84)+SUMIFS(调整区域!$H:$H,调整区域!$D:$D,$B118,调整区域!$G:$G,$K$84)</f>
        <v>498809.535294641</v>
      </c>
      <c r="L118" s="223">
        <f>SUMIFS(调整区域!$F:$F,调整区域!$D:$D,$B118,调整区域!$E:$E,$L$84)+SUMIFS(调整区域!$H:$H,调整区域!$D:$D,$B118,调整区域!$G:$G,$L$84)</f>
        <v>0</v>
      </c>
      <c r="M118" s="219">
        <f t="shared" ref="M118:M156" si="18">N118+O118</f>
        <v>1944895.19213224</v>
      </c>
      <c r="N118" s="223">
        <f>SUMIFS(调整区域!$F:$F,调整区域!$D:$D,$B118,调整区域!$E:$E,$N$84)+SUMIFS(调整区域!$H:$H,调整区域!$D:$D,$B118,调整区域!$G:$G,$N$84)</f>
        <v>1405519.92955173</v>
      </c>
      <c r="O118" s="223">
        <f>SUMIFS(调整区域!$F:$F,调整区域!$D:$D,$B118,调整区域!$E:$E,$O$84)+SUMIFS(调整区域!$H:$H,调整区域!$D:$D,$B118,调整区域!$G:$G,$O$84)</f>
        <v>539375.262580508</v>
      </c>
      <c r="P118" s="219">
        <f t="shared" ref="P118:P156" si="19">Q118+R118</f>
        <v>1364977.64257312</v>
      </c>
      <c r="Q118" s="223">
        <f>SUMIFS(调整区域!$F:$F,调整区域!$D:$D,$B118,调整区域!$E:$E,$Q$84)+SUMIFS(调整区域!$H:$H,调整区域!$D:$D,$B118,调整区域!$G:$G,$Q$84)</f>
        <v>682488.821286561</v>
      </c>
      <c r="R118" s="223">
        <f>SUMIFS(调整区域!$F:$F,调整区域!$D:$D,$B118,调整区域!$E:$E,$R$84)+SUMIFS(调整区域!$H:$H,调整区域!$D:$D,$B118,调整区域!$G:$G,$R$84)</f>
        <v>682488.821286561</v>
      </c>
      <c r="S118" s="219">
        <f t="shared" ref="S118:S156" si="20">SUM(T118:Y118)</f>
        <v>0</v>
      </c>
      <c r="T118" s="223">
        <f>SUMIFS(调整区域!$F:$F,调整区域!$D:$D,$B118,调整区域!$E:$E,$T$84)+SUMIFS(调整区域!$H:$H,调整区域!$D:$D,$B118,调整区域!$G:$G,$T$84)</f>
        <v>0</v>
      </c>
      <c r="U118" s="223">
        <f>SUMIFS(调整区域!$F:$F,调整区域!$D:$D,$B118,调整区域!$E:$E,$U$84)+SUMIFS(调整区域!$H:$H,调整区域!$D:$D,$B118,调整区域!$G:$G,$U$84)</f>
        <v>0</v>
      </c>
      <c r="V118" s="223">
        <f>SUMIFS(调整区域!$F:$F,调整区域!$D:$D,$B118,调整区域!$E:$E,$V$84)+SUMIFS(调整区域!$H:$H,调整区域!$D:$D,$B118,调整区域!$G:$G,$V$84)</f>
        <v>0</v>
      </c>
      <c r="W118" s="223">
        <f>SUMIFS(调整区域!$F:$F,调整区域!$D:$D,$B118,调整区域!$E:$E,$W$84)+SUMIFS(调整区域!$H:$H,调整区域!$D:$D,$B118,调整区域!$G:$G,$W$84)</f>
        <v>0</v>
      </c>
      <c r="X118" s="223">
        <f>SUMIFS(调整区域!$F:$F,调整区域!$D:$D,$B118,调整区域!$E:$E,$X$84)+SUMIFS(调整区域!$H:$H,调整区域!$D:$D,$B118,调整区域!$G:$G,$X$84)</f>
        <v>0</v>
      </c>
      <c r="Y118" s="223">
        <f>SUMIFS(调整区域!$F:$F,调整区域!$D:$D,$B118,调整区域!$E:$E,$Y$84)+SUMIFS(调整区域!$H:$H,调整区域!$D:$D,$B118,调整区域!$G:$G,$Y$84)</f>
        <v>0</v>
      </c>
    </row>
    <row r="119" ht="15" customHeight="1" spans="1:25">
      <c r="A119" s="26"/>
      <c r="B119" s="38" t="s">
        <v>95</v>
      </c>
      <c r="C119" s="225">
        <f>SUM(C106:C118)</f>
        <v>-2.09547579288483e-9</v>
      </c>
      <c r="D119" s="225">
        <f t="shared" ref="D119:Y119" si="21">SUM(D106:D118)</f>
        <v>-7827517.32316825</v>
      </c>
      <c r="E119" s="225">
        <f t="shared" si="21"/>
        <v>0</v>
      </c>
      <c r="F119" s="225">
        <f t="shared" si="21"/>
        <v>0</v>
      </c>
      <c r="G119" s="225">
        <f t="shared" si="21"/>
        <v>-3808682.37</v>
      </c>
      <c r="H119" s="219">
        <f t="shared" si="21"/>
        <v>5593516.30316825</v>
      </c>
      <c r="I119" s="219">
        <f t="shared" si="21"/>
        <v>986782.695294641</v>
      </c>
      <c r="J119" s="225">
        <f t="shared" si="21"/>
        <v>162813.44</v>
      </c>
      <c r="K119" s="225">
        <f t="shared" si="21"/>
        <v>627716.475294641</v>
      </c>
      <c r="L119" s="225">
        <f t="shared" si="21"/>
        <v>196252.78</v>
      </c>
      <c r="M119" s="219">
        <f t="shared" si="21"/>
        <v>2160480.47213224</v>
      </c>
      <c r="N119" s="225">
        <f t="shared" si="21"/>
        <v>1575548.40955173</v>
      </c>
      <c r="O119" s="225">
        <f t="shared" si="21"/>
        <v>584932.062580508</v>
      </c>
      <c r="P119" s="219">
        <f t="shared" si="21"/>
        <v>1677065.64257312</v>
      </c>
      <c r="Q119" s="225">
        <f t="shared" si="21"/>
        <v>900376.821286561</v>
      </c>
      <c r="R119" s="225">
        <f t="shared" si="21"/>
        <v>776688.821286561</v>
      </c>
      <c r="S119" s="219">
        <f t="shared" si="21"/>
        <v>1218354.58</v>
      </c>
      <c r="T119" s="225">
        <f t="shared" si="21"/>
        <v>408075.52</v>
      </c>
      <c r="U119" s="225">
        <f t="shared" si="21"/>
        <v>283962.16</v>
      </c>
      <c r="V119" s="225">
        <f t="shared" si="21"/>
        <v>178653.44</v>
      </c>
      <c r="W119" s="225">
        <f t="shared" si="21"/>
        <v>149500.27</v>
      </c>
      <c r="X119" s="225">
        <f t="shared" si="21"/>
        <v>76316.79</v>
      </c>
      <c r="Y119" s="225">
        <f t="shared" si="21"/>
        <v>121846.4</v>
      </c>
    </row>
    <row r="120" ht="15" customHeight="1" spans="1:25">
      <c r="A120" s="26" t="s">
        <v>110</v>
      </c>
      <c r="B120" s="34" t="s">
        <v>111</v>
      </c>
      <c r="C120" s="223">
        <f t="shared" si="16"/>
        <v>0</v>
      </c>
      <c r="D120" s="223">
        <f>SUMIFS(调整区域!$F:$F,调整区域!$D:$D,$B120,调整区域!$E:$E,$D$84)+SUMIFS(调整区域!$H:$H,调整区域!$D:$D,$B120,调整区域!$G:$G,$D$84)</f>
        <v>0</v>
      </c>
      <c r="E120" s="223">
        <f>SUMIFS(调整区域!$F:$F,调整区域!$D:$D,$B120,调整区域!$E:$E,$E$84)+SUMIFS(调整区域!$H:$H,调整区域!$D:$D,$B120,调整区域!$G:$G,$E$84)</f>
        <v>0</v>
      </c>
      <c r="F120" s="223">
        <f>SUMIFS(调整区域!$F:$F,调整区域!$D:$D,$B120,调整区域!$E:$E,$F$84)+SUMIFS(调整区域!$H:$H,调整区域!$D:$D,$B120,调整区域!$G:$G,$F$84)</f>
        <v>0</v>
      </c>
      <c r="G120" s="223">
        <f>SUMIFS(调整区域!$F:$F,调整区域!$D:$D,$B120,调整区域!$E:$E,$G$84)+SUMIFS(调整区域!$H:$H,调整区域!$D:$D,$B120,调整区域!$G:$G,$G$84)</f>
        <v>0</v>
      </c>
      <c r="H120" s="219">
        <f>SUMIFS(调整区域!$F:$F,调整区域!$D:$D,$B120,调整区域!$E:$E,$H$84)+SUMIFS(调整区域!$H:$H,调整区域!$D:$D,$B120,调整区域!$G:$G,$H$84)</f>
        <v>0</v>
      </c>
      <c r="I120" s="219">
        <f t="shared" si="17"/>
        <v>0</v>
      </c>
      <c r="J120" s="223">
        <f>SUMIFS(调整区域!$F:$F,调整区域!$D:$D,$B120,调整区域!$E:$E,$J$84)+SUMIFS(调整区域!$H:$H,调整区域!$D:$D,$B120,调整区域!$G:$G,$J$84)</f>
        <v>0</v>
      </c>
      <c r="K120" s="223">
        <f>SUMIFS(调整区域!$F:$F,调整区域!$D:$D,$B120,调整区域!$E:$E,$K$84)+SUMIFS(调整区域!$H:$H,调整区域!$D:$D,$B120,调整区域!$G:$G,$K$84)</f>
        <v>0</v>
      </c>
      <c r="L120" s="223">
        <f>SUMIFS(调整区域!$F:$F,调整区域!$D:$D,$B120,调整区域!$E:$E,$L$84)+SUMIFS(调整区域!$H:$H,调整区域!$D:$D,$B120,调整区域!$G:$G,$L$84)</f>
        <v>0</v>
      </c>
      <c r="M120" s="219">
        <f t="shared" si="18"/>
        <v>0</v>
      </c>
      <c r="N120" s="223">
        <f>SUMIFS(调整区域!$F:$F,调整区域!$D:$D,$B120,调整区域!$E:$E,$N$84)+SUMIFS(调整区域!$H:$H,调整区域!$D:$D,$B120,调整区域!$G:$G,$N$84)</f>
        <v>0</v>
      </c>
      <c r="O120" s="223">
        <f>SUMIFS(调整区域!$F:$F,调整区域!$D:$D,$B120,调整区域!$E:$E,$O$84)+SUMIFS(调整区域!$H:$H,调整区域!$D:$D,$B120,调整区域!$G:$G,$O$84)</f>
        <v>0</v>
      </c>
      <c r="P120" s="219">
        <f t="shared" si="19"/>
        <v>0</v>
      </c>
      <c r="Q120" s="223">
        <f>SUMIFS(调整区域!$F:$F,调整区域!$D:$D,$B120,调整区域!$E:$E,$Q$84)+SUMIFS(调整区域!$H:$H,调整区域!$D:$D,$B120,调整区域!$G:$G,$Q$84)</f>
        <v>0</v>
      </c>
      <c r="R120" s="223">
        <f>SUMIFS(调整区域!$F:$F,调整区域!$D:$D,$B120,调整区域!$E:$E,$R$84)+SUMIFS(调整区域!$H:$H,调整区域!$D:$D,$B120,调整区域!$G:$G,$R$84)</f>
        <v>0</v>
      </c>
      <c r="S120" s="219">
        <f t="shared" si="20"/>
        <v>0</v>
      </c>
      <c r="T120" s="223">
        <f>SUMIFS(调整区域!$F:$F,调整区域!$D:$D,$B120,调整区域!$E:$E,$T$84)+SUMIFS(调整区域!$H:$H,调整区域!$D:$D,$B120,调整区域!$G:$G,$T$84)</f>
        <v>0</v>
      </c>
      <c r="U120" s="223">
        <f>SUMIFS(调整区域!$F:$F,调整区域!$D:$D,$B120,调整区域!$E:$E,$U$84)+SUMIFS(调整区域!$H:$H,调整区域!$D:$D,$B120,调整区域!$G:$G,$U$84)</f>
        <v>0</v>
      </c>
      <c r="V120" s="223">
        <f>SUMIFS(调整区域!$F:$F,调整区域!$D:$D,$B120,调整区域!$E:$E,$V$84)+SUMIFS(调整区域!$H:$H,调整区域!$D:$D,$B120,调整区域!$G:$G,$V$84)</f>
        <v>0</v>
      </c>
      <c r="W120" s="223">
        <f>SUMIFS(调整区域!$F:$F,调整区域!$D:$D,$B120,调整区域!$E:$E,$W$84)+SUMIFS(调整区域!$H:$H,调整区域!$D:$D,$B120,调整区域!$G:$G,$W$84)</f>
        <v>0</v>
      </c>
      <c r="X120" s="223">
        <f>SUMIFS(调整区域!$F:$F,调整区域!$D:$D,$B120,调整区域!$E:$E,$X$84)+SUMIFS(调整区域!$H:$H,调整区域!$D:$D,$B120,调整区域!$G:$G,$X$84)</f>
        <v>0</v>
      </c>
      <c r="Y120" s="223">
        <f>SUMIFS(调整区域!$F:$F,调整区域!$D:$D,$B120,调整区域!$E:$E,$Y$84)+SUMIFS(调整区域!$H:$H,调整区域!$D:$D,$B120,调整区域!$G:$G,$Y$84)</f>
        <v>0</v>
      </c>
    </row>
    <row r="121" ht="15" customHeight="1" spans="1:25">
      <c r="A121" s="26"/>
      <c r="B121" s="34" t="s">
        <v>112</v>
      </c>
      <c r="C121" s="223">
        <f t="shared" si="16"/>
        <v>0</v>
      </c>
      <c r="D121" s="223">
        <f>SUMIFS(调整区域!$F:$F,调整区域!$D:$D,$B121,调整区域!$E:$E,$D$84)+SUMIFS(调整区域!$H:$H,调整区域!$D:$D,$B121,调整区域!$G:$G,$D$84)</f>
        <v>0</v>
      </c>
      <c r="E121" s="223">
        <f>SUMIFS(调整区域!$F:$F,调整区域!$D:$D,$B121,调整区域!$E:$E,$E$84)+SUMIFS(调整区域!$H:$H,调整区域!$D:$D,$B121,调整区域!$G:$G,$E$84)</f>
        <v>0</v>
      </c>
      <c r="F121" s="223">
        <f>SUMIFS(调整区域!$F:$F,调整区域!$D:$D,$B121,调整区域!$E:$E,$F$84)+SUMIFS(调整区域!$H:$H,调整区域!$D:$D,$B121,调整区域!$G:$G,$F$84)</f>
        <v>0</v>
      </c>
      <c r="G121" s="223">
        <f>SUMIFS(调整区域!$F:$F,调整区域!$D:$D,$B121,调整区域!$E:$E,$G$84)+SUMIFS(调整区域!$H:$H,调整区域!$D:$D,$B121,调整区域!$G:$G,$G$84)</f>
        <v>0</v>
      </c>
      <c r="H121" s="219">
        <f>SUMIFS(调整区域!$F:$F,调整区域!$D:$D,$B121,调整区域!$E:$E,$H$84)+SUMIFS(调整区域!$H:$H,调整区域!$D:$D,$B121,调整区域!$G:$G,$H$84)</f>
        <v>0</v>
      </c>
      <c r="I121" s="219">
        <f t="shared" si="17"/>
        <v>0</v>
      </c>
      <c r="J121" s="223">
        <f>SUMIFS(调整区域!$F:$F,调整区域!$D:$D,$B121,调整区域!$E:$E,$J$84)+SUMIFS(调整区域!$H:$H,调整区域!$D:$D,$B121,调整区域!$G:$G,$J$84)</f>
        <v>0</v>
      </c>
      <c r="K121" s="223">
        <f>SUMIFS(调整区域!$F:$F,调整区域!$D:$D,$B121,调整区域!$E:$E,$K$84)+SUMIFS(调整区域!$H:$H,调整区域!$D:$D,$B121,调整区域!$G:$G,$K$84)</f>
        <v>0</v>
      </c>
      <c r="L121" s="223">
        <f>SUMIFS(调整区域!$F:$F,调整区域!$D:$D,$B121,调整区域!$E:$E,$L$84)+SUMIFS(调整区域!$H:$H,调整区域!$D:$D,$B121,调整区域!$G:$G,$L$84)</f>
        <v>0</v>
      </c>
      <c r="M121" s="219">
        <f t="shared" si="18"/>
        <v>0</v>
      </c>
      <c r="N121" s="223">
        <f>SUMIFS(调整区域!$F:$F,调整区域!$D:$D,$B121,调整区域!$E:$E,$N$84)+SUMIFS(调整区域!$H:$H,调整区域!$D:$D,$B121,调整区域!$G:$G,$N$84)</f>
        <v>0</v>
      </c>
      <c r="O121" s="223">
        <f>SUMIFS(调整区域!$F:$F,调整区域!$D:$D,$B121,调整区域!$E:$E,$O$84)+SUMIFS(调整区域!$H:$H,调整区域!$D:$D,$B121,调整区域!$G:$G,$O$84)</f>
        <v>0</v>
      </c>
      <c r="P121" s="219">
        <f t="shared" si="19"/>
        <v>0</v>
      </c>
      <c r="Q121" s="223">
        <f>SUMIFS(调整区域!$F:$F,调整区域!$D:$D,$B121,调整区域!$E:$E,$Q$84)+SUMIFS(调整区域!$H:$H,调整区域!$D:$D,$B121,调整区域!$G:$G,$Q$84)</f>
        <v>0</v>
      </c>
      <c r="R121" s="223">
        <f>SUMIFS(调整区域!$F:$F,调整区域!$D:$D,$B121,调整区域!$E:$E,$R$84)+SUMIFS(调整区域!$H:$H,调整区域!$D:$D,$B121,调整区域!$G:$G,$R$84)</f>
        <v>0</v>
      </c>
      <c r="S121" s="219">
        <f t="shared" si="20"/>
        <v>0</v>
      </c>
      <c r="T121" s="223">
        <f>SUMIFS(调整区域!$F:$F,调整区域!$D:$D,$B121,调整区域!$E:$E,$T$84)+SUMIFS(调整区域!$H:$H,调整区域!$D:$D,$B121,调整区域!$G:$G,$T$84)</f>
        <v>0</v>
      </c>
      <c r="U121" s="223">
        <f>SUMIFS(调整区域!$F:$F,调整区域!$D:$D,$B121,调整区域!$E:$E,$U$84)+SUMIFS(调整区域!$H:$H,调整区域!$D:$D,$B121,调整区域!$G:$G,$U$84)</f>
        <v>0</v>
      </c>
      <c r="V121" s="223">
        <f>SUMIFS(调整区域!$F:$F,调整区域!$D:$D,$B121,调整区域!$E:$E,$V$84)+SUMIFS(调整区域!$H:$H,调整区域!$D:$D,$B121,调整区域!$G:$G,$V$84)</f>
        <v>0</v>
      </c>
      <c r="W121" s="223">
        <f>SUMIFS(调整区域!$F:$F,调整区域!$D:$D,$B121,调整区域!$E:$E,$W$84)+SUMIFS(调整区域!$H:$H,调整区域!$D:$D,$B121,调整区域!$G:$G,$W$84)</f>
        <v>0</v>
      </c>
      <c r="X121" s="223">
        <f>SUMIFS(调整区域!$F:$F,调整区域!$D:$D,$B121,调整区域!$E:$E,$X$84)+SUMIFS(调整区域!$H:$H,调整区域!$D:$D,$B121,调整区域!$G:$G,$X$84)</f>
        <v>0</v>
      </c>
      <c r="Y121" s="223">
        <f>SUMIFS(调整区域!$F:$F,调整区域!$D:$D,$B121,调整区域!$E:$E,$Y$84)+SUMIFS(调整区域!$H:$H,调整区域!$D:$D,$B121,调整区域!$G:$G,$Y$84)</f>
        <v>0</v>
      </c>
    </row>
    <row r="122" ht="15" customHeight="1" spans="1:25">
      <c r="A122" s="26"/>
      <c r="B122" s="34" t="s">
        <v>113</v>
      </c>
      <c r="C122" s="223">
        <f t="shared" si="16"/>
        <v>0</v>
      </c>
      <c r="D122" s="223">
        <f>SUMIFS(调整区域!$F:$F,调整区域!$D:$D,$B122,调整区域!$E:$E,$D$84)+SUMIFS(调整区域!$H:$H,调整区域!$D:$D,$B122,调整区域!$G:$G,$D$84)</f>
        <v>-138000.62</v>
      </c>
      <c r="E122" s="223">
        <f>SUMIFS(调整区域!$F:$F,调整区域!$D:$D,$B122,调整区域!$E:$E,$E$84)+SUMIFS(调整区域!$H:$H,调整区域!$D:$D,$B122,调整区域!$G:$G,$E$84)</f>
        <v>0</v>
      </c>
      <c r="F122" s="223">
        <f>SUMIFS(调整区域!$F:$F,调整区域!$D:$D,$B122,调整区域!$E:$E,$F$84)+SUMIFS(调整区域!$H:$H,调整区域!$D:$D,$B122,调整区域!$G:$G,$F$84)</f>
        <v>0</v>
      </c>
      <c r="G122" s="223">
        <f>SUMIFS(调整区域!$F:$F,调整区域!$D:$D,$B122,调整区域!$E:$E,$G$84)+SUMIFS(调整区域!$H:$H,调整区域!$D:$D,$B122,调整区域!$G:$G,$G$84)</f>
        <v>0</v>
      </c>
      <c r="H122" s="219">
        <f>SUMIFS(调整区域!$F:$F,调整区域!$D:$D,$B122,调整区域!$E:$E,$H$84)+SUMIFS(调整区域!$H:$H,调整区域!$D:$D,$B122,调整区域!$G:$G,$H$84)</f>
        <v>71211.22</v>
      </c>
      <c r="I122" s="219">
        <f t="shared" si="17"/>
        <v>16365</v>
      </c>
      <c r="J122" s="223">
        <f>SUMIFS(调整区域!$F:$F,调整区域!$D:$D,$B122,调整区域!$E:$E,$J$84)+SUMIFS(调整区域!$H:$H,调整区域!$D:$D,$B122,调整区域!$G:$G,$J$84)</f>
        <v>12020</v>
      </c>
      <c r="K122" s="223">
        <f>SUMIFS(调整区域!$F:$F,调整区域!$D:$D,$B122,调整区域!$E:$E,$K$84)+SUMIFS(调整区域!$H:$H,调整区域!$D:$D,$B122,调整区域!$G:$G,$K$84)</f>
        <v>0</v>
      </c>
      <c r="L122" s="223">
        <f>SUMIFS(调整区域!$F:$F,调整区域!$D:$D,$B122,调整区域!$E:$E,$L$84)+SUMIFS(调整区域!$H:$H,调整区域!$D:$D,$B122,调整区域!$G:$G,$L$84)</f>
        <v>4345</v>
      </c>
      <c r="M122" s="219">
        <f t="shared" si="18"/>
        <v>7542.4</v>
      </c>
      <c r="N122" s="223">
        <f>SUMIFS(调整区域!$F:$F,调整区域!$D:$D,$B122,调整区域!$E:$E,$N$84)+SUMIFS(调整区域!$H:$H,调整区域!$D:$D,$B122,调整区域!$G:$G,$N$84)</f>
        <v>7542.4</v>
      </c>
      <c r="O122" s="223">
        <f>SUMIFS(调整区域!$F:$F,调整区域!$D:$D,$B122,调整区域!$E:$E,$O$84)+SUMIFS(调整区域!$H:$H,调整区域!$D:$D,$B122,调整区域!$G:$G,$O$84)</f>
        <v>0</v>
      </c>
      <c r="P122" s="219">
        <f t="shared" si="19"/>
        <v>0</v>
      </c>
      <c r="Q122" s="223">
        <f>SUMIFS(调整区域!$F:$F,调整区域!$D:$D,$B122,调整区域!$E:$E,$Q$84)+SUMIFS(调整区域!$H:$H,调整区域!$D:$D,$B122,调整区域!$G:$G,$Q$84)</f>
        <v>0</v>
      </c>
      <c r="R122" s="223">
        <f>SUMIFS(调整区域!$F:$F,调整区域!$D:$D,$B122,调整区域!$E:$E,$R$84)+SUMIFS(调整区域!$H:$H,调整区域!$D:$D,$B122,调整区域!$G:$G,$R$84)</f>
        <v>0</v>
      </c>
      <c r="S122" s="219">
        <f t="shared" si="20"/>
        <v>42882</v>
      </c>
      <c r="T122" s="223">
        <f>SUMIFS(调整区域!$F:$F,调整区域!$D:$D,$B122,调整区域!$E:$E,$T$84)+SUMIFS(调整区域!$H:$H,调整区域!$D:$D,$B122,调整区域!$G:$G,$T$84)</f>
        <v>15174</v>
      </c>
      <c r="U122" s="223">
        <f>SUMIFS(调整区域!$F:$F,调整区域!$D:$D,$B122,调整区域!$E:$E,$U$84)+SUMIFS(调整区域!$H:$H,调整区域!$D:$D,$B122,调整区域!$G:$G,$U$84)</f>
        <v>21113</v>
      </c>
      <c r="V122" s="223">
        <f>SUMIFS(调整区域!$F:$F,调整区域!$D:$D,$B122,调整区域!$E:$E,$V$84)+SUMIFS(调整区域!$H:$H,调整区域!$D:$D,$B122,调整区域!$G:$G,$V$84)</f>
        <v>3465</v>
      </c>
      <c r="W122" s="223">
        <f>SUMIFS(调整区域!$F:$F,调整区域!$D:$D,$B122,调整区域!$E:$E,$W$84)+SUMIFS(调整区域!$H:$H,调整区域!$D:$D,$B122,调整区域!$G:$G,$W$84)</f>
        <v>0</v>
      </c>
      <c r="X122" s="223">
        <f>SUMIFS(调整区域!$F:$F,调整区域!$D:$D,$B122,调整区域!$E:$E,$X$84)+SUMIFS(调整区域!$H:$H,调整区域!$D:$D,$B122,调整区域!$G:$G,$X$84)</f>
        <v>0</v>
      </c>
      <c r="Y122" s="223">
        <f>SUMIFS(调整区域!$F:$F,调整区域!$D:$D,$B122,调整区域!$E:$E,$Y$84)+SUMIFS(调整区域!$H:$H,调整区域!$D:$D,$B122,调整区域!$G:$G,$Y$84)</f>
        <v>3130</v>
      </c>
    </row>
    <row r="123" ht="15" customHeight="1" spans="1:25">
      <c r="A123" s="26"/>
      <c r="B123" s="31" t="s">
        <v>114</v>
      </c>
      <c r="C123" s="223">
        <f t="shared" si="16"/>
        <v>0</v>
      </c>
      <c r="D123" s="223">
        <f>SUMIFS(调整区域!$F:$F,调整区域!$D:$D,$B123,调整区域!$E:$E,$D$84)+SUMIFS(调整区域!$H:$H,调整区域!$D:$D,$B123,调整区域!$G:$G,$D$84)</f>
        <v>0</v>
      </c>
      <c r="E123" s="223">
        <f>SUMIFS(调整区域!$F:$F,调整区域!$D:$D,$B123,调整区域!$E:$E,$E$84)+SUMIFS(调整区域!$H:$H,调整区域!$D:$D,$B123,调整区域!$G:$G,$E$84)</f>
        <v>0</v>
      </c>
      <c r="F123" s="223">
        <f>SUMIFS(调整区域!$F:$F,调整区域!$D:$D,$B123,调整区域!$E:$E,$F$84)+SUMIFS(调整区域!$H:$H,调整区域!$D:$D,$B123,调整区域!$G:$G,$F$84)</f>
        <v>0</v>
      </c>
      <c r="G123" s="223">
        <f>SUMIFS(调整区域!$F:$F,调整区域!$D:$D,$B123,调整区域!$E:$E,$G$84)+SUMIFS(调整区域!$H:$H,调整区域!$D:$D,$B123,调整区域!$G:$G,$G$84)</f>
        <v>0</v>
      </c>
      <c r="H123" s="219">
        <f>SUMIFS(调整区域!$F:$F,调整区域!$D:$D,$B123,调整区域!$E:$E,$H$84)+SUMIFS(调整区域!$H:$H,调整区域!$D:$D,$B123,调整区域!$G:$G,$H$84)</f>
        <v>0</v>
      </c>
      <c r="I123" s="219">
        <f t="shared" si="17"/>
        <v>0</v>
      </c>
      <c r="J123" s="223">
        <f>SUMIFS(调整区域!$F:$F,调整区域!$D:$D,$B123,调整区域!$E:$E,$J$84)+SUMIFS(调整区域!$H:$H,调整区域!$D:$D,$B123,调整区域!$G:$G,$J$84)</f>
        <v>0</v>
      </c>
      <c r="K123" s="223">
        <f>SUMIFS(调整区域!$F:$F,调整区域!$D:$D,$B123,调整区域!$E:$E,$K$84)+SUMIFS(调整区域!$H:$H,调整区域!$D:$D,$B123,调整区域!$G:$G,$K$84)</f>
        <v>0</v>
      </c>
      <c r="L123" s="223">
        <f>SUMIFS(调整区域!$F:$F,调整区域!$D:$D,$B123,调整区域!$E:$E,$L$84)+SUMIFS(调整区域!$H:$H,调整区域!$D:$D,$B123,调整区域!$G:$G,$L$84)</f>
        <v>0</v>
      </c>
      <c r="M123" s="219">
        <f t="shared" si="18"/>
        <v>0</v>
      </c>
      <c r="N123" s="223">
        <f>SUMIFS(调整区域!$F:$F,调整区域!$D:$D,$B123,调整区域!$E:$E,$N$84)+SUMIFS(调整区域!$H:$H,调整区域!$D:$D,$B123,调整区域!$G:$G,$N$84)</f>
        <v>0</v>
      </c>
      <c r="O123" s="223">
        <f>SUMIFS(调整区域!$F:$F,调整区域!$D:$D,$B123,调整区域!$E:$E,$O$84)+SUMIFS(调整区域!$H:$H,调整区域!$D:$D,$B123,调整区域!$G:$G,$O$84)</f>
        <v>0</v>
      </c>
      <c r="P123" s="219">
        <f t="shared" si="19"/>
        <v>0</v>
      </c>
      <c r="Q123" s="223">
        <f>SUMIFS(调整区域!$F:$F,调整区域!$D:$D,$B123,调整区域!$E:$E,$Q$84)+SUMIFS(调整区域!$H:$H,调整区域!$D:$D,$B123,调整区域!$G:$G,$Q$84)</f>
        <v>0</v>
      </c>
      <c r="R123" s="223">
        <f>SUMIFS(调整区域!$F:$F,调整区域!$D:$D,$B123,调整区域!$E:$E,$R$84)+SUMIFS(调整区域!$H:$H,调整区域!$D:$D,$B123,调整区域!$G:$G,$R$84)</f>
        <v>0</v>
      </c>
      <c r="S123" s="219">
        <f t="shared" si="20"/>
        <v>0</v>
      </c>
      <c r="T123" s="223">
        <f>SUMIFS(调整区域!$F:$F,调整区域!$D:$D,$B123,调整区域!$E:$E,$T$84)+SUMIFS(调整区域!$H:$H,调整区域!$D:$D,$B123,调整区域!$G:$G,$T$84)</f>
        <v>0</v>
      </c>
      <c r="U123" s="223">
        <f>SUMIFS(调整区域!$F:$F,调整区域!$D:$D,$B123,调整区域!$E:$E,$U$84)+SUMIFS(调整区域!$H:$H,调整区域!$D:$D,$B123,调整区域!$G:$G,$U$84)</f>
        <v>0</v>
      </c>
      <c r="V123" s="223">
        <f>SUMIFS(调整区域!$F:$F,调整区域!$D:$D,$B123,调整区域!$E:$E,$V$84)+SUMIFS(调整区域!$H:$H,调整区域!$D:$D,$B123,调整区域!$G:$G,$V$84)</f>
        <v>0</v>
      </c>
      <c r="W123" s="223">
        <f>SUMIFS(调整区域!$F:$F,调整区域!$D:$D,$B123,调整区域!$E:$E,$W$84)+SUMIFS(调整区域!$H:$H,调整区域!$D:$D,$B123,调整区域!$G:$G,$W$84)</f>
        <v>0</v>
      </c>
      <c r="X123" s="223">
        <f>SUMIFS(调整区域!$F:$F,调整区域!$D:$D,$B123,调整区域!$E:$E,$X$84)+SUMIFS(调整区域!$H:$H,调整区域!$D:$D,$B123,调整区域!$G:$G,$X$84)</f>
        <v>0</v>
      </c>
      <c r="Y123" s="223">
        <f>SUMIFS(调整区域!$F:$F,调整区域!$D:$D,$B123,调整区域!$E:$E,$Y$84)+SUMIFS(调整区域!$H:$H,调整区域!$D:$D,$B123,调整区域!$G:$G,$Y$84)</f>
        <v>0</v>
      </c>
    </row>
    <row r="124" ht="15" customHeight="1" spans="1:25">
      <c r="A124" s="26"/>
      <c r="B124" s="31" t="s">
        <v>115</v>
      </c>
      <c r="C124" s="223">
        <f t="shared" si="16"/>
        <v>0</v>
      </c>
      <c r="D124" s="223">
        <f>SUMIFS(调整区域!$F:$F,调整区域!$D:$D,$B124,调整区域!$E:$E,$D$84)+SUMIFS(调整区域!$H:$H,调整区域!$D:$D,$B124,调整区域!$G:$G,$D$84)</f>
        <v>0</v>
      </c>
      <c r="E124" s="223">
        <f>SUMIFS(调整区域!$F:$F,调整区域!$D:$D,$B124,调整区域!$E:$E,$E$84)+SUMIFS(调整区域!$H:$H,调整区域!$D:$D,$B124,调整区域!$G:$G,$E$84)</f>
        <v>0</v>
      </c>
      <c r="F124" s="223">
        <f>SUMIFS(调整区域!$F:$F,调整区域!$D:$D,$B124,调整区域!$E:$E,$F$84)+SUMIFS(调整区域!$H:$H,调整区域!$D:$D,$B124,调整区域!$G:$G,$F$84)</f>
        <v>0</v>
      </c>
      <c r="G124" s="223">
        <f>SUMIFS(调整区域!$F:$F,调整区域!$D:$D,$B124,调整区域!$E:$E,$G$84)+SUMIFS(调整区域!$H:$H,调整区域!$D:$D,$B124,调整区域!$G:$G,$G$84)</f>
        <v>0</v>
      </c>
      <c r="H124" s="219">
        <f>SUMIFS(调整区域!$F:$F,调整区域!$D:$D,$B124,调整区域!$E:$E,$H$84)+SUMIFS(调整区域!$H:$H,调整区域!$D:$D,$B124,调整区域!$G:$G,$H$84)</f>
        <v>0</v>
      </c>
      <c r="I124" s="219">
        <f t="shared" si="17"/>
        <v>0</v>
      </c>
      <c r="J124" s="223">
        <f>SUMIFS(调整区域!$F:$F,调整区域!$D:$D,$B124,调整区域!$E:$E,$J$84)+SUMIFS(调整区域!$H:$H,调整区域!$D:$D,$B124,调整区域!$G:$G,$J$84)</f>
        <v>0</v>
      </c>
      <c r="K124" s="223">
        <f>SUMIFS(调整区域!$F:$F,调整区域!$D:$D,$B124,调整区域!$E:$E,$K$84)+SUMIFS(调整区域!$H:$H,调整区域!$D:$D,$B124,调整区域!$G:$G,$K$84)</f>
        <v>0</v>
      </c>
      <c r="L124" s="223">
        <f>SUMIFS(调整区域!$F:$F,调整区域!$D:$D,$B124,调整区域!$E:$E,$L$84)+SUMIFS(调整区域!$H:$H,调整区域!$D:$D,$B124,调整区域!$G:$G,$L$84)</f>
        <v>0</v>
      </c>
      <c r="M124" s="219">
        <f t="shared" si="18"/>
        <v>0</v>
      </c>
      <c r="N124" s="223">
        <f>SUMIFS(调整区域!$F:$F,调整区域!$D:$D,$B124,调整区域!$E:$E,$N$84)+SUMIFS(调整区域!$H:$H,调整区域!$D:$D,$B124,调整区域!$G:$G,$N$84)</f>
        <v>0</v>
      </c>
      <c r="O124" s="223">
        <f>SUMIFS(调整区域!$F:$F,调整区域!$D:$D,$B124,调整区域!$E:$E,$O$84)+SUMIFS(调整区域!$H:$H,调整区域!$D:$D,$B124,调整区域!$G:$G,$O$84)</f>
        <v>0</v>
      </c>
      <c r="P124" s="219">
        <f t="shared" si="19"/>
        <v>0</v>
      </c>
      <c r="Q124" s="223">
        <f>SUMIFS(调整区域!$F:$F,调整区域!$D:$D,$B124,调整区域!$E:$E,$Q$84)+SUMIFS(调整区域!$H:$H,调整区域!$D:$D,$B124,调整区域!$G:$G,$Q$84)</f>
        <v>0</v>
      </c>
      <c r="R124" s="223">
        <f>SUMIFS(调整区域!$F:$F,调整区域!$D:$D,$B124,调整区域!$E:$E,$R$84)+SUMIFS(调整区域!$H:$H,调整区域!$D:$D,$B124,调整区域!$G:$G,$R$84)</f>
        <v>0</v>
      </c>
      <c r="S124" s="219">
        <f t="shared" si="20"/>
        <v>0</v>
      </c>
      <c r="T124" s="223">
        <f>SUMIFS(调整区域!$F:$F,调整区域!$D:$D,$B124,调整区域!$E:$E,$T$84)+SUMIFS(调整区域!$H:$H,调整区域!$D:$D,$B124,调整区域!$G:$G,$T$84)</f>
        <v>0</v>
      </c>
      <c r="U124" s="223">
        <f>SUMIFS(调整区域!$F:$F,调整区域!$D:$D,$B124,调整区域!$E:$E,$U$84)+SUMIFS(调整区域!$H:$H,调整区域!$D:$D,$B124,调整区域!$G:$G,$U$84)</f>
        <v>0</v>
      </c>
      <c r="V124" s="223">
        <f>SUMIFS(调整区域!$F:$F,调整区域!$D:$D,$B124,调整区域!$E:$E,$V$84)+SUMIFS(调整区域!$H:$H,调整区域!$D:$D,$B124,调整区域!$G:$G,$V$84)</f>
        <v>0</v>
      </c>
      <c r="W124" s="223">
        <f>SUMIFS(调整区域!$F:$F,调整区域!$D:$D,$B124,调整区域!$E:$E,$W$84)+SUMIFS(调整区域!$H:$H,调整区域!$D:$D,$B124,调整区域!$G:$G,$W$84)</f>
        <v>0</v>
      </c>
      <c r="X124" s="223">
        <f>SUMIFS(调整区域!$F:$F,调整区域!$D:$D,$B124,调整区域!$E:$E,$X$84)+SUMIFS(调整区域!$H:$H,调整区域!$D:$D,$B124,调整区域!$G:$G,$X$84)</f>
        <v>0</v>
      </c>
      <c r="Y124" s="223">
        <f>SUMIFS(调整区域!$F:$F,调整区域!$D:$D,$B124,调整区域!$E:$E,$Y$84)+SUMIFS(调整区域!$H:$H,调整区域!$D:$D,$B124,调整区域!$G:$G,$Y$84)</f>
        <v>0</v>
      </c>
    </row>
    <row r="125" ht="15" customHeight="1" spans="1:25">
      <c r="A125" s="26"/>
      <c r="B125" s="31" t="s">
        <v>116</v>
      </c>
      <c r="C125" s="223">
        <f t="shared" si="16"/>
        <v>0</v>
      </c>
      <c r="D125" s="223">
        <f>SUMIFS(调整区域!$F:$F,调整区域!$D:$D,$B125,调整区域!$E:$E,$D$84)+SUMIFS(调整区域!$H:$H,调整区域!$D:$D,$B125,调整区域!$G:$G,$D$84)</f>
        <v>0</v>
      </c>
      <c r="E125" s="223">
        <f>SUMIFS(调整区域!$F:$F,调整区域!$D:$D,$B125,调整区域!$E:$E,$E$84)+SUMIFS(调整区域!$H:$H,调整区域!$D:$D,$B125,调整区域!$G:$G,$E$84)</f>
        <v>0</v>
      </c>
      <c r="F125" s="223">
        <f>SUMIFS(调整区域!$F:$F,调整区域!$D:$D,$B125,调整区域!$E:$E,$F$84)+SUMIFS(调整区域!$H:$H,调整区域!$D:$D,$B125,调整区域!$G:$G,$F$84)</f>
        <v>0</v>
      </c>
      <c r="G125" s="223">
        <f>SUMIFS(调整区域!$F:$F,调整区域!$D:$D,$B125,调整区域!$E:$E,$G$84)+SUMIFS(调整区域!$H:$H,调整区域!$D:$D,$B125,调整区域!$G:$G,$G$84)</f>
        <v>0</v>
      </c>
      <c r="H125" s="219">
        <f>SUMIFS(调整区域!$F:$F,调整区域!$D:$D,$B125,调整区域!$E:$E,$H$84)+SUMIFS(调整区域!$H:$H,调整区域!$D:$D,$B125,调整区域!$G:$G,$H$84)</f>
        <v>0</v>
      </c>
      <c r="I125" s="219">
        <f t="shared" si="17"/>
        <v>0</v>
      </c>
      <c r="J125" s="223">
        <f>SUMIFS(调整区域!$F:$F,调整区域!$D:$D,$B125,调整区域!$E:$E,$J$84)+SUMIFS(调整区域!$H:$H,调整区域!$D:$D,$B125,调整区域!$G:$G,$J$84)</f>
        <v>0</v>
      </c>
      <c r="K125" s="223">
        <f>SUMIFS(调整区域!$F:$F,调整区域!$D:$D,$B125,调整区域!$E:$E,$K$84)+SUMIFS(调整区域!$H:$H,调整区域!$D:$D,$B125,调整区域!$G:$G,$K$84)</f>
        <v>0</v>
      </c>
      <c r="L125" s="223">
        <f>SUMIFS(调整区域!$F:$F,调整区域!$D:$D,$B125,调整区域!$E:$E,$L$84)+SUMIFS(调整区域!$H:$H,调整区域!$D:$D,$B125,调整区域!$G:$G,$L$84)</f>
        <v>0</v>
      </c>
      <c r="M125" s="219">
        <f t="shared" si="18"/>
        <v>0</v>
      </c>
      <c r="N125" s="223">
        <f>SUMIFS(调整区域!$F:$F,调整区域!$D:$D,$B125,调整区域!$E:$E,$N$84)+SUMIFS(调整区域!$H:$H,调整区域!$D:$D,$B125,调整区域!$G:$G,$N$84)</f>
        <v>0</v>
      </c>
      <c r="O125" s="223">
        <f>SUMIFS(调整区域!$F:$F,调整区域!$D:$D,$B125,调整区域!$E:$E,$O$84)+SUMIFS(调整区域!$H:$H,调整区域!$D:$D,$B125,调整区域!$G:$G,$O$84)</f>
        <v>0</v>
      </c>
      <c r="P125" s="219">
        <f t="shared" si="19"/>
        <v>0</v>
      </c>
      <c r="Q125" s="223">
        <f>SUMIFS(调整区域!$F:$F,调整区域!$D:$D,$B125,调整区域!$E:$E,$Q$84)+SUMIFS(调整区域!$H:$H,调整区域!$D:$D,$B125,调整区域!$G:$G,$Q$84)</f>
        <v>0</v>
      </c>
      <c r="R125" s="223">
        <f>SUMIFS(调整区域!$F:$F,调整区域!$D:$D,$B125,调整区域!$E:$E,$R$84)+SUMIFS(调整区域!$H:$H,调整区域!$D:$D,$B125,调整区域!$G:$G,$R$84)</f>
        <v>0</v>
      </c>
      <c r="S125" s="219">
        <f t="shared" si="20"/>
        <v>0</v>
      </c>
      <c r="T125" s="223">
        <f>SUMIFS(调整区域!$F:$F,调整区域!$D:$D,$B125,调整区域!$E:$E,$T$84)+SUMIFS(调整区域!$H:$H,调整区域!$D:$D,$B125,调整区域!$G:$G,$T$84)</f>
        <v>0</v>
      </c>
      <c r="U125" s="223">
        <f>SUMIFS(调整区域!$F:$F,调整区域!$D:$D,$B125,调整区域!$E:$E,$U$84)+SUMIFS(调整区域!$H:$H,调整区域!$D:$D,$B125,调整区域!$G:$G,$U$84)</f>
        <v>0</v>
      </c>
      <c r="V125" s="223">
        <f>SUMIFS(调整区域!$F:$F,调整区域!$D:$D,$B125,调整区域!$E:$E,$V$84)+SUMIFS(调整区域!$H:$H,调整区域!$D:$D,$B125,调整区域!$G:$G,$V$84)</f>
        <v>0</v>
      </c>
      <c r="W125" s="223">
        <f>SUMIFS(调整区域!$F:$F,调整区域!$D:$D,$B125,调整区域!$E:$E,$W$84)+SUMIFS(调整区域!$H:$H,调整区域!$D:$D,$B125,调整区域!$G:$G,$W$84)</f>
        <v>0</v>
      </c>
      <c r="X125" s="223">
        <f>SUMIFS(调整区域!$F:$F,调整区域!$D:$D,$B125,调整区域!$E:$E,$X$84)+SUMIFS(调整区域!$H:$H,调整区域!$D:$D,$B125,调整区域!$G:$G,$X$84)</f>
        <v>0</v>
      </c>
      <c r="Y125" s="223">
        <f>SUMIFS(调整区域!$F:$F,调整区域!$D:$D,$B125,调整区域!$E:$E,$Y$84)+SUMIFS(调整区域!$H:$H,调整区域!$D:$D,$B125,调整区域!$G:$G,$Y$84)</f>
        <v>0</v>
      </c>
    </row>
    <row r="126" ht="15" customHeight="1" spans="1:25">
      <c r="A126" s="26"/>
      <c r="B126" s="31" t="s">
        <v>117</v>
      </c>
      <c r="C126" s="223">
        <f t="shared" si="16"/>
        <v>0</v>
      </c>
      <c r="D126" s="223">
        <f>SUMIFS(调整区域!$F:$F,调整区域!$D:$D,$B126,调整区域!$E:$E,$D$84)+SUMIFS(调整区域!$H:$H,调整区域!$D:$D,$B126,调整区域!$G:$G,$D$84)</f>
        <v>0</v>
      </c>
      <c r="E126" s="223">
        <f>SUMIFS(调整区域!$F:$F,调整区域!$D:$D,$B126,调整区域!$E:$E,$E$84)+SUMIFS(调整区域!$H:$H,调整区域!$D:$D,$B126,调整区域!$G:$G,$E$84)</f>
        <v>0</v>
      </c>
      <c r="F126" s="223">
        <f>SUMIFS(调整区域!$F:$F,调整区域!$D:$D,$B126,调整区域!$E:$E,$F$84)+SUMIFS(调整区域!$H:$H,调整区域!$D:$D,$B126,调整区域!$G:$G,$F$84)</f>
        <v>0</v>
      </c>
      <c r="G126" s="223">
        <f>SUMIFS(调整区域!$F:$F,调整区域!$D:$D,$B126,调整区域!$E:$E,$G$84)+SUMIFS(调整区域!$H:$H,调整区域!$D:$D,$B126,调整区域!$G:$G,$G$84)</f>
        <v>0</v>
      </c>
      <c r="H126" s="219">
        <f>SUMIFS(调整区域!$F:$F,调整区域!$D:$D,$B126,调整区域!$E:$E,$H$84)+SUMIFS(调整区域!$H:$H,调整区域!$D:$D,$B126,调整区域!$G:$G,$H$84)</f>
        <v>0</v>
      </c>
      <c r="I126" s="219">
        <f t="shared" si="17"/>
        <v>0</v>
      </c>
      <c r="J126" s="223">
        <f>SUMIFS(调整区域!$F:$F,调整区域!$D:$D,$B126,调整区域!$E:$E,$J$84)+SUMIFS(调整区域!$H:$H,调整区域!$D:$D,$B126,调整区域!$G:$G,$J$84)</f>
        <v>0</v>
      </c>
      <c r="K126" s="223">
        <f>SUMIFS(调整区域!$F:$F,调整区域!$D:$D,$B126,调整区域!$E:$E,$K$84)+SUMIFS(调整区域!$H:$H,调整区域!$D:$D,$B126,调整区域!$G:$G,$K$84)</f>
        <v>0</v>
      </c>
      <c r="L126" s="223">
        <f>SUMIFS(调整区域!$F:$F,调整区域!$D:$D,$B126,调整区域!$E:$E,$L$84)+SUMIFS(调整区域!$H:$H,调整区域!$D:$D,$B126,调整区域!$G:$G,$L$84)</f>
        <v>0</v>
      </c>
      <c r="M126" s="219">
        <f t="shared" si="18"/>
        <v>0</v>
      </c>
      <c r="N126" s="223">
        <f>SUMIFS(调整区域!$F:$F,调整区域!$D:$D,$B126,调整区域!$E:$E,$N$84)+SUMIFS(调整区域!$H:$H,调整区域!$D:$D,$B126,调整区域!$G:$G,$N$84)</f>
        <v>0</v>
      </c>
      <c r="O126" s="223">
        <f>SUMIFS(调整区域!$F:$F,调整区域!$D:$D,$B126,调整区域!$E:$E,$O$84)+SUMIFS(调整区域!$H:$H,调整区域!$D:$D,$B126,调整区域!$G:$G,$O$84)</f>
        <v>0</v>
      </c>
      <c r="P126" s="219">
        <f t="shared" si="19"/>
        <v>0</v>
      </c>
      <c r="Q126" s="223">
        <f>SUMIFS(调整区域!$F:$F,调整区域!$D:$D,$B126,调整区域!$E:$E,$Q$84)+SUMIFS(调整区域!$H:$H,调整区域!$D:$D,$B126,调整区域!$G:$G,$Q$84)</f>
        <v>0</v>
      </c>
      <c r="R126" s="223">
        <f>SUMIFS(调整区域!$F:$F,调整区域!$D:$D,$B126,调整区域!$E:$E,$R$84)+SUMIFS(调整区域!$H:$H,调整区域!$D:$D,$B126,调整区域!$G:$G,$R$84)</f>
        <v>0</v>
      </c>
      <c r="S126" s="219">
        <f t="shared" si="20"/>
        <v>0</v>
      </c>
      <c r="T126" s="223">
        <f>SUMIFS(调整区域!$F:$F,调整区域!$D:$D,$B126,调整区域!$E:$E,$T$84)+SUMIFS(调整区域!$H:$H,调整区域!$D:$D,$B126,调整区域!$G:$G,$T$84)</f>
        <v>0</v>
      </c>
      <c r="U126" s="223">
        <f>SUMIFS(调整区域!$F:$F,调整区域!$D:$D,$B126,调整区域!$E:$E,$U$84)+SUMIFS(调整区域!$H:$H,调整区域!$D:$D,$B126,调整区域!$G:$G,$U$84)</f>
        <v>0</v>
      </c>
      <c r="V126" s="223">
        <f>SUMIFS(调整区域!$F:$F,调整区域!$D:$D,$B126,调整区域!$E:$E,$V$84)+SUMIFS(调整区域!$H:$H,调整区域!$D:$D,$B126,调整区域!$G:$G,$V$84)</f>
        <v>0</v>
      </c>
      <c r="W126" s="223">
        <f>SUMIFS(调整区域!$F:$F,调整区域!$D:$D,$B126,调整区域!$E:$E,$W$84)+SUMIFS(调整区域!$H:$H,调整区域!$D:$D,$B126,调整区域!$G:$G,$W$84)</f>
        <v>0</v>
      </c>
      <c r="X126" s="223">
        <f>SUMIFS(调整区域!$F:$F,调整区域!$D:$D,$B126,调整区域!$E:$E,$X$84)+SUMIFS(调整区域!$H:$H,调整区域!$D:$D,$B126,调整区域!$G:$G,$X$84)</f>
        <v>0</v>
      </c>
      <c r="Y126" s="223">
        <f>SUMIFS(调整区域!$F:$F,调整区域!$D:$D,$B126,调整区域!$E:$E,$Y$84)+SUMIFS(调整区域!$H:$H,调整区域!$D:$D,$B126,调整区域!$G:$G,$Y$84)</f>
        <v>0</v>
      </c>
    </row>
    <row r="127" ht="15" customHeight="1" spans="1:25">
      <c r="A127" s="26"/>
      <c r="B127" s="31" t="s">
        <v>118</v>
      </c>
      <c r="C127" s="223">
        <f t="shared" si="16"/>
        <v>0</v>
      </c>
      <c r="D127" s="223">
        <f>SUMIFS(调整区域!$F:$F,调整区域!$D:$D,$B127,调整区域!$E:$E,$D$84)+SUMIFS(调整区域!$H:$H,调整区域!$D:$D,$B127,调整区域!$G:$G,$D$84)</f>
        <v>0</v>
      </c>
      <c r="E127" s="223">
        <f>SUMIFS(调整区域!$F:$F,调整区域!$D:$D,$B127,调整区域!$E:$E,$E$84)+SUMIFS(调整区域!$H:$H,调整区域!$D:$D,$B127,调整区域!$G:$G,$E$84)</f>
        <v>0</v>
      </c>
      <c r="F127" s="223">
        <f>SUMIFS(调整区域!$F:$F,调整区域!$D:$D,$B127,调整区域!$E:$E,$F$84)+SUMIFS(调整区域!$H:$H,调整区域!$D:$D,$B127,调整区域!$G:$G,$F$84)</f>
        <v>0</v>
      </c>
      <c r="G127" s="223">
        <f>SUMIFS(调整区域!$F:$F,调整区域!$D:$D,$B127,调整区域!$E:$E,$G$84)+SUMIFS(调整区域!$H:$H,调整区域!$D:$D,$B127,调整区域!$G:$G,$G$84)</f>
        <v>0</v>
      </c>
      <c r="H127" s="219">
        <f>SUMIFS(调整区域!$F:$F,调整区域!$D:$D,$B127,调整区域!$E:$E,$H$84)+SUMIFS(调整区域!$H:$H,调整区域!$D:$D,$B127,调整区域!$G:$G,$H$84)</f>
        <v>0</v>
      </c>
      <c r="I127" s="219">
        <f t="shared" si="17"/>
        <v>0</v>
      </c>
      <c r="J127" s="223">
        <f>SUMIFS(调整区域!$F:$F,调整区域!$D:$D,$B127,调整区域!$E:$E,$J$84)+SUMIFS(调整区域!$H:$H,调整区域!$D:$D,$B127,调整区域!$G:$G,$J$84)</f>
        <v>0</v>
      </c>
      <c r="K127" s="223">
        <f>SUMIFS(调整区域!$F:$F,调整区域!$D:$D,$B127,调整区域!$E:$E,$K$84)+SUMIFS(调整区域!$H:$H,调整区域!$D:$D,$B127,调整区域!$G:$G,$K$84)</f>
        <v>0</v>
      </c>
      <c r="L127" s="223">
        <f>SUMIFS(调整区域!$F:$F,调整区域!$D:$D,$B127,调整区域!$E:$E,$L$84)+SUMIFS(调整区域!$H:$H,调整区域!$D:$D,$B127,调整区域!$G:$G,$L$84)</f>
        <v>0</v>
      </c>
      <c r="M127" s="219">
        <f t="shared" si="18"/>
        <v>0</v>
      </c>
      <c r="N127" s="223">
        <f>SUMIFS(调整区域!$F:$F,调整区域!$D:$D,$B127,调整区域!$E:$E,$N$84)+SUMIFS(调整区域!$H:$H,调整区域!$D:$D,$B127,调整区域!$G:$G,$N$84)</f>
        <v>0</v>
      </c>
      <c r="O127" s="223">
        <f>SUMIFS(调整区域!$F:$F,调整区域!$D:$D,$B127,调整区域!$E:$E,$O$84)+SUMIFS(调整区域!$H:$H,调整区域!$D:$D,$B127,调整区域!$G:$G,$O$84)</f>
        <v>0</v>
      </c>
      <c r="P127" s="219">
        <f t="shared" si="19"/>
        <v>0</v>
      </c>
      <c r="Q127" s="223">
        <f>SUMIFS(调整区域!$F:$F,调整区域!$D:$D,$B127,调整区域!$E:$E,$Q$84)+SUMIFS(调整区域!$H:$H,调整区域!$D:$D,$B127,调整区域!$G:$G,$Q$84)</f>
        <v>0</v>
      </c>
      <c r="R127" s="223">
        <f>SUMIFS(调整区域!$F:$F,调整区域!$D:$D,$B127,调整区域!$E:$E,$R$84)+SUMIFS(调整区域!$H:$H,调整区域!$D:$D,$B127,调整区域!$G:$G,$R$84)</f>
        <v>0</v>
      </c>
      <c r="S127" s="219">
        <f t="shared" si="20"/>
        <v>0</v>
      </c>
      <c r="T127" s="223">
        <f>SUMIFS(调整区域!$F:$F,调整区域!$D:$D,$B127,调整区域!$E:$E,$T$84)+SUMIFS(调整区域!$H:$H,调整区域!$D:$D,$B127,调整区域!$G:$G,$T$84)</f>
        <v>0</v>
      </c>
      <c r="U127" s="223">
        <f>SUMIFS(调整区域!$F:$F,调整区域!$D:$D,$B127,调整区域!$E:$E,$U$84)+SUMIFS(调整区域!$H:$H,调整区域!$D:$D,$B127,调整区域!$G:$G,$U$84)</f>
        <v>0</v>
      </c>
      <c r="V127" s="223">
        <f>SUMIFS(调整区域!$F:$F,调整区域!$D:$D,$B127,调整区域!$E:$E,$V$84)+SUMIFS(调整区域!$H:$H,调整区域!$D:$D,$B127,调整区域!$G:$G,$V$84)</f>
        <v>0</v>
      </c>
      <c r="W127" s="223">
        <f>SUMIFS(调整区域!$F:$F,调整区域!$D:$D,$B127,调整区域!$E:$E,$W$84)+SUMIFS(调整区域!$H:$H,调整区域!$D:$D,$B127,调整区域!$G:$G,$W$84)</f>
        <v>0</v>
      </c>
      <c r="X127" s="223">
        <f>SUMIFS(调整区域!$F:$F,调整区域!$D:$D,$B127,调整区域!$E:$E,$X$84)+SUMIFS(调整区域!$H:$H,调整区域!$D:$D,$B127,调整区域!$G:$G,$X$84)</f>
        <v>0</v>
      </c>
      <c r="Y127" s="223">
        <f>SUMIFS(调整区域!$F:$F,调整区域!$D:$D,$B127,调整区域!$E:$E,$Y$84)+SUMIFS(调整区域!$H:$H,调整区域!$D:$D,$B127,调整区域!$G:$G,$Y$84)</f>
        <v>0</v>
      </c>
    </row>
    <row r="128" ht="15" customHeight="1" spans="1:25">
      <c r="A128" s="26"/>
      <c r="B128" s="31" t="s">
        <v>119</v>
      </c>
      <c r="C128" s="223">
        <f t="shared" si="16"/>
        <v>0</v>
      </c>
      <c r="D128" s="223">
        <f>SUMIFS(调整区域!$F:$F,调整区域!$D:$D,$B128,调整区域!$E:$E,$D$84)+SUMIFS(调整区域!$H:$H,调整区域!$D:$D,$B128,调整区域!$G:$G,$D$84)</f>
        <v>0</v>
      </c>
      <c r="E128" s="223">
        <f>SUMIFS(调整区域!$F:$F,调整区域!$D:$D,$B128,调整区域!$E:$E,$E$84)+SUMIFS(调整区域!$H:$H,调整区域!$D:$D,$B128,调整区域!$G:$G,$E$84)</f>
        <v>0</v>
      </c>
      <c r="F128" s="223">
        <f>SUMIFS(调整区域!$F:$F,调整区域!$D:$D,$B128,调整区域!$E:$E,$F$84)+SUMIFS(调整区域!$H:$H,调整区域!$D:$D,$B128,调整区域!$G:$G,$F$84)</f>
        <v>0</v>
      </c>
      <c r="G128" s="223">
        <f>SUMIFS(调整区域!$F:$F,调整区域!$D:$D,$B128,调整区域!$E:$E,$G$84)+SUMIFS(调整区域!$H:$H,调整区域!$D:$D,$B128,调整区域!$G:$G,$G$84)</f>
        <v>0</v>
      </c>
      <c r="H128" s="219">
        <f>SUMIFS(调整区域!$F:$F,调整区域!$D:$D,$B128,调整区域!$E:$E,$H$84)+SUMIFS(调整区域!$H:$H,调整区域!$D:$D,$B128,调整区域!$G:$G,$H$84)</f>
        <v>0</v>
      </c>
      <c r="I128" s="219">
        <f t="shared" si="17"/>
        <v>0</v>
      </c>
      <c r="J128" s="223">
        <f>SUMIFS(调整区域!$F:$F,调整区域!$D:$D,$B128,调整区域!$E:$E,$J$84)+SUMIFS(调整区域!$H:$H,调整区域!$D:$D,$B128,调整区域!$G:$G,$J$84)</f>
        <v>0</v>
      </c>
      <c r="K128" s="223">
        <f>SUMIFS(调整区域!$F:$F,调整区域!$D:$D,$B128,调整区域!$E:$E,$K$84)+SUMIFS(调整区域!$H:$H,调整区域!$D:$D,$B128,调整区域!$G:$G,$K$84)</f>
        <v>0</v>
      </c>
      <c r="L128" s="223">
        <f>SUMIFS(调整区域!$F:$F,调整区域!$D:$D,$B128,调整区域!$E:$E,$L$84)+SUMIFS(调整区域!$H:$H,调整区域!$D:$D,$B128,调整区域!$G:$G,$L$84)</f>
        <v>0</v>
      </c>
      <c r="M128" s="219">
        <f t="shared" si="18"/>
        <v>0</v>
      </c>
      <c r="N128" s="223">
        <f>SUMIFS(调整区域!$F:$F,调整区域!$D:$D,$B128,调整区域!$E:$E,$N$84)+SUMIFS(调整区域!$H:$H,调整区域!$D:$D,$B128,调整区域!$G:$G,$N$84)</f>
        <v>0</v>
      </c>
      <c r="O128" s="223">
        <f>SUMIFS(调整区域!$F:$F,调整区域!$D:$D,$B128,调整区域!$E:$E,$O$84)+SUMIFS(调整区域!$H:$H,调整区域!$D:$D,$B128,调整区域!$G:$G,$O$84)</f>
        <v>0</v>
      </c>
      <c r="P128" s="219">
        <f t="shared" si="19"/>
        <v>0</v>
      </c>
      <c r="Q128" s="223">
        <f>SUMIFS(调整区域!$F:$F,调整区域!$D:$D,$B128,调整区域!$E:$E,$Q$84)+SUMIFS(调整区域!$H:$H,调整区域!$D:$D,$B128,调整区域!$G:$G,$Q$84)</f>
        <v>0</v>
      </c>
      <c r="R128" s="223">
        <f>SUMIFS(调整区域!$F:$F,调整区域!$D:$D,$B128,调整区域!$E:$E,$R$84)+SUMIFS(调整区域!$H:$H,调整区域!$D:$D,$B128,调整区域!$G:$G,$R$84)</f>
        <v>0</v>
      </c>
      <c r="S128" s="219">
        <f t="shared" si="20"/>
        <v>0</v>
      </c>
      <c r="T128" s="223">
        <f>SUMIFS(调整区域!$F:$F,调整区域!$D:$D,$B128,调整区域!$E:$E,$T$84)+SUMIFS(调整区域!$H:$H,调整区域!$D:$D,$B128,调整区域!$G:$G,$T$84)</f>
        <v>0</v>
      </c>
      <c r="U128" s="223">
        <f>SUMIFS(调整区域!$F:$F,调整区域!$D:$D,$B128,调整区域!$E:$E,$U$84)+SUMIFS(调整区域!$H:$H,调整区域!$D:$D,$B128,调整区域!$G:$G,$U$84)</f>
        <v>0</v>
      </c>
      <c r="V128" s="223">
        <f>SUMIFS(调整区域!$F:$F,调整区域!$D:$D,$B128,调整区域!$E:$E,$V$84)+SUMIFS(调整区域!$H:$H,调整区域!$D:$D,$B128,调整区域!$G:$G,$V$84)</f>
        <v>0</v>
      </c>
      <c r="W128" s="223">
        <f>SUMIFS(调整区域!$F:$F,调整区域!$D:$D,$B128,调整区域!$E:$E,$W$84)+SUMIFS(调整区域!$H:$H,调整区域!$D:$D,$B128,调整区域!$G:$G,$W$84)</f>
        <v>0</v>
      </c>
      <c r="X128" s="223">
        <f>SUMIFS(调整区域!$F:$F,调整区域!$D:$D,$B128,调整区域!$E:$E,$X$84)+SUMIFS(调整区域!$H:$H,调整区域!$D:$D,$B128,调整区域!$G:$G,$X$84)</f>
        <v>0</v>
      </c>
      <c r="Y128" s="223">
        <f>SUMIFS(调整区域!$F:$F,调整区域!$D:$D,$B128,调整区域!$E:$E,$Y$84)+SUMIFS(调整区域!$H:$H,调整区域!$D:$D,$B128,调整区域!$G:$G,$Y$84)</f>
        <v>0</v>
      </c>
    </row>
    <row r="129" ht="15" customHeight="1" spans="1:25">
      <c r="A129" s="26"/>
      <c r="B129" s="31" t="s">
        <v>120</v>
      </c>
      <c r="C129" s="223">
        <f t="shared" si="16"/>
        <v>0</v>
      </c>
      <c r="D129" s="223">
        <f>SUMIFS(调整区域!$F:$F,调整区域!$D:$D,$B129,调整区域!$E:$E,$D$84)+SUMIFS(调整区域!$H:$H,调整区域!$D:$D,$B129,调整区域!$G:$G,$D$84)</f>
        <v>0</v>
      </c>
      <c r="E129" s="223">
        <f>SUMIFS(调整区域!$F:$F,调整区域!$D:$D,$B129,调整区域!$E:$E,$E$84)+SUMIFS(调整区域!$H:$H,调整区域!$D:$D,$B129,调整区域!$G:$G,$E$84)</f>
        <v>0</v>
      </c>
      <c r="F129" s="223">
        <f>SUMIFS(调整区域!$F:$F,调整区域!$D:$D,$B129,调整区域!$E:$E,$F$84)+SUMIFS(调整区域!$H:$H,调整区域!$D:$D,$B129,调整区域!$G:$G,$F$84)</f>
        <v>0</v>
      </c>
      <c r="G129" s="223">
        <f>SUMIFS(调整区域!$F:$F,调整区域!$D:$D,$B129,调整区域!$E:$E,$G$84)+SUMIFS(调整区域!$H:$H,调整区域!$D:$D,$B129,调整区域!$G:$G,$G$84)</f>
        <v>0</v>
      </c>
      <c r="H129" s="219">
        <f>SUMIFS(调整区域!$F:$F,调整区域!$D:$D,$B129,调整区域!$E:$E,$H$84)+SUMIFS(调整区域!$H:$H,调整区域!$D:$D,$B129,调整区域!$G:$G,$H$84)</f>
        <v>0</v>
      </c>
      <c r="I129" s="219">
        <f t="shared" si="17"/>
        <v>0</v>
      </c>
      <c r="J129" s="223">
        <f>SUMIFS(调整区域!$F:$F,调整区域!$D:$D,$B129,调整区域!$E:$E,$J$84)+SUMIFS(调整区域!$H:$H,调整区域!$D:$D,$B129,调整区域!$G:$G,$J$84)</f>
        <v>0</v>
      </c>
      <c r="K129" s="223">
        <f>SUMIFS(调整区域!$F:$F,调整区域!$D:$D,$B129,调整区域!$E:$E,$K$84)+SUMIFS(调整区域!$H:$H,调整区域!$D:$D,$B129,调整区域!$G:$G,$K$84)</f>
        <v>0</v>
      </c>
      <c r="L129" s="223">
        <f>SUMIFS(调整区域!$F:$F,调整区域!$D:$D,$B129,调整区域!$E:$E,$L$84)+SUMIFS(调整区域!$H:$H,调整区域!$D:$D,$B129,调整区域!$G:$G,$L$84)</f>
        <v>0</v>
      </c>
      <c r="M129" s="219">
        <f t="shared" si="18"/>
        <v>0</v>
      </c>
      <c r="N129" s="223">
        <f>SUMIFS(调整区域!$F:$F,调整区域!$D:$D,$B129,调整区域!$E:$E,$N$84)+SUMIFS(调整区域!$H:$H,调整区域!$D:$D,$B129,调整区域!$G:$G,$N$84)</f>
        <v>0</v>
      </c>
      <c r="O129" s="223">
        <f>SUMIFS(调整区域!$F:$F,调整区域!$D:$D,$B129,调整区域!$E:$E,$O$84)+SUMIFS(调整区域!$H:$H,调整区域!$D:$D,$B129,调整区域!$G:$G,$O$84)</f>
        <v>0</v>
      </c>
      <c r="P129" s="219">
        <f t="shared" si="19"/>
        <v>0</v>
      </c>
      <c r="Q129" s="223">
        <f>SUMIFS(调整区域!$F:$F,调整区域!$D:$D,$B129,调整区域!$E:$E,$Q$84)+SUMIFS(调整区域!$H:$H,调整区域!$D:$D,$B129,调整区域!$G:$G,$Q$84)</f>
        <v>0</v>
      </c>
      <c r="R129" s="223">
        <f>SUMIFS(调整区域!$F:$F,调整区域!$D:$D,$B129,调整区域!$E:$E,$R$84)+SUMIFS(调整区域!$H:$H,调整区域!$D:$D,$B129,调整区域!$G:$G,$R$84)</f>
        <v>0</v>
      </c>
      <c r="S129" s="219">
        <f t="shared" si="20"/>
        <v>0</v>
      </c>
      <c r="T129" s="223">
        <f>SUMIFS(调整区域!$F:$F,调整区域!$D:$D,$B129,调整区域!$E:$E,$T$84)+SUMIFS(调整区域!$H:$H,调整区域!$D:$D,$B129,调整区域!$G:$G,$T$84)</f>
        <v>0</v>
      </c>
      <c r="U129" s="223">
        <f>SUMIFS(调整区域!$F:$F,调整区域!$D:$D,$B129,调整区域!$E:$E,$U$84)+SUMIFS(调整区域!$H:$H,调整区域!$D:$D,$B129,调整区域!$G:$G,$U$84)</f>
        <v>0</v>
      </c>
      <c r="V129" s="223">
        <f>SUMIFS(调整区域!$F:$F,调整区域!$D:$D,$B129,调整区域!$E:$E,$V$84)+SUMIFS(调整区域!$H:$H,调整区域!$D:$D,$B129,调整区域!$G:$G,$V$84)</f>
        <v>0</v>
      </c>
      <c r="W129" s="223">
        <f>SUMIFS(调整区域!$F:$F,调整区域!$D:$D,$B129,调整区域!$E:$E,$W$84)+SUMIFS(调整区域!$H:$H,调整区域!$D:$D,$B129,调整区域!$G:$G,$W$84)</f>
        <v>0</v>
      </c>
      <c r="X129" s="223">
        <f>SUMIFS(调整区域!$F:$F,调整区域!$D:$D,$B129,调整区域!$E:$E,$X$84)+SUMIFS(调整区域!$H:$H,调整区域!$D:$D,$B129,调整区域!$G:$G,$X$84)</f>
        <v>0</v>
      </c>
      <c r="Y129" s="223">
        <f>SUMIFS(调整区域!$F:$F,调整区域!$D:$D,$B129,调整区域!$E:$E,$Y$84)+SUMIFS(调整区域!$H:$H,调整区域!$D:$D,$B129,调整区域!$G:$G,$Y$84)</f>
        <v>0</v>
      </c>
    </row>
    <row r="130" ht="15" customHeight="1" spans="1:25">
      <c r="A130" s="26"/>
      <c r="B130" s="34" t="s">
        <v>121</v>
      </c>
      <c r="C130" s="223">
        <f t="shared" si="16"/>
        <v>0</v>
      </c>
      <c r="D130" s="223">
        <f>SUMIFS(调整区域!$F:$F,调整区域!$D:$D,$B130,调整区域!$E:$E,$D$84)+SUMIFS(调整区域!$H:$H,调整区域!$D:$D,$B130,调整区域!$G:$G,$D$84)</f>
        <v>0</v>
      </c>
      <c r="E130" s="223">
        <f>SUMIFS(调整区域!$F:$F,调整区域!$D:$D,$B130,调整区域!$E:$E,$E$84)+SUMIFS(调整区域!$H:$H,调整区域!$D:$D,$B130,调整区域!$G:$G,$E$84)</f>
        <v>0</v>
      </c>
      <c r="F130" s="223">
        <f>SUMIFS(调整区域!$F:$F,调整区域!$D:$D,$B130,调整区域!$E:$E,$F$84)+SUMIFS(调整区域!$H:$H,调整区域!$D:$D,$B130,调整区域!$G:$G,$F$84)</f>
        <v>0</v>
      </c>
      <c r="G130" s="223">
        <f>SUMIFS(调整区域!$F:$F,调整区域!$D:$D,$B130,调整区域!$E:$E,$G$84)+SUMIFS(调整区域!$H:$H,调整区域!$D:$D,$B130,调整区域!$G:$G,$G$84)</f>
        <v>0</v>
      </c>
      <c r="H130" s="219">
        <f>SUMIFS(调整区域!$F:$F,调整区域!$D:$D,$B130,调整区域!$E:$E,$H$84)+SUMIFS(调整区域!$H:$H,调整区域!$D:$D,$B130,调整区域!$G:$G,$H$84)</f>
        <v>0</v>
      </c>
      <c r="I130" s="219">
        <f t="shared" si="17"/>
        <v>0</v>
      </c>
      <c r="J130" s="223">
        <f>SUMIFS(调整区域!$F:$F,调整区域!$D:$D,$B130,调整区域!$E:$E,$J$84)+SUMIFS(调整区域!$H:$H,调整区域!$D:$D,$B130,调整区域!$G:$G,$J$84)</f>
        <v>0</v>
      </c>
      <c r="K130" s="223">
        <f>SUMIFS(调整区域!$F:$F,调整区域!$D:$D,$B130,调整区域!$E:$E,$K$84)+SUMIFS(调整区域!$H:$H,调整区域!$D:$D,$B130,调整区域!$G:$G,$K$84)</f>
        <v>0</v>
      </c>
      <c r="L130" s="223">
        <f>SUMIFS(调整区域!$F:$F,调整区域!$D:$D,$B130,调整区域!$E:$E,$L$84)+SUMIFS(调整区域!$H:$H,调整区域!$D:$D,$B130,调整区域!$G:$G,$L$84)</f>
        <v>0</v>
      </c>
      <c r="M130" s="219">
        <f t="shared" si="18"/>
        <v>0</v>
      </c>
      <c r="N130" s="223">
        <f>SUMIFS(调整区域!$F:$F,调整区域!$D:$D,$B130,调整区域!$E:$E,$N$84)+SUMIFS(调整区域!$H:$H,调整区域!$D:$D,$B130,调整区域!$G:$G,$N$84)</f>
        <v>0</v>
      </c>
      <c r="O130" s="223">
        <f>SUMIFS(调整区域!$F:$F,调整区域!$D:$D,$B130,调整区域!$E:$E,$O$84)+SUMIFS(调整区域!$H:$H,调整区域!$D:$D,$B130,调整区域!$G:$G,$O$84)</f>
        <v>0</v>
      </c>
      <c r="P130" s="219">
        <f t="shared" si="19"/>
        <v>0</v>
      </c>
      <c r="Q130" s="223">
        <f>SUMIFS(调整区域!$F:$F,调整区域!$D:$D,$B130,调整区域!$E:$E,$Q$84)+SUMIFS(调整区域!$H:$H,调整区域!$D:$D,$B130,调整区域!$G:$G,$Q$84)</f>
        <v>0</v>
      </c>
      <c r="R130" s="223">
        <f>SUMIFS(调整区域!$F:$F,调整区域!$D:$D,$B130,调整区域!$E:$E,$R$84)+SUMIFS(调整区域!$H:$H,调整区域!$D:$D,$B130,调整区域!$G:$G,$R$84)</f>
        <v>0</v>
      </c>
      <c r="S130" s="219">
        <f t="shared" si="20"/>
        <v>0</v>
      </c>
      <c r="T130" s="223">
        <f>SUMIFS(调整区域!$F:$F,调整区域!$D:$D,$B130,调整区域!$E:$E,$T$84)+SUMIFS(调整区域!$H:$H,调整区域!$D:$D,$B130,调整区域!$G:$G,$T$84)</f>
        <v>0</v>
      </c>
      <c r="U130" s="223">
        <f>SUMIFS(调整区域!$F:$F,调整区域!$D:$D,$B130,调整区域!$E:$E,$U$84)+SUMIFS(调整区域!$H:$H,调整区域!$D:$D,$B130,调整区域!$G:$G,$U$84)</f>
        <v>0</v>
      </c>
      <c r="V130" s="223">
        <f>SUMIFS(调整区域!$F:$F,调整区域!$D:$D,$B130,调整区域!$E:$E,$V$84)+SUMIFS(调整区域!$H:$H,调整区域!$D:$D,$B130,调整区域!$G:$G,$V$84)</f>
        <v>0</v>
      </c>
      <c r="W130" s="223">
        <f>SUMIFS(调整区域!$F:$F,调整区域!$D:$D,$B130,调整区域!$E:$E,$W$84)+SUMIFS(调整区域!$H:$H,调整区域!$D:$D,$B130,调整区域!$G:$G,$W$84)</f>
        <v>0</v>
      </c>
      <c r="X130" s="223">
        <f>SUMIFS(调整区域!$F:$F,调整区域!$D:$D,$B130,调整区域!$E:$E,$X$84)+SUMIFS(调整区域!$H:$H,调整区域!$D:$D,$B130,调整区域!$G:$G,$X$84)</f>
        <v>0</v>
      </c>
      <c r="Y130" s="223">
        <f>SUMIFS(调整区域!$F:$F,调整区域!$D:$D,$B130,调整区域!$E:$E,$Y$84)+SUMIFS(调整区域!$H:$H,调整区域!$D:$D,$B130,调整区域!$G:$G,$Y$84)</f>
        <v>0</v>
      </c>
    </row>
    <row r="131" ht="15" customHeight="1" spans="1:25">
      <c r="A131" s="26"/>
      <c r="B131" s="34" t="s">
        <v>122</v>
      </c>
      <c r="C131" s="223">
        <f t="shared" si="16"/>
        <v>0</v>
      </c>
      <c r="D131" s="223">
        <f>SUMIFS(调整区域!$F:$F,调整区域!$D:$D,$B131,调整区域!$E:$E,$D$84)+SUMIFS(调整区域!$H:$H,调整区域!$D:$D,$B131,调整区域!$G:$G,$D$84)</f>
        <v>0</v>
      </c>
      <c r="E131" s="223">
        <f>SUMIFS(调整区域!$F:$F,调整区域!$D:$D,$B131,调整区域!$E:$E,$E$84)+SUMIFS(调整区域!$H:$H,调整区域!$D:$D,$B131,调整区域!$G:$G,$E$84)</f>
        <v>0</v>
      </c>
      <c r="F131" s="223">
        <f>SUMIFS(调整区域!$F:$F,调整区域!$D:$D,$B131,调整区域!$E:$E,$F$84)+SUMIFS(调整区域!$H:$H,调整区域!$D:$D,$B131,调整区域!$G:$G,$F$84)</f>
        <v>0</v>
      </c>
      <c r="G131" s="223">
        <f>SUMIFS(调整区域!$F:$F,调整区域!$D:$D,$B131,调整区域!$E:$E,$G$84)+SUMIFS(调整区域!$H:$H,调整区域!$D:$D,$B131,调整区域!$G:$G,$G$84)</f>
        <v>0</v>
      </c>
      <c r="H131" s="219">
        <f>SUMIFS(调整区域!$F:$F,调整区域!$D:$D,$B131,调整区域!$E:$E,$H$84)+SUMIFS(调整区域!$H:$H,调整区域!$D:$D,$B131,调整区域!$G:$G,$H$84)</f>
        <v>0</v>
      </c>
      <c r="I131" s="219">
        <f t="shared" si="17"/>
        <v>0</v>
      </c>
      <c r="J131" s="223">
        <f>SUMIFS(调整区域!$F:$F,调整区域!$D:$D,$B131,调整区域!$E:$E,$J$84)+SUMIFS(调整区域!$H:$H,调整区域!$D:$D,$B131,调整区域!$G:$G,$J$84)</f>
        <v>0</v>
      </c>
      <c r="K131" s="223">
        <f>SUMIFS(调整区域!$F:$F,调整区域!$D:$D,$B131,调整区域!$E:$E,$K$84)+SUMIFS(调整区域!$H:$H,调整区域!$D:$D,$B131,调整区域!$G:$G,$K$84)</f>
        <v>0</v>
      </c>
      <c r="L131" s="223">
        <f>SUMIFS(调整区域!$F:$F,调整区域!$D:$D,$B131,调整区域!$E:$E,$L$84)+SUMIFS(调整区域!$H:$H,调整区域!$D:$D,$B131,调整区域!$G:$G,$L$84)</f>
        <v>0</v>
      </c>
      <c r="M131" s="219">
        <f t="shared" si="18"/>
        <v>0</v>
      </c>
      <c r="N131" s="223">
        <f>SUMIFS(调整区域!$F:$F,调整区域!$D:$D,$B131,调整区域!$E:$E,$N$84)+SUMIFS(调整区域!$H:$H,调整区域!$D:$D,$B131,调整区域!$G:$G,$N$84)</f>
        <v>0</v>
      </c>
      <c r="O131" s="223">
        <f>SUMIFS(调整区域!$F:$F,调整区域!$D:$D,$B131,调整区域!$E:$E,$O$84)+SUMIFS(调整区域!$H:$H,调整区域!$D:$D,$B131,调整区域!$G:$G,$O$84)</f>
        <v>0</v>
      </c>
      <c r="P131" s="219">
        <f t="shared" si="19"/>
        <v>0</v>
      </c>
      <c r="Q131" s="223">
        <f>SUMIFS(调整区域!$F:$F,调整区域!$D:$D,$B131,调整区域!$E:$E,$Q$84)+SUMIFS(调整区域!$H:$H,调整区域!$D:$D,$B131,调整区域!$G:$G,$Q$84)</f>
        <v>0</v>
      </c>
      <c r="R131" s="223">
        <f>SUMIFS(调整区域!$F:$F,调整区域!$D:$D,$B131,调整区域!$E:$E,$R$84)+SUMIFS(调整区域!$H:$H,调整区域!$D:$D,$B131,调整区域!$G:$G,$R$84)</f>
        <v>0</v>
      </c>
      <c r="S131" s="219">
        <f t="shared" si="20"/>
        <v>0</v>
      </c>
      <c r="T131" s="223">
        <f>SUMIFS(调整区域!$F:$F,调整区域!$D:$D,$B131,调整区域!$E:$E,$T$84)+SUMIFS(调整区域!$H:$H,调整区域!$D:$D,$B131,调整区域!$G:$G,$T$84)</f>
        <v>0</v>
      </c>
      <c r="U131" s="223">
        <f>SUMIFS(调整区域!$F:$F,调整区域!$D:$D,$B131,调整区域!$E:$E,$U$84)+SUMIFS(调整区域!$H:$H,调整区域!$D:$D,$B131,调整区域!$G:$G,$U$84)</f>
        <v>0</v>
      </c>
      <c r="V131" s="223">
        <f>SUMIFS(调整区域!$F:$F,调整区域!$D:$D,$B131,调整区域!$E:$E,$V$84)+SUMIFS(调整区域!$H:$H,调整区域!$D:$D,$B131,调整区域!$G:$G,$V$84)</f>
        <v>0</v>
      </c>
      <c r="W131" s="223">
        <f>SUMIFS(调整区域!$F:$F,调整区域!$D:$D,$B131,调整区域!$E:$E,$W$84)+SUMIFS(调整区域!$H:$H,调整区域!$D:$D,$B131,调整区域!$G:$G,$W$84)</f>
        <v>0</v>
      </c>
      <c r="X131" s="223">
        <f>SUMIFS(调整区域!$F:$F,调整区域!$D:$D,$B131,调整区域!$E:$E,$X$84)+SUMIFS(调整区域!$H:$H,调整区域!$D:$D,$B131,调整区域!$G:$G,$X$84)</f>
        <v>0</v>
      </c>
      <c r="Y131" s="223">
        <f>SUMIFS(调整区域!$F:$F,调整区域!$D:$D,$B131,调整区域!$E:$E,$Y$84)+SUMIFS(调整区域!$H:$H,调整区域!$D:$D,$B131,调整区域!$G:$G,$Y$84)</f>
        <v>0</v>
      </c>
    </row>
    <row r="132" ht="15" customHeight="1" spans="1:25">
      <c r="A132" s="26"/>
      <c r="B132" s="39" t="s">
        <v>123</v>
      </c>
      <c r="C132" s="223">
        <f t="shared" si="16"/>
        <v>0</v>
      </c>
      <c r="D132" s="223">
        <f>SUMIFS(调整区域!$F:$F,调整区域!$D:$D,$B132,调整区域!$E:$E,$D$84)+SUMIFS(调整区域!$H:$H,调整区域!$D:$D,$B132,调整区域!$G:$G,$D$84)</f>
        <v>0</v>
      </c>
      <c r="E132" s="223">
        <f>SUMIFS(调整区域!$F:$F,调整区域!$D:$D,$B132,调整区域!$E:$E,$E$84)+SUMIFS(调整区域!$H:$H,调整区域!$D:$D,$B132,调整区域!$G:$G,$E$84)</f>
        <v>0</v>
      </c>
      <c r="F132" s="223">
        <f>SUMIFS(调整区域!$F:$F,调整区域!$D:$D,$B132,调整区域!$E:$E,$F$84)+SUMIFS(调整区域!$H:$H,调整区域!$D:$D,$B132,调整区域!$G:$G,$F$84)</f>
        <v>0</v>
      </c>
      <c r="G132" s="223">
        <f>SUMIFS(调整区域!$F:$F,调整区域!$D:$D,$B132,调整区域!$E:$E,$G$84)+SUMIFS(调整区域!$H:$H,调整区域!$D:$D,$B132,调整区域!$G:$G,$G$84)</f>
        <v>0</v>
      </c>
      <c r="H132" s="219">
        <f>SUMIFS(调整区域!$F:$F,调整区域!$D:$D,$B132,调整区域!$E:$E,$H$84)+SUMIFS(调整区域!$H:$H,调整区域!$D:$D,$B132,调整区域!$G:$G,$H$84)</f>
        <v>0</v>
      </c>
      <c r="I132" s="219">
        <f t="shared" si="17"/>
        <v>0</v>
      </c>
      <c r="J132" s="223">
        <f>SUMIFS(调整区域!$F:$F,调整区域!$D:$D,$B132,调整区域!$E:$E,$J$84)+SUMIFS(调整区域!$H:$H,调整区域!$D:$D,$B132,调整区域!$G:$G,$J$84)</f>
        <v>0</v>
      </c>
      <c r="K132" s="223">
        <f>SUMIFS(调整区域!$F:$F,调整区域!$D:$D,$B132,调整区域!$E:$E,$K$84)+SUMIFS(调整区域!$H:$H,调整区域!$D:$D,$B132,调整区域!$G:$G,$K$84)</f>
        <v>0</v>
      </c>
      <c r="L132" s="223">
        <f>SUMIFS(调整区域!$F:$F,调整区域!$D:$D,$B132,调整区域!$E:$E,$L$84)+SUMIFS(调整区域!$H:$H,调整区域!$D:$D,$B132,调整区域!$G:$G,$L$84)</f>
        <v>0</v>
      </c>
      <c r="M132" s="219">
        <f t="shared" si="18"/>
        <v>0</v>
      </c>
      <c r="N132" s="223">
        <f>SUMIFS(调整区域!$F:$F,调整区域!$D:$D,$B132,调整区域!$E:$E,$N$84)+SUMIFS(调整区域!$H:$H,调整区域!$D:$D,$B132,调整区域!$G:$G,$N$84)</f>
        <v>0</v>
      </c>
      <c r="O132" s="223">
        <f>SUMIFS(调整区域!$F:$F,调整区域!$D:$D,$B132,调整区域!$E:$E,$O$84)+SUMIFS(调整区域!$H:$H,调整区域!$D:$D,$B132,调整区域!$G:$G,$O$84)</f>
        <v>0</v>
      </c>
      <c r="P132" s="219">
        <f t="shared" si="19"/>
        <v>0</v>
      </c>
      <c r="Q132" s="223">
        <f>SUMIFS(调整区域!$F:$F,调整区域!$D:$D,$B132,调整区域!$E:$E,$Q$84)+SUMIFS(调整区域!$H:$H,调整区域!$D:$D,$B132,调整区域!$G:$G,$Q$84)</f>
        <v>0</v>
      </c>
      <c r="R132" s="223">
        <f>SUMIFS(调整区域!$F:$F,调整区域!$D:$D,$B132,调整区域!$E:$E,$R$84)+SUMIFS(调整区域!$H:$H,调整区域!$D:$D,$B132,调整区域!$G:$G,$R$84)</f>
        <v>0</v>
      </c>
      <c r="S132" s="219">
        <f t="shared" si="20"/>
        <v>0</v>
      </c>
      <c r="T132" s="223">
        <f>SUMIFS(调整区域!$F:$F,调整区域!$D:$D,$B132,调整区域!$E:$E,$T$84)+SUMIFS(调整区域!$H:$H,调整区域!$D:$D,$B132,调整区域!$G:$G,$T$84)</f>
        <v>0</v>
      </c>
      <c r="U132" s="223">
        <f>SUMIFS(调整区域!$F:$F,调整区域!$D:$D,$B132,调整区域!$E:$E,$U$84)+SUMIFS(调整区域!$H:$H,调整区域!$D:$D,$B132,调整区域!$G:$G,$U$84)</f>
        <v>0</v>
      </c>
      <c r="V132" s="223">
        <f>SUMIFS(调整区域!$F:$F,调整区域!$D:$D,$B132,调整区域!$E:$E,$V$84)+SUMIFS(调整区域!$H:$H,调整区域!$D:$D,$B132,调整区域!$G:$G,$V$84)</f>
        <v>0</v>
      </c>
      <c r="W132" s="223">
        <f>SUMIFS(调整区域!$F:$F,调整区域!$D:$D,$B132,调整区域!$E:$E,$W$84)+SUMIFS(调整区域!$H:$H,调整区域!$D:$D,$B132,调整区域!$G:$G,$W$84)</f>
        <v>0</v>
      </c>
      <c r="X132" s="223">
        <f>SUMIFS(调整区域!$F:$F,调整区域!$D:$D,$B132,调整区域!$E:$E,$X$84)+SUMIFS(调整区域!$H:$H,调整区域!$D:$D,$B132,调整区域!$G:$G,$X$84)</f>
        <v>0</v>
      </c>
      <c r="Y132" s="223">
        <f>SUMIFS(调整区域!$F:$F,调整区域!$D:$D,$B132,调整区域!$E:$E,$Y$84)+SUMIFS(调整区域!$H:$H,调整区域!$D:$D,$B132,调整区域!$G:$G,$Y$84)</f>
        <v>0</v>
      </c>
    </row>
    <row r="133" ht="15" customHeight="1" spans="1:25">
      <c r="A133" s="26"/>
      <c r="B133" s="39" t="s">
        <v>124</v>
      </c>
      <c r="C133" s="223">
        <f t="shared" si="16"/>
        <v>0</v>
      </c>
      <c r="D133" s="223">
        <f>SUMIFS(调整区域!$F:$F,调整区域!$D:$D,$B133,调整区域!$E:$E,$D$84)+SUMIFS(调整区域!$H:$H,调整区域!$D:$D,$B133,调整区域!$G:$G,$D$84)</f>
        <v>0</v>
      </c>
      <c r="E133" s="223">
        <f>SUMIFS(调整区域!$F:$F,调整区域!$D:$D,$B133,调整区域!$E:$E,$E$84)+SUMIFS(调整区域!$H:$H,调整区域!$D:$D,$B133,调整区域!$G:$G,$E$84)</f>
        <v>0</v>
      </c>
      <c r="F133" s="223">
        <f>SUMIFS(调整区域!$F:$F,调整区域!$D:$D,$B133,调整区域!$E:$E,$F$84)+SUMIFS(调整区域!$H:$H,调整区域!$D:$D,$B133,调整区域!$G:$G,$F$84)</f>
        <v>0</v>
      </c>
      <c r="G133" s="223">
        <f>SUMIFS(调整区域!$F:$F,调整区域!$D:$D,$B133,调整区域!$E:$E,$G$84)+SUMIFS(调整区域!$H:$H,调整区域!$D:$D,$B133,调整区域!$G:$G,$G$84)</f>
        <v>0</v>
      </c>
      <c r="H133" s="219">
        <f>SUMIFS(调整区域!$F:$F,调整区域!$D:$D,$B133,调整区域!$E:$E,$H$84)+SUMIFS(调整区域!$H:$H,调整区域!$D:$D,$B133,调整区域!$G:$G,$H$84)</f>
        <v>0</v>
      </c>
      <c r="I133" s="219">
        <f t="shared" si="17"/>
        <v>0</v>
      </c>
      <c r="J133" s="223">
        <f>SUMIFS(调整区域!$F:$F,调整区域!$D:$D,$B133,调整区域!$E:$E,$J$84)+SUMIFS(调整区域!$H:$H,调整区域!$D:$D,$B133,调整区域!$G:$G,$J$84)</f>
        <v>0</v>
      </c>
      <c r="K133" s="223">
        <f>SUMIFS(调整区域!$F:$F,调整区域!$D:$D,$B133,调整区域!$E:$E,$K$84)+SUMIFS(调整区域!$H:$H,调整区域!$D:$D,$B133,调整区域!$G:$G,$K$84)</f>
        <v>0</v>
      </c>
      <c r="L133" s="223">
        <f>SUMIFS(调整区域!$F:$F,调整区域!$D:$D,$B133,调整区域!$E:$E,$L$84)+SUMIFS(调整区域!$H:$H,调整区域!$D:$D,$B133,调整区域!$G:$G,$L$84)</f>
        <v>0</v>
      </c>
      <c r="M133" s="219">
        <f t="shared" si="18"/>
        <v>0</v>
      </c>
      <c r="N133" s="223">
        <f>SUMIFS(调整区域!$F:$F,调整区域!$D:$D,$B133,调整区域!$E:$E,$N$84)+SUMIFS(调整区域!$H:$H,调整区域!$D:$D,$B133,调整区域!$G:$G,$N$84)</f>
        <v>0</v>
      </c>
      <c r="O133" s="223">
        <f>SUMIFS(调整区域!$F:$F,调整区域!$D:$D,$B133,调整区域!$E:$E,$O$84)+SUMIFS(调整区域!$H:$H,调整区域!$D:$D,$B133,调整区域!$G:$G,$O$84)</f>
        <v>0</v>
      </c>
      <c r="P133" s="219">
        <f t="shared" si="19"/>
        <v>0</v>
      </c>
      <c r="Q133" s="223">
        <f>SUMIFS(调整区域!$F:$F,调整区域!$D:$D,$B133,调整区域!$E:$E,$Q$84)+SUMIFS(调整区域!$H:$H,调整区域!$D:$D,$B133,调整区域!$G:$G,$Q$84)</f>
        <v>0</v>
      </c>
      <c r="R133" s="223">
        <f>SUMIFS(调整区域!$F:$F,调整区域!$D:$D,$B133,调整区域!$E:$E,$R$84)+SUMIFS(调整区域!$H:$H,调整区域!$D:$D,$B133,调整区域!$G:$G,$R$84)</f>
        <v>0</v>
      </c>
      <c r="S133" s="219">
        <f t="shared" si="20"/>
        <v>0</v>
      </c>
      <c r="T133" s="223">
        <f>SUMIFS(调整区域!$F:$F,调整区域!$D:$D,$B133,调整区域!$E:$E,$T$84)+SUMIFS(调整区域!$H:$H,调整区域!$D:$D,$B133,调整区域!$G:$G,$T$84)</f>
        <v>0</v>
      </c>
      <c r="U133" s="223">
        <f>SUMIFS(调整区域!$F:$F,调整区域!$D:$D,$B133,调整区域!$E:$E,$U$84)+SUMIFS(调整区域!$H:$H,调整区域!$D:$D,$B133,调整区域!$G:$G,$U$84)</f>
        <v>0</v>
      </c>
      <c r="V133" s="223">
        <f>SUMIFS(调整区域!$F:$F,调整区域!$D:$D,$B133,调整区域!$E:$E,$V$84)+SUMIFS(调整区域!$H:$H,调整区域!$D:$D,$B133,调整区域!$G:$G,$V$84)</f>
        <v>0</v>
      </c>
      <c r="W133" s="223">
        <f>SUMIFS(调整区域!$F:$F,调整区域!$D:$D,$B133,调整区域!$E:$E,$W$84)+SUMIFS(调整区域!$H:$H,调整区域!$D:$D,$B133,调整区域!$G:$G,$W$84)</f>
        <v>0</v>
      </c>
      <c r="X133" s="223">
        <f>SUMIFS(调整区域!$F:$F,调整区域!$D:$D,$B133,调整区域!$E:$E,$X$84)+SUMIFS(调整区域!$H:$H,调整区域!$D:$D,$B133,调整区域!$G:$G,$X$84)</f>
        <v>0</v>
      </c>
      <c r="Y133" s="223">
        <f>SUMIFS(调整区域!$F:$F,调整区域!$D:$D,$B133,调整区域!$E:$E,$Y$84)+SUMIFS(调整区域!$H:$H,调整区域!$D:$D,$B133,调整区域!$G:$G,$Y$84)</f>
        <v>0</v>
      </c>
    </row>
    <row r="134" ht="15" customHeight="1" spans="1:25">
      <c r="A134" s="26"/>
      <c r="B134" s="39" t="s">
        <v>125</v>
      </c>
      <c r="C134" s="223">
        <f t="shared" si="16"/>
        <v>0</v>
      </c>
      <c r="D134" s="223">
        <f>SUMIFS(调整区域!$F:$F,调整区域!$D:$D,$B134,调整区域!$E:$E,$D$84)+SUMIFS(调整区域!$H:$H,调整区域!$D:$D,$B134,调整区域!$G:$G,$D$84)</f>
        <v>0</v>
      </c>
      <c r="E134" s="223">
        <f>SUMIFS(调整区域!$F:$F,调整区域!$D:$D,$B134,调整区域!$E:$E,$E$84)+SUMIFS(调整区域!$H:$H,调整区域!$D:$D,$B134,调整区域!$G:$G,$E$84)</f>
        <v>0</v>
      </c>
      <c r="F134" s="223">
        <f>SUMIFS(调整区域!$F:$F,调整区域!$D:$D,$B134,调整区域!$E:$E,$F$84)+SUMIFS(调整区域!$H:$H,调整区域!$D:$D,$B134,调整区域!$G:$G,$F$84)</f>
        <v>0</v>
      </c>
      <c r="G134" s="223">
        <f>SUMIFS(调整区域!$F:$F,调整区域!$D:$D,$B134,调整区域!$E:$E,$G$84)+SUMIFS(调整区域!$H:$H,调整区域!$D:$D,$B134,调整区域!$G:$G,$G$84)</f>
        <v>0</v>
      </c>
      <c r="H134" s="219">
        <f>SUMIFS(调整区域!$F:$F,调整区域!$D:$D,$B134,调整区域!$E:$E,$H$84)+SUMIFS(调整区域!$H:$H,调整区域!$D:$D,$B134,调整区域!$G:$G,$H$84)</f>
        <v>0</v>
      </c>
      <c r="I134" s="219">
        <f t="shared" si="17"/>
        <v>0</v>
      </c>
      <c r="J134" s="223">
        <f>SUMIFS(调整区域!$F:$F,调整区域!$D:$D,$B134,调整区域!$E:$E,$J$84)+SUMIFS(调整区域!$H:$H,调整区域!$D:$D,$B134,调整区域!$G:$G,$J$84)</f>
        <v>0</v>
      </c>
      <c r="K134" s="223">
        <f>SUMIFS(调整区域!$F:$F,调整区域!$D:$D,$B134,调整区域!$E:$E,$K$84)+SUMIFS(调整区域!$H:$H,调整区域!$D:$D,$B134,调整区域!$G:$G,$K$84)</f>
        <v>0</v>
      </c>
      <c r="L134" s="223">
        <f>SUMIFS(调整区域!$F:$F,调整区域!$D:$D,$B134,调整区域!$E:$E,$L$84)+SUMIFS(调整区域!$H:$H,调整区域!$D:$D,$B134,调整区域!$G:$G,$L$84)</f>
        <v>0</v>
      </c>
      <c r="M134" s="219">
        <f t="shared" si="18"/>
        <v>0</v>
      </c>
      <c r="N134" s="223">
        <f>SUMIFS(调整区域!$F:$F,调整区域!$D:$D,$B134,调整区域!$E:$E,$N$84)+SUMIFS(调整区域!$H:$H,调整区域!$D:$D,$B134,调整区域!$G:$G,$N$84)</f>
        <v>0</v>
      </c>
      <c r="O134" s="223">
        <f>SUMIFS(调整区域!$F:$F,调整区域!$D:$D,$B134,调整区域!$E:$E,$O$84)+SUMIFS(调整区域!$H:$H,调整区域!$D:$D,$B134,调整区域!$G:$G,$O$84)</f>
        <v>0</v>
      </c>
      <c r="P134" s="219">
        <f t="shared" si="19"/>
        <v>0</v>
      </c>
      <c r="Q134" s="223">
        <f>SUMIFS(调整区域!$F:$F,调整区域!$D:$D,$B134,调整区域!$E:$E,$Q$84)+SUMIFS(调整区域!$H:$H,调整区域!$D:$D,$B134,调整区域!$G:$G,$Q$84)</f>
        <v>0</v>
      </c>
      <c r="R134" s="223">
        <f>SUMIFS(调整区域!$F:$F,调整区域!$D:$D,$B134,调整区域!$E:$E,$R$84)+SUMIFS(调整区域!$H:$H,调整区域!$D:$D,$B134,调整区域!$G:$G,$R$84)</f>
        <v>0</v>
      </c>
      <c r="S134" s="219">
        <f t="shared" si="20"/>
        <v>0</v>
      </c>
      <c r="T134" s="223">
        <f>SUMIFS(调整区域!$F:$F,调整区域!$D:$D,$B134,调整区域!$E:$E,$T$84)+SUMIFS(调整区域!$H:$H,调整区域!$D:$D,$B134,调整区域!$G:$G,$T$84)</f>
        <v>0</v>
      </c>
      <c r="U134" s="223">
        <f>SUMIFS(调整区域!$F:$F,调整区域!$D:$D,$B134,调整区域!$E:$E,$U$84)+SUMIFS(调整区域!$H:$H,调整区域!$D:$D,$B134,调整区域!$G:$G,$U$84)</f>
        <v>0</v>
      </c>
      <c r="V134" s="223">
        <f>SUMIFS(调整区域!$F:$F,调整区域!$D:$D,$B134,调整区域!$E:$E,$V$84)+SUMIFS(调整区域!$H:$H,调整区域!$D:$D,$B134,调整区域!$G:$G,$V$84)</f>
        <v>0</v>
      </c>
      <c r="W134" s="223">
        <f>SUMIFS(调整区域!$F:$F,调整区域!$D:$D,$B134,调整区域!$E:$E,$W$84)+SUMIFS(调整区域!$H:$H,调整区域!$D:$D,$B134,调整区域!$G:$G,$W$84)</f>
        <v>0</v>
      </c>
      <c r="X134" s="223">
        <f>SUMIFS(调整区域!$F:$F,调整区域!$D:$D,$B134,调整区域!$E:$E,$X$84)+SUMIFS(调整区域!$H:$H,调整区域!$D:$D,$B134,调整区域!$G:$G,$X$84)</f>
        <v>0</v>
      </c>
      <c r="Y134" s="223">
        <f>SUMIFS(调整区域!$F:$F,调整区域!$D:$D,$B134,调整区域!$E:$E,$Y$84)+SUMIFS(调整区域!$H:$H,调整区域!$D:$D,$B134,调整区域!$G:$G,$Y$84)</f>
        <v>0</v>
      </c>
    </row>
    <row r="135" ht="15" customHeight="1" spans="1:25">
      <c r="A135" s="26"/>
      <c r="B135" s="39" t="s">
        <v>126</v>
      </c>
      <c r="C135" s="223">
        <f t="shared" si="16"/>
        <v>0</v>
      </c>
      <c r="D135" s="223">
        <f>SUMIFS(调整区域!$F:$F,调整区域!$D:$D,$B135,调整区域!$E:$E,$D$84)+SUMIFS(调整区域!$H:$H,调整区域!$D:$D,$B135,调整区域!$G:$G,$D$84)</f>
        <v>0</v>
      </c>
      <c r="E135" s="223">
        <f>SUMIFS(调整区域!$F:$F,调整区域!$D:$D,$B135,调整区域!$E:$E,$E$84)+SUMIFS(调整区域!$H:$H,调整区域!$D:$D,$B135,调整区域!$G:$G,$E$84)</f>
        <v>0</v>
      </c>
      <c r="F135" s="223">
        <f>SUMIFS(调整区域!$F:$F,调整区域!$D:$D,$B135,调整区域!$E:$E,$F$84)+SUMIFS(调整区域!$H:$H,调整区域!$D:$D,$B135,调整区域!$G:$G,$F$84)</f>
        <v>0</v>
      </c>
      <c r="G135" s="223">
        <f>SUMIFS(调整区域!$F:$F,调整区域!$D:$D,$B135,调整区域!$E:$E,$G$84)+SUMIFS(调整区域!$H:$H,调整区域!$D:$D,$B135,调整区域!$G:$G,$G$84)</f>
        <v>0</v>
      </c>
      <c r="H135" s="219">
        <f>SUMIFS(调整区域!$F:$F,调整区域!$D:$D,$B135,调整区域!$E:$E,$H$84)+SUMIFS(调整区域!$H:$H,调整区域!$D:$D,$B135,调整区域!$G:$G,$H$84)</f>
        <v>0</v>
      </c>
      <c r="I135" s="219">
        <f t="shared" si="17"/>
        <v>0</v>
      </c>
      <c r="J135" s="223">
        <f>SUMIFS(调整区域!$F:$F,调整区域!$D:$D,$B135,调整区域!$E:$E,$J$84)+SUMIFS(调整区域!$H:$H,调整区域!$D:$D,$B135,调整区域!$G:$G,$J$84)</f>
        <v>0</v>
      </c>
      <c r="K135" s="223">
        <f>SUMIFS(调整区域!$F:$F,调整区域!$D:$D,$B135,调整区域!$E:$E,$K$84)+SUMIFS(调整区域!$H:$H,调整区域!$D:$D,$B135,调整区域!$G:$G,$K$84)</f>
        <v>0</v>
      </c>
      <c r="L135" s="223">
        <f>SUMIFS(调整区域!$F:$F,调整区域!$D:$D,$B135,调整区域!$E:$E,$L$84)+SUMIFS(调整区域!$H:$H,调整区域!$D:$D,$B135,调整区域!$G:$G,$L$84)</f>
        <v>0</v>
      </c>
      <c r="M135" s="219">
        <f t="shared" si="18"/>
        <v>0</v>
      </c>
      <c r="N135" s="223">
        <f>SUMIFS(调整区域!$F:$F,调整区域!$D:$D,$B135,调整区域!$E:$E,$N$84)+SUMIFS(调整区域!$H:$H,调整区域!$D:$D,$B135,调整区域!$G:$G,$N$84)</f>
        <v>0</v>
      </c>
      <c r="O135" s="223">
        <f>SUMIFS(调整区域!$F:$F,调整区域!$D:$D,$B135,调整区域!$E:$E,$O$84)+SUMIFS(调整区域!$H:$H,调整区域!$D:$D,$B135,调整区域!$G:$G,$O$84)</f>
        <v>0</v>
      </c>
      <c r="P135" s="219">
        <f t="shared" si="19"/>
        <v>0</v>
      </c>
      <c r="Q135" s="223">
        <f>SUMIFS(调整区域!$F:$F,调整区域!$D:$D,$B135,调整区域!$E:$E,$Q$84)+SUMIFS(调整区域!$H:$H,调整区域!$D:$D,$B135,调整区域!$G:$G,$Q$84)</f>
        <v>0</v>
      </c>
      <c r="R135" s="223">
        <f>SUMIFS(调整区域!$F:$F,调整区域!$D:$D,$B135,调整区域!$E:$E,$R$84)+SUMIFS(调整区域!$H:$H,调整区域!$D:$D,$B135,调整区域!$G:$G,$R$84)</f>
        <v>0</v>
      </c>
      <c r="S135" s="219">
        <f t="shared" si="20"/>
        <v>0</v>
      </c>
      <c r="T135" s="223">
        <f>SUMIFS(调整区域!$F:$F,调整区域!$D:$D,$B135,调整区域!$E:$E,$T$84)+SUMIFS(调整区域!$H:$H,调整区域!$D:$D,$B135,调整区域!$G:$G,$T$84)</f>
        <v>0</v>
      </c>
      <c r="U135" s="223">
        <f>SUMIFS(调整区域!$F:$F,调整区域!$D:$D,$B135,调整区域!$E:$E,$U$84)+SUMIFS(调整区域!$H:$H,调整区域!$D:$D,$B135,调整区域!$G:$G,$U$84)</f>
        <v>0</v>
      </c>
      <c r="V135" s="223">
        <f>SUMIFS(调整区域!$F:$F,调整区域!$D:$D,$B135,调整区域!$E:$E,$V$84)+SUMIFS(调整区域!$H:$H,调整区域!$D:$D,$B135,调整区域!$G:$G,$V$84)</f>
        <v>0</v>
      </c>
      <c r="W135" s="223">
        <f>SUMIFS(调整区域!$F:$F,调整区域!$D:$D,$B135,调整区域!$E:$E,$W$84)+SUMIFS(调整区域!$H:$H,调整区域!$D:$D,$B135,调整区域!$G:$G,$W$84)</f>
        <v>0</v>
      </c>
      <c r="X135" s="223">
        <f>SUMIFS(调整区域!$F:$F,调整区域!$D:$D,$B135,调整区域!$E:$E,$X$84)+SUMIFS(调整区域!$H:$H,调整区域!$D:$D,$B135,调整区域!$G:$G,$X$84)</f>
        <v>0</v>
      </c>
      <c r="Y135" s="223">
        <f>SUMIFS(调整区域!$F:$F,调整区域!$D:$D,$B135,调整区域!$E:$E,$Y$84)+SUMIFS(调整区域!$H:$H,调整区域!$D:$D,$B135,调整区域!$G:$G,$Y$84)</f>
        <v>0</v>
      </c>
    </row>
    <row r="136" ht="15" customHeight="1" spans="1:25">
      <c r="A136" s="26"/>
      <c r="B136" s="34" t="s">
        <v>127</v>
      </c>
      <c r="C136" s="223">
        <f t="shared" si="16"/>
        <v>0</v>
      </c>
      <c r="D136" s="223">
        <f>SUMIFS(调整区域!$F:$F,调整区域!$D:$D,$B136,调整区域!$E:$E,$D$84)+SUMIFS(调整区域!$H:$H,调整区域!$D:$D,$B136,调整区域!$G:$G,$D$84)</f>
        <v>0</v>
      </c>
      <c r="E136" s="223">
        <f>SUMIFS(调整区域!$F:$F,调整区域!$D:$D,$B136,调整区域!$E:$E,$E$84)+SUMIFS(调整区域!$H:$H,调整区域!$D:$D,$B136,调整区域!$G:$G,$E$84)</f>
        <v>0</v>
      </c>
      <c r="F136" s="223">
        <f>SUMIFS(调整区域!$F:$F,调整区域!$D:$D,$B136,调整区域!$E:$E,$F$84)+SUMIFS(调整区域!$H:$H,调整区域!$D:$D,$B136,调整区域!$G:$G,$F$84)</f>
        <v>0</v>
      </c>
      <c r="G136" s="223">
        <f>SUMIFS(调整区域!$F:$F,调整区域!$D:$D,$B136,调整区域!$E:$E,$G$84)+SUMIFS(调整区域!$H:$H,调整区域!$D:$D,$B136,调整区域!$G:$G,$G$84)</f>
        <v>0</v>
      </c>
      <c r="H136" s="219">
        <f>SUMIFS(调整区域!$F:$F,调整区域!$D:$D,$B136,调整区域!$E:$E,$H$84)+SUMIFS(调整区域!$H:$H,调整区域!$D:$D,$B136,调整区域!$G:$G,$H$84)</f>
        <v>0</v>
      </c>
      <c r="I136" s="219">
        <f t="shared" si="17"/>
        <v>0</v>
      </c>
      <c r="J136" s="223">
        <f>SUMIFS(调整区域!$F:$F,调整区域!$D:$D,$B136,调整区域!$E:$E,$J$84)+SUMIFS(调整区域!$H:$H,调整区域!$D:$D,$B136,调整区域!$G:$G,$J$84)</f>
        <v>0</v>
      </c>
      <c r="K136" s="223">
        <f>SUMIFS(调整区域!$F:$F,调整区域!$D:$D,$B136,调整区域!$E:$E,$K$84)+SUMIFS(调整区域!$H:$H,调整区域!$D:$D,$B136,调整区域!$G:$G,$K$84)</f>
        <v>0</v>
      </c>
      <c r="L136" s="223">
        <f>SUMIFS(调整区域!$F:$F,调整区域!$D:$D,$B136,调整区域!$E:$E,$L$84)+SUMIFS(调整区域!$H:$H,调整区域!$D:$D,$B136,调整区域!$G:$G,$L$84)</f>
        <v>0</v>
      </c>
      <c r="M136" s="219">
        <f t="shared" si="18"/>
        <v>0</v>
      </c>
      <c r="N136" s="223">
        <f>SUMIFS(调整区域!$F:$F,调整区域!$D:$D,$B136,调整区域!$E:$E,$N$84)+SUMIFS(调整区域!$H:$H,调整区域!$D:$D,$B136,调整区域!$G:$G,$N$84)</f>
        <v>0</v>
      </c>
      <c r="O136" s="223">
        <f>SUMIFS(调整区域!$F:$F,调整区域!$D:$D,$B136,调整区域!$E:$E,$O$84)+SUMIFS(调整区域!$H:$H,调整区域!$D:$D,$B136,调整区域!$G:$G,$O$84)</f>
        <v>0</v>
      </c>
      <c r="P136" s="219">
        <f t="shared" si="19"/>
        <v>0</v>
      </c>
      <c r="Q136" s="223">
        <f>SUMIFS(调整区域!$F:$F,调整区域!$D:$D,$B136,调整区域!$E:$E,$Q$84)+SUMIFS(调整区域!$H:$H,调整区域!$D:$D,$B136,调整区域!$G:$G,$Q$84)</f>
        <v>0</v>
      </c>
      <c r="R136" s="223">
        <f>SUMIFS(调整区域!$F:$F,调整区域!$D:$D,$B136,调整区域!$E:$E,$R$84)+SUMIFS(调整区域!$H:$H,调整区域!$D:$D,$B136,调整区域!$G:$G,$R$84)</f>
        <v>0</v>
      </c>
      <c r="S136" s="219">
        <f t="shared" si="20"/>
        <v>0</v>
      </c>
      <c r="T136" s="223">
        <f>SUMIFS(调整区域!$F:$F,调整区域!$D:$D,$B136,调整区域!$E:$E,$T$84)+SUMIFS(调整区域!$H:$H,调整区域!$D:$D,$B136,调整区域!$G:$G,$T$84)</f>
        <v>0</v>
      </c>
      <c r="U136" s="223">
        <f>SUMIFS(调整区域!$F:$F,调整区域!$D:$D,$B136,调整区域!$E:$E,$U$84)+SUMIFS(调整区域!$H:$H,调整区域!$D:$D,$B136,调整区域!$G:$G,$U$84)</f>
        <v>0</v>
      </c>
      <c r="V136" s="223">
        <f>SUMIFS(调整区域!$F:$F,调整区域!$D:$D,$B136,调整区域!$E:$E,$V$84)+SUMIFS(调整区域!$H:$H,调整区域!$D:$D,$B136,调整区域!$G:$G,$V$84)</f>
        <v>0</v>
      </c>
      <c r="W136" s="223">
        <f>SUMIFS(调整区域!$F:$F,调整区域!$D:$D,$B136,调整区域!$E:$E,$W$84)+SUMIFS(调整区域!$H:$H,调整区域!$D:$D,$B136,调整区域!$G:$G,$W$84)</f>
        <v>0</v>
      </c>
      <c r="X136" s="223">
        <f>SUMIFS(调整区域!$F:$F,调整区域!$D:$D,$B136,调整区域!$E:$E,$X$84)+SUMIFS(调整区域!$H:$H,调整区域!$D:$D,$B136,调整区域!$G:$G,$X$84)</f>
        <v>0</v>
      </c>
      <c r="Y136" s="223">
        <f>SUMIFS(调整区域!$F:$F,调整区域!$D:$D,$B136,调整区域!$E:$E,$Y$84)+SUMIFS(调整区域!$H:$H,调整区域!$D:$D,$B136,调整区域!$G:$G,$Y$84)</f>
        <v>0</v>
      </c>
    </row>
    <row r="137" ht="15" customHeight="1" spans="1:25">
      <c r="A137" s="26"/>
      <c r="B137" s="34" t="s">
        <v>128</v>
      </c>
      <c r="C137" s="223">
        <f t="shared" si="16"/>
        <v>0</v>
      </c>
      <c r="D137" s="223">
        <f>SUMIFS(调整区域!$F:$F,调整区域!$D:$D,$B137,调整区域!$E:$E,$D$84)+SUMIFS(调整区域!$H:$H,调整区域!$D:$D,$B137,调整区域!$G:$G,$D$84)</f>
        <v>0</v>
      </c>
      <c r="E137" s="223">
        <f>SUMIFS(调整区域!$F:$F,调整区域!$D:$D,$B137,调整区域!$E:$E,$E$84)+SUMIFS(调整区域!$H:$H,调整区域!$D:$D,$B137,调整区域!$G:$G,$E$84)</f>
        <v>0</v>
      </c>
      <c r="F137" s="223">
        <f>SUMIFS(调整区域!$F:$F,调整区域!$D:$D,$B137,调整区域!$E:$E,$F$84)+SUMIFS(调整区域!$H:$H,调整区域!$D:$D,$B137,调整区域!$G:$G,$F$84)</f>
        <v>0</v>
      </c>
      <c r="G137" s="223">
        <f>SUMIFS(调整区域!$F:$F,调整区域!$D:$D,$B137,调整区域!$E:$E,$G$84)+SUMIFS(调整区域!$H:$H,调整区域!$D:$D,$B137,调整区域!$G:$G,$G$84)</f>
        <v>0</v>
      </c>
      <c r="H137" s="219">
        <f>SUMIFS(调整区域!$F:$F,调整区域!$D:$D,$B137,调整区域!$E:$E,$H$84)+SUMIFS(调整区域!$H:$H,调整区域!$D:$D,$B137,调整区域!$G:$G,$H$84)</f>
        <v>0</v>
      </c>
      <c r="I137" s="219">
        <f t="shared" si="17"/>
        <v>0</v>
      </c>
      <c r="J137" s="223">
        <f>SUMIFS(调整区域!$F:$F,调整区域!$D:$D,$B137,调整区域!$E:$E,$J$84)+SUMIFS(调整区域!$H:$H,调整区域!$D:$D,$B137,调整区域!$G:$G,$J$84)</f>
        <v>0</v>
      </c>
      <c r="K137" s="223">
        <f>SUMIFS(调整区域!$F:$F,调整区域!$D:$D,$B137,调整区域!$E:$E,$K$84)+SUMIFS(调整区域!$H:$H,调整区域!$D:$D,$B137,调整区域!$G:$G,$K$84)</f>
        <v>0</v>
      </c>
      <c r="L137" s="223">
        <f>SUMIFS(调整区域!$F:$F,调整区域!$D:$D,$B137,调整区域!$E:$E,$L$84)+SUMIFS(调整区域!$H:$H,调整区域!$D:$D,$B137,调整区域!$G:$G,$L$84)</f>
        <v>0</v>
      </c>
      <c r="M137" s="219">
        <f t="shared" si="18"/>
        <v>0</v>
      </c>
      <c r="N137" s="223">
        <f>SUMIFS(调整区域!$F:$F,调整区域!$D:$D,$B137,调整区域!$E:$E,$N$84)+SUMIFS(调整区域!$H:$H,调整区域!$D:$D,$B137,调整区域!$G:$G,$N$84)</f>
        <v>0</v>
      </c>
      <c r="O137" s="223">
        <f>SUMIFS(调整区域!$F:$F,调整区域!$D:$D,$B137,调整区域!$E:$E,$O$84)+SUMIFS(调整区域!$H:$H,调整区域!$D:$D,$B137,调整区域!$G:$G,$O$84)</f>
        <v>0</v>
      </c>
      <c r="P137" s="219">
        <f t="shared" si="19"/>
        <v>0</v>
      </c>
      <c r="Q137" s="223">
        <f>SUMIFS(调整区域!$F:$F,调整区域!$D:$D,$B137,调整区域!$E:$E,$Q$84)+SUMIFS(调整区域!$H:$H,调整区域!$D:$D,$B137,调整区域!$G:$G,$Q$84)</f>
        <v>0</v>
      </c>
      <c r="R137" s="223">
        <f>SUMIFS(调整区域!$F:$F,调整区域!$D:$D,$B137,调整区域!$E:$E,$R$84)+SUMIFS(调整区域!$H:$H,调整区域!$D:$D,$B137,调整区域!$G:$G,$R$84)</f>
        <v>0</v>
      </c>
      <c r="S137" s="219">
        <f t="shared" si="20"/>
        <v>0</v>
      </c>
      <c r="T137" s="223">
        <f>SUMIFS(调整区域!$F:$F,调整区域!$D:$D,$B137,调整区域!$E:$E,$T$84)+SUMIFS(调整区域!$H:$H,调整区域!$D:$D,$B137,调整区域!$G:$G,$T$84)</f>
        <v>0</v>
      </c>
      <c r="U137" s="223">
        <f>SUMIFS(调整区域!$F:$F,调整区域!$D:$D,$B137,调整区域!$E:$E,$U$84)+SUMIFS(调整区域!$H:$H,调整区域!$D:$D,$B137,调整区域!$G:$G,$U$84)</f>
        <v>0</v>
      </c>
      <c r="V137" s="223">
        <f>SUMIFS(调整区域!$F:$F,调整区域!$D:$D,$B137,调整区域!$E:$E,$V$84)+SUMIFS(调整区域!$H:$H,调整区域!$D:$D,$B137,调整区域!$G:$G,$V$84)</f>
        <v>0</v>
      </c>
      <c r="W137" s="223">
        <f>SUMIFS(调整区域!$F:$F,调整区域!$D:$D,$B137,调整区域!$E:$E,$W$84)+SUMIFS(调整区域!$H:$H,调整区域!$D:$D,$B137,调整区域!$G:$G,$W$84)</f>
        <v>0</v>
      </c>
      <c r="X137" s="223">
        <f>SUMIFS(调整区域!$F:$F,调整区域!$D:$D,$B137,调整区域!$E:$E,$X$84)+SUMIFS(调整区域!$H:$H,调整区域!$D:$D,$B137,调整区域!$G:$G,$X$84)</f>
        <v>0</v>
      </c>
      <c r="Y137" s="223">
        <f>SUMIFS(调整区域!$F:$F,调整区域!$D:$D,$B137,调整区域!$E:$E,$Y$84)+SUMIFS(调整区域!$H:$H,调整区域!$D:$D,$B137,调整区域!$G:$G,$Y$84)</f>
        <v>0</v>
      </c>
    </row>
    <row r="138" ht="15" customHeight="1" spans="1:25">
      <c r="A138" s="26"/>
      <c r="B138" s="34" t="s">
        <v>129</v>
      </c>
      <c r="C138" s="223">
        <f t="shared" si="16"/>
        <v>0</v>
      </c>
      <c r="D138" s="223">
        <f>SUMIFS(调整区域!$F:$F,调整区域!$D:$D,$B138,调整区域!$E:$E,$D$84)+SUMIFS(调整区域!$H:$H,调整区域!$D:$D,$B138,调整区域!$G:$G,$D$84)</f>
        <v>0</v>
      </c>
      <c r="E138" s="223">
        <f>SUMIFS(调整区域!$F:$F,调整区域!$D:$D,$B138,调整区域!$E:$E,$E$84)+SUMIFS(调整区域!$H:$H,调整区域!$D:$D,$B138,调整区域!$G:$G,$E$84)</f>
        <v>0</v>
      </c>
      <c r="F138" s="223">
        <f>SUMIFS(调整区域!$F:$F,调整区域!$D:$D,$B138,调整区域!$E:$E,$F$84)+SUMIFS(调整区域!$H:$H,调整区域!$D:$D,$B138,调整区域!$G:$G,$F$84)</f>
        <v>0</v>
      </c>
      <c r="G138" s="223">
        <f>SUMIFS(调整区域!$F:$F,调整区域!$D:$D,$B138,调整区域!$E:$E,$G$84)+SUMIFS(调整区域!$H:$H,调整区域!$D:$D,$B138,调整区域!$G:$G,$G$84)</f>
        <v>0</v>
      </c>
      <c r="H138" s="219">
        <f>SUMIFS(调整区域!$F:$F,调整区域!$D:$D,$B138,调整区域!$E:$E,$H$84)+SUMIFS(调整区域!$H:$H,调整区域!$D:$D,$B138,调整区域!$G:$G,$H$84)</f>
        <v>0</v>
      </c>
      <c r="I138" s="219">
        <f t="shared" si="17"/>
        <v>0</v>
      </c>
      <c r="J138" s="223">
        <f>SUMIFS(调整区域!$F:$F,调整区域!$D:$D,$B138,调整区域!$E:$E,$J$84)+SUMIFS(调整区域!$H:$H,调整区域!$D:$D,$B138,调整区域!$G:$G,$J$84)</f>
        <v>0</v>
      </c>
      <c r="K138" s="223">
        <f>SUMIFS(调整区域!$F:$F,调整区域!$D:$D,$B138,调整区域!$E:$E,$K$84)+SUMIFS(调整区域!$H:$H,调整区域!$D:$D,$B138,调整区域!$G:$G,$K$84)</f>
        <v>0</v>
      </c>
      <c r="L138" s="223">
        <f>SUMIFS(调整区域!$F:$F,调整区域!$D:$D,$B138,调整区域!$E:$E,$L$84)+SUMIFS(调整区域!$H:$H,调整区域!$D:$D,$B138,调整区域!$G:$G,$L$84)</f>
        <v>0</v>
      </c>
      <c r="M138" s="219">
        <f t="shared" si="18"/>
        <v>0</v>
      </c>
      <c r="N138" s="223">
        <f>SUMIFS(调整区域!$F:$F,调整区域!$D:$D,$B138,调整区域!$E:$E,$N$84)+SUMIFS(调整区域!$H:$H,调整区域!$D:$D,$B138,调整区域!$G:$G,$N$84)</f>
        <v>0</v>
      </c>
      <c r="O138" s="223">
        <f>SUMIFS(调整区域!$F:$F,调整区域!$D:$D,$B138,调整区域!$E:$E,$O$84)+SUMIFS(调整区域!$H:$H,调整区域!$D:$D,$B138,调整区域!$G:$G,$O$84)</f>
        <v>0</v>
      </c>
      <c r="P138" s="219">
        <f t="shared" si="19"/>
        <v>0</v>
      </c>
      <c r="Q138" s="223">
        <f>SUMIFS(调整区域!$F:$F,调整区域!$D:$D,$B138,调整区域!$E:$E,$Q$84)+SUMIFS(调整区域!$H:$H,调整区域!$D:$D,$B138,调整区域!$G:$G,$Q$84)</f>
        <v>0</v>
      </c>
      <c r="R138" s="223">
        <f>SUMIFS(调整区域!$F:$F,调整区域!$D:$D,$B138,调整区域!$E:$E,$R$84)+SUMIFS(调整区域!$H:$H,调整区域!$D:$D,$B138,调整区域!$G:$G,$R$84)</f>
        <v>0</v>
      </c>
      <c r="S138" s="219">
        <f t="shared" si="20"/>
        <v>0</v>
      </c>
      <c r="T138" s="223">
        <f>SUMIFS(调整区域!$F:$F,调整区域!$D:$D,$B138,调整区域!$E:$E,$T$84)+SUMIFS(调整区域!$H:$H,调整区域!$D:$D,$B138,调整区域!$G:$G,$T$84)</f>
        <v>0</v>
      </c>
      <c r="U138" s="223">
        <f>SUMIFS(调整区域!$F:$F,调整区域!$D:$D,$B138,调整区域!$E:$E,$U$84)+SUMIFS(调整区域!$H:$H,调整区域!$D:$D,$B138,调整区域!$G:$G,$U$84)</f>
        <v>0</v>
      </c>
      <c r="V138" s="223">
        <f>SUMIFS(调整区域!$F:$F,调整区域!$D:$D,$B138,调整区域!$E:$E,$V$84)+SUMIFS(调整区域!$H:$H,调整区域!$D:$D,$B138,调整区域!$G:$G,$V$84)</f>
        <v>0</v>
      </c>
      <c r="W138" s="223">
        <f>SUMIFS(调整区域!$F:$F,调整区域!$D:$D,$B138,调整区域!$E:$E,$W$84)+SUMIFS(调整区域!$H:$H,调整区域!$D:$D,$B138,调整区域!$G:$G,$W$84)</f>
        <v>0</v>
      </c>
      <c r="X138" s="223">
        <f>SUMIFS(调整区域!$F:$F,调整区域!$D:$D,$B138,调整区域!$E:$E,$X$84)+SUMIFS(调整区域!$H:$H,调整区域!$D:$D,$B138,调整区域!$G:$G,$X$84)</f>
        <v>0</v>
      </c>
      <c r="Y138" s="223">
        <f>SUMIFS(调整区域!$F:$F,调整区域!$D:$D,$B138,调整区域!$E:$E,$Y$84)+SUMIFS(调整区域!$H:$H,调整区域!$D:$D,$B138,调整区域!$G:$G,$Y$84)</f>
        <v>0</v>
      </c>
    </row>
    <row r="139" ht="15" customHeight="1" spans="1:25">
      <c r="A139" s="26"/>
      <c r="B139" s="34" t="s">
        <v>130</v>
      </c>
      <c r="C139" s="223">
        <f t="shared" si="16"/>
        <v>0</v>
      </c>
      <c r="D139" s="223">
        <f>SUMIFS(调整区域!$F:$F,调整区域!$D:$D,$B139,调整区域!$E:$E,$D$84)+SUMIFS(调整区域!$H:$H,调整区域!$D:$D,$B139,调整区域!$G:$G,$D$84)</f>
        <v>0</v>
      </c>
      <c r="E139" s="223">
        <f>SUMIFS(调整区域!$F:$F,调整区域!$D:$D,$B139,调整区域!$E:$E,$E$84)+SUMIFS(调整区域!$H:$H,调整区域!$D:$D,$B139,调整区域!$G:$G,$E$84)</f>
        <v>0</v>
      </c>
      <c r="F139" s="223">
        <f>SUMIFS(调整区域!$F:$F,调整区域!$D:$D,$B139,调整区域!$E:$E,$F$84)+SUMIFS(调整区域!$H:$H,调整区域!$D:$D,$B139,调整区域!$G:$G,$F$84)</f>
        <v>0</v>
      </c>
      <c r="G139" s="223">
        <f>SUMIFS(调整区域!$F:$F,调整区域!$D:$D,$B139,调整区域!$E:$E,$G$84)+SUMIFS(调整区域!$H:$H,调整区域!$D:$D,$B139,调整区域!$G:$G,$G$84)</f>
        <v>0</v>
      </c>
      <c r="H139" s="219">
        <f>SUMIFS(调整区域!$F:$F,调整区域!$D:$D,$B139,调整区域!$E:$E,$H$84)+SUMIFS(调整区域!$H:$H,调整区域!$D:$D,$B139,调整区域!$G:$G,$H$84)</f>
        <v>0</v>
      </c>
      <c r="I139" s="219">
        <f t="shared" si="17"/>
        <v>0</v>
      </c>
      <c r="J139" s="223">
        <f>SUMIFS(调整区域!$F:$F,调整区域!$D:$D,$B139,调整区域!$E:$E,$J$84)+SUMIFS(调整区域!$H:$H,调整区域!$D:$D,$B139,调整区域!$G:$G,$J$84)</f>
        <v>0</v>
      </c>
      <c r="K139" s="223">
        <f>SUMIFS(调整区域!$F:$F,调整区域!$D:$D,$B139,调整区域!$E:$E,$K$84)+SUMIFS(调整区域!$H:$H,调整区域!$D:$D,$B139,调整区域!$G:$G,$K$84)</f>
        <v>0</v>
      </c>
      <c r="L139" s="223">
        <f>SUMIFS(调整区域!$F:$F,调整区域!$D:$D,$B139,调整区域!$E:$E,$L$84)+SUMIFS(调整区域!$H:$H,调整区域!$D:$D,$B139,调整区域!$G:$G,$L$84)</f>
        <v>0</v>
      </c>
      <c r="M139" s="219">
        <f t="shared" si="18"/>
        <v>0</v>
      </c>
      <c r="N139" s="223">
        <f>SUMIFS(调整区域!$F:$F,调整区域!$D:$D,$B139,调整区域!$E:$E,$N$84)+SUMIFS(调整区域!$H:$H,调整区域!$D:$D,$B139,调整区域!$G:$G,$N$84)</f>
        <v>0</v>
      </c>
      <c r="O139" s="223">
        <f>SUMIFS(调整区域!$F:$F,调整区域!$D:$D,$B139,调整区域!$E:$E,$O$84)+SUMIFS(调整区域!$H:$H,调整区域!$D:$D,$B139,调整区域!$G:$G,$O$84)</f>
        <v>0</v>
      </c>
      <c r="P139" s="219">
        <f t="shared" si="19"/>
        <v>0</v>
      </c>
      <c r="Q139" s="223">
        <f>SUMIFS(调整区域!$F:$F,调整区域!$D:$D,$B139,调整区域!$E:$E,$Q$84)+SUMIFS(调整区域!$H:$H,调整区域!$D:$D,$B139,调整区域!$G:$G,$Q$84)</f>
        <v>0</v>
      </c>
      <c r="R139" s="223">
        <f>SUMIFS(调整区域!$F:$F,调整区域!$D:$D,$B139,调整区域!$E:$E,$R$84)+SUMIFS(调整区域!$H:$H,调整区域!$D:$D,$B139,调整区域!$G:$G,$R$84)</f>
        <v>0</v>
      </c>
      <c r="S139" s="219">
        <f t="shared" si="20"/>
        <v>0</v>
      </c>
      <c r="T139" s="223">
        <f>SUMIFS(调整区域!$F:$F,调整区域!$D:$D,$B139,调整区域!$E:$E,$T$84)+SUMIFS(调整区域!$H:$H,调整区域!$D:$D,$B139,调整区域!$G:$G,$T$84)</f>
        <v>0</v>
      </c>
      <c r="U139" s="223">
        <f>SUMIFS(调整区域!$F:$F,调整区域!$D:$D,$B139,调整区域!$E:$E,$U$84)+SUMIFS(调整区域!$H:$H,调整区域!$D:$D,$B139,调整区域!$G:$G,$U$84)</f>
        <v>0</v>
      </c>
      <c r="V139" s="223">
        <f>SUMIFS(调整区域!$F:$F,调整区域!$D:$D,$B139,调整区域!$E:$E,$V$84)+SUMIFS(调整区域!$H:$H,调整区域!$D:$D,$B139,调整区域!$G:$G,$V$84)</f>
        <v>0</v>
      </c>
      <c r="W139" s="223">
        <f>SUMIFS(调整区域!$F:$F,调整区域!$D:$D,$B139,调整区域!$E:$E,$W$84)+SUMIFS(调整区域!$H:$H,调整区域!$D:$D,$B139,调整区域!$G:$G,$W$84)</f>
        <v>0</v>
      </c>
      <c r="X139" s="223">
        <f>SUMIFS(调整区域!$F:$F,调整区域!$D:$D,$B139,调整区域!$E:$E,$X$84)+SUMIFS(调整区域!$H:$H,调整区域!$D:$D,$B139,调整区域!$G:$G,$X$84)</f>
        <v>0</v>
      </c>
      <c r="Y139" s="223">
        <f>SUMIFS(调整区域!$F:$F,调整区域!$D:$D,$B139,调整区域!$E:$E,$Y$84)+SUMIFS(调整区域!$H:$H,调整区域!$D:$D,$B139,调整区域!$G:$G,$Y$84)</f>
        <v>0</v>
      </c>
    </row>
    <row r="140" ht="15" customHeight="1" spans="1:25">
      <c r="A140" s="26"/>
      <c r="B140" s="34" t="s">
        <v>131</v>
      </c>
      <c r="C140" s="223">
        <f t="shared" si="16"/>
        <v>0</v>
      </c>
      <c r="D140" s="223">
        <f>SUMIFS(调整区域!$F:$F,调整区域!$D:$D,$B140,调整区域!$E:$E,$D$84)+SUMIFS(调整区域!$H:$H,调整区域!$D:$D,$B140,调整区域!$G:$G,$D$84)</f>
        <v>0</v>
      </c>
      <c r="E140" s="223">
        <f>SUMIFS(调整区域!$F:$F,调整区域!$D:$D,$B140,调整区域!$E:$E,$E$84)+SUMIFS(调整区域!$H:$H,调整区域!$D:$D,$B140,调整区域!$G:$G,$E$84)</f>
        <v>0</v>
      </c>
      <c r="F140" s="223">
        <f>SUMIFS(调整区域!$F:$F,调整区域!$D:$D,$B140,调整区域!$E:$E,$F$84)+SUMIFS(调整区域!$H:$H,调整区域!$D:$D,$B140,调整区域!$G:$G,$F$84)</f>
        <v>0</v>
      </c>
      <c r="G140" s="223">
        <f>SUMIFS(调整区域!$F:$F,调整区域!$D:$D,$B140,调整区域!$E:$E,$G$84)+SUMIFS(调整区域!$H:$H,调整区域!$D:$D,$B140,调整区域!$G:$G,$G$84)</f>
        <v>0</v>
      </c>
      <c r="H140" s="219">
        <f>SUMIFS(调整区域!$F:$F,调整区域!$D:$D,$B140,调整区域!$E:$E,$H$84)+SUMIFS(调整区域!$H:$H,调整区域!$D:$D,$B140,调整区域!$G:$G,$H$84)</f>
        <v>0</v>
      </c>
      <c r="I140" s="219">
        <f t="shared" si="17"/>
        <v>0</v>
      </c>
      <c r="J140" s="223">
        <f>SUMIFS(调整区域!$F:$F,调整区域!$D:$D,$B140,调整区域!$E:$E,$J$84)+SUMIFS(调整区域!$H:$H,调整区域!$D:$D,$B140,调整区域!$G:$G,$J$84)</f>
        <v>0</v>
      </c>
      <c r="K140" s="223">
        <f>SUMIFS(调整区域!$F:$F,调整区域!$D:$D,$B140,调整区域!$E:$E,$K$84)+SUMIFS(调整区域!$H:$H,调整区域!$D:$D,$B140,调整区域!$G:$G,$K$84)</f>
        <v>0</v>
      </c>
      <c r="L140" s="223">
        <f>SUMIFS(调整区域!$F:$F,调整区域!$D:$D,$B140,调整区域!$E:$E,$L$84)+SUMIFS(调整区域!$H:$H,调整区域!$D:$D,$B140,调整区域!$G:$G,$L$84)</f>
        <v>0</v>
      </c>
      <c r="M140" s="219">
        <f t="shared" si="18"/>
        <v>0</v>
      </c>
      <c r="N140" s="223">
        <f>SUMIFS(调整区域!$F:$F,调整区域!$D:$D,$B140,调整区域!$E:$E,$N$84)+SUMIFS(调整区域!$H:$H,调整区域!$D:$D,$B140,调整区域!$G:$G,$N$84)</f>
        <v>0</v>
      </c>
      <c r="O140" s="223">
        <f>SUMIFS(调整区域!$F:$F,调整区域!$D:$D,$B140,调整区域!$E:$E,$O$84)+SUMIFS(调整区域!$H:$H,调整区域!$D:$D,$B140,调整区域!$G:$G,$O$84)</f>
        <v>0</v>
      </c>
      <c r="P140" s="219">
        <f t="shared" si="19"/>
        <v>0</v>
      </c>
      <c r="Q140" s="223">
        <f>SUMIFS(调整区域!$F:$F,调整区域!$D:$D,$B140,调整区域!$E:$E,$Q$84)+SUMIFS(调整区域!$H:$H,调整区域!$D:$D,$B140,调整区域!$G:$G,$Q$84)</f>
        <v>0</v>
      </c>
      <c r="R140" s="223">
        <f>SUMIFS(调整区域!$F:$F,调整区域!$D:$D,$B140,调整区域!$E:$E,$R$84)+SUMIFS(调整区域!$H:$H,调整区域!$D:$D,$B140,调整区域!$G:$G,$R$84)</f>
        <v>0</v>
      </c>
      <c r="S140" s="219">
        <f t="shared" si="20"/>
        <v>0</v>
      </c>
      <c r="T140" s="223">
        <f>SUMIFS(调整区域!$F:$F,调整区域!$D:$D,$B140,调整区域!$E:$E,$T$84)+SUMIFS(调整区域!$H:$H,调整区域!$D:$D,$B140,调整区域!$G:$G,$T$84)</f>
        <v>0</v>
      </c>
      <c r="U140" s="223">
        <f>SUMIFS(调整区域!$F:$F,调整区域!$D:$D,$B140,调整区域!$E:$E,$U$84)+SUMIFS(调整区域!$H:$H,调整区域!$D:$D,$B140,调整区域!$G:$G,$U$84)</f>
        <v>0</v>
      </c>
      <c r="V140" s="223">
        <f>SUMIFS(调整区域!$F:$F,调整区域!$D:$D,$B140,调整区域!$E:$E,$V$84)+SUMIFS(调整区域!$H:$H,调整区域!$D:$D,$B140,调整区域!$G:$G,$V$84)</f>
        <v>0</v>
      </c>
      <c r="W140" s="223">
        <f>SUMIFS(调整区域!$F:$F,调整区域!$D:$D,$B140,调整区域!$E:$E,$W$84)+SUMIFS(调整区域!$H:$H,调整区域!$D:$D,$B140,调整区域!$G:$G,$W$84)</f>
        <v>0</v>
      </c>
      <c r="X140" s="223">
        <f>SUMIFS(调整区域!$F:$F,调整区域!$D:$D,$B140,调整区域!$E:$E,$X$84)+SUMIFS(调整区域!$H:$H,调整区域!$D:$D,$B140,调整区域!$G:$G,$X$84)</f>
        <v>0</v>
      </c>
      <c r="Y140" s="223">
        <f>SUMIFS(调整区域!$F:$F,调整区域!$D:$D,$B140,调整区域!$E:$E,$Y$84)+SUMIFS(调整区域!$H:$H,调整区域!$D:$D,$B140,调整区域!$G:$G,$Y$84)</f>
        <v>0</v>
      </c>
    </row>
    <row r="141" ht="15" customHeight="1" spans="1:25">
      <c r="A141" s="26"/>
      <c r="B141" s="34" t="s">
        <v>132</v>
      </c>
      <c r="C141" s="223">
        <f t="shared" si="16"/>
        <v>0</v>
      </c>
      <c r="D141" s="223">
        <f>SUMIFS(调整区域!$F:$F,调整区域!$D:$D,$B141,调整区域!$E:$E,$D$84)+SUMIFS(调整区域!$H:$H,调整区域!$D:$D,$B141,调整区域!$G:$G,$D$84)</f>
        <v>0</v>
      </c>
      <c r="E141" s="223">
        <f>SUMIFS(调整区域!$F:$F,调整区域!$D:$D,$B141,调整区域!$E:$E,$E$84)+SUMIFS(调整区域!$H:$H,调整区域!$D:$D,$B141,调整区域!$G:$G,$E$84)</f>
        <v>0</v>
      </c>
      <c r="F141" s="223">
        <f>SUMIFS(调整区域!$F:$F,调整区域!$D:$D,$B141,调整区域!$E:$E,$F$84)+SUMIFS(调整区域!$H:$H,调整区域!$D:$D,$B141,调整区域!$G:$G,$F$84)</f>
        <v>0</v>
      </c>
      <c r="G141" s="223">
        <f>SUMIFS(调整区域!$F:$F,调整区域!$D:$D,$B141,调整区域!$E:$E,$G$84)+SUMIFS(调整区域!$H:$H,调整区域!$D:$D,$B141,调整区域!$G:$G,$G$84)</f>
        <v>-772365.25</v>
      </c>
      <c r="H141" s="219">
        <f>SUMIFS(调整区域!$F:$F,调整区域!$D:$D,$B141,调整区域!$E:$E,$H$84)+SUMIFS(调整区域!$H:$H,调整区域!$D:$D,$B141,调整区域!$G:$G,$H$84)</f>
        <v>0</v>
      </c>
      <c r="I141" s="219">
        <f t="shared" si="17"/>
        <v>146483.064655172</v>
      </c>
      <c r="J141" s="223">
        <f>SUMIFS(调整区域!$F:$F,调整区域!$D:$D,$B141,调整区域!$E:$E,$J$84)+SUMIFS(调整区域!$H:$H,调整区域!$D:$D,$B141,调整区域!$G:$G,$J$84)</f>
        <v>0</v>
      </c>
      <c r="K141" s="223">
        <f>SUMIFS(调整区域!$F:$F,调整区域!$D:$D,$B141,调整区域!$E:$E,$K$84)+SUMIFS(调整区域!$H:$H,调整区域!$D:$D,$B141,调整区域!$G:$G,$K$84)</f>
        <v>146483.064655172</v>
      </c>
      <c r="L141" s="223">
        <f>SUMIFS(调整区域!$F:$F,调整区域!$D:$D,$B141,调整区域!$E:$E,$L$84)+SUMIFS(调整区域!$H:$H,调整区域!$D:$D,$B141,调整区域!$G:$G,$L$84)</f>
        <v>0</v>
      </c>
      <c r="M141" s="219">
        <f t="shared" si="18"/>
        <v>279649.487068966</v>
      </c>
      <c r="N141" s="223">
        <f>SUMIFS(调整区域!$F:$F,调整区域!$D:$D,$B141,调整区域!$E:$E,$N$84)+SUMIFS(调整区域!$H:$H,调整区域!$D:$D,$B141,调整区域!$G:$G,$N$84)</f>
        <v>213066.275862069</v>
      </c>
      <c r="O141" s="223">
        <f>SUMIFS(调整区域!$F:$F,调整区域!$D:$D,$B141,调整区域!$E:$E,$O$84)+SUMIFS(调整区域!$H:$H,调整区域!$D:$D,$B141,调整区域!$G:$G,$O$84)</f>
        <v>66583.2112068966</v>
      </c>
      <c r="P141" s="219">
        <f t="shared" si="19"/>
        <v>346232.698275862</v>
      </c>
      <c r="Q141" s="223">
        <f>SUMIFS(调整区域!$F:$F,调整区域!$D:$D,$B141,调整区域!$E:$E,$Q$84)+SUMIFS(调整区域!$H:$H,调整区域!$D:$D,$B141,调整区域!$G:$G,$Q$84)</f>
        <v>239699.560344828</v>
      </c>
      <c r="R141" s="223">
        <f>SUMIFS(调整区域!$F:$F,调整区域!$D:$D,$B141,调整区域!$E:$E,$R$84)+SUMIFS(调整区域!$H:$H,调整区域!$D:$D,$B141,调整区域!$G:$G,$R$84)</f>
        <v>106533.137931034</v>
      </c>
      <c r="S141" s="219">
        <f t="shared" si="20"/>
        <v>0</v>
      </c>
      <c r="T141" s="223">
        <f>SUMIFS(调整区域!$F:$F,调整区域!$D:$D,$B141,调整区域!$E:$E,$T$84)+SUMIFS(调整区域!$H:$H,调整区域!$D:$D,$B141,调整区域!$G:$G,$T$84)</f>
        <v>0</v>
      </c>
      <c r="U141" s="223">
        <f>SUMIFS(调整区域!$F:$F,调整区域!$D:$D,$B141,调整区域!$E:$E,$U$84)+SUMIFS(调整区域!$H:$H,调整区域!$D:$D,$B141,调整区域!$G:$G,$U$84)</f>
        <v>0</v>
      </c>
      <c r="V141" s="223">
        <f>SUMIFS(调整区域!$F:$F,调整区域!$D:$D,$B141,调整区域!$E:$E,$V$84)+SUMIFS(调整区域!$H:$H,调整区域!$D:$D,$B141,调整区域!$G:$G,$V$84)</f>
        <v>0</v>
      </c>
      <c r="W141" s="223">
        <f>SUMIFS(调整区域!$F:$F,调整区域!$D:$D,$B141,调整区域!$E:$E,$W$84)+SUMIFS(调整区域!$H:$H,调整区域!$D:$D,$B141,调整区域!$G:$G,$W$84)</f>
        <v>0</v>
      </c>
      <c r="X141" s="223">
        <f>SUMIFS(调整区域!$F:$F,调整区域!$D:$D,$B141,调整区域!$E:$E,$X$84)+SUMIFS(调整区域!$H:$H,调整区域!$D:$D,$B141,调整区域!$G:$G,$X$84)</f>
        <v>0</v>
      </c>
      <c r="Y141" s="223">
        <f>SUMIFS(调整区域!$F:$F,调整区域!$D:$D,$B141,调整区域!$E:$E,$Y$84)+SUMIFS(调整区域!$H:$H,调整区域!$D:$D,$B141,调整区域!$G:$G,$Y$84)</f>
        <v>0</v>
      </c>
    </row>
    <row r="142" ht="15" customHeight="1" spans="1:25">
      <c r="A142" s="26"/>
      <c r="B142" s="40" t="s">
        <v>95</v>
      </c>
      <c r="C142" s="225">
        <f>SUM(C120:C141)</f>
        <v>0</v>
      </c>
      <c r="D142" s="225">
        <f t="shared" ref="D142:Y142" si="22">SUM(D120:D141)</f>
        <v>-138000.62</v>
      </c>
      <c r="E142" s="225">
        <f t="shared" si="22"/>
        <v>0</v>
      </c>
      <c r="F142" s="225">
        <f t="shared" si="22"/>
        <v>0</v>
      </c>
      <c r="G142" s="225">
        <f t="shared" si="22"/>
        <v>-772365.25</v>
      </c>
      <c r="H142" s="219">
        <f t="shared" si="22"/>
        <v>71211.22</v>
      </c>
      <c r="I142" s="219">
        <f t="shared" si="22"/>
        <v>162848.064655172</v>
      </c>
      <c r="J142" s="225">
        <f t="shared" si="22"/>
        <v>12020</v>
      </c>
      <c r="K142" s="225">
        <f t="shared" si="22"/>
        <v>146483.064655172</v>
      </c>
      <c r="L142" s="225">
        <f t="shared" si="22"/>
        <v>4345</v>
      </c>
      <c r="M142" s="219">
        <f t="shared" si="22"/>
        <v>287191.887068966</v>
      </c>
      <c r="N142" s="225">
        <f t="shared" si="22"/>
        <v>220608.675862069</v>
      </c>
      <c r="O142" s="225">
        <f t="shared" si="22"/>
        <v>66583.2112068966</v>
      </c>
      <c r="P142" s="219">
        <f t="shared" si="22"/>
        <v>346232.698275862</v>
      </c>
      <c r="Q142" s="225">
        <f t="shared" si="22"/>
        <v>239699.560344828</v>
      </c>
      <c r="R142" s="225">
        <f t="shared" si="22"/>
        <v>106533.137931034</v>
      </c>
      <c r="S142" s="219">
        <f t="shared" si="22"/>
        <v>42882</v>
      </c>
      <c r="T142" s="225">
        <f t="shared" si="22"/>
        <v>15174</v>
      </c>
      <c r="U142" s="225">
        <f t="shared" si="22"/>
        <v>21113</v>
      </c>
      <c r="V142" s="225">
        <f t="shared" si="22"/>
        <v>3465</v>
      </c>
      <c r="W142" s="225">
        <f t="shared" si="22"/>
        <v>0</v>
      </c>
      <c r="X142" s="225">
        <f t="shared" si="22"/>
        <v>0</v>
      </c>
      <c r="Y142" s="225">
        <f t="shared" si="22"/>
        <v>3130</v>
      </c>
    </row>
    <row r="143" ht="15" customHeight="1" spans="1:25">
      <c r="A143" s="26" t="s">
        <v>133</v>
      </c>
      <c r="B143" s="31" t="s">
        <v>134</v>
      </c>
      <c r="C143" s="223">
        <f t="shared" si="16"/>
        <v>0</v>
      </c>
      <c r="D143" s="223">
        <f>SUMIFS(调整区域!$F:$F,调整区域!$D:$D,$B143,调整区域!$E:$E,$D$84)+SUMIFS(调整区域!$H:$H,调整区域!$D:$D,$B143,调整区域!$G:$G,$D$84)</f>
        <v>0</v>
      </c>
      <c r="E143" s="223">
        <f>SUMIFS(调整区域!$F:$F,调整区域!$D:$D,$B143,调整区域!$E:$E,$E$84)+SUMIFS(调整区域!$H:$H,调整区域!$D:$D,$B143,调整区域!$G:$G,$E$84)</f>
        <v>0</v>
      </c>
      <c r="F143" s="223">
        <f>SUMIFS(调整区域!$F:$F,调整区域!$D:$D,$B143,调整区域!$E:$E,$F$84)+SUMIFS(调整区域!$H:$H,调整区域!$D:$D,$B143,调整区域!$G:$G,$F$84)</f>
        <v>0</v>
      </c>
      <c r="G143" s="223">
        <f>SUMIFS(调整区域!$F:$F,调整区域!$D:$D,$B143,调整区域!$E:$E,$G$84)+SUMIFS(调整区域!$H:$H,调整区域!$D:$D,$B143,调整区域!$G:$G,$G$84)</f>
        <v>0</v>
      </c>
      <c r="H143" s="219">
        <f>SUMIFS(调整区域!$F:$F,调整区域!$D:$D,$B143,调整区域!$E:$E,$H$84)+SUMIFS(调整区域!$H:$H,调整区域!$D:$D,$B143,调整区域!$G:$G,$H$84)</f>
        <v>0</v>
      </c>
      <c r="I143" s="219">
        <f t="shared" si="17"/>
        <v>0</v>
      </c>
      <c r="J143" s="223">
        <f>SUMIFS(调整区域!$F:$F,调整区域!$D:$D,$B143,调整区域!$E:$E,$J$84)+SUMIFS(调整区域!$H:$H,调整区域!$D:$D,$B143,调整区域!$G:$G,$J$84)</f>
        <v>0</v>
      </c>
      <c r="K143" s="223">
        <f>SUMIFS(调整区域!$F:$F,调整区域!$D:$D,$B143,调整区域!$E:$E,$K$84)+SUMIFS(调整区域!$H:$H,调整区域!$D:$D,$B143,调整区域!$G:$G,$K$84)</f>
        <v>0</v>
      </c>
      <c r="L143" s="223">
        <f>SUMIFS(调整区域!$F:$F,调整区域!$D:$D,$B143,调整区域!$E:$E,$L$84)+SUMIFS(调整区域!$H:$H,调整区域!$D:$D,$B143,调整区域!$G:$G,$L$84)</f>
        <v>0</v>
      </c>
      <c r="M143" s="219">
        <f t="shared" si="18"/>
        <v>0</v>
      </c>
      <c r="N143" s="223">
        <f>SUMIFS(调整区域!$F:$F,调整区域!$D:$D,$B143,调整区域!$E:$E,$N$84)+SUMIFS(调整区域!$H:$H,调整区域!$D:$D,$B143,调整区域!$G:$G,$N$84)</f>
        <v>0</v>
      </c>
      <c r="O143" s="223">
        <f>SUMIFS(调整区域!$F:$F,调整区域!$D:$D,$B143,调整区域!$E:$E,$O$84)+SUMIFS(调整区域!$H:$H,调整区域!$D:$D,$B143,调整区域!$G:$G,$O$84)</f>
        <v>0</v>
      </c>
      <c r="P143" s="219">
        <f t="shared" si="19"/>
        <v>0</v>
      </c>
      <c r="Q143" s="223">
        <f>SUMIFS(调整区域!$F:$F,调整区域!$D:$D,$B143,调整区域!$E:$E,$Q$84)+SUMIFS(调整区域!$H:$H,调整区域!$D:$D,$B143,调整区域!$G:$G,$Q$84)</f>
        <v>0</v>
      </c>
      <c r="R143" s="223">
        <f>SUMIFS(调整区域!$F:$F,调整区域!$D:$D,$B143,调整区域!$E:$E,$R$84)+SUMIFS(调整区域!$H:$H,调整区域!$D:$D,$B143,调整区域!$G:$G,$R$84)</f>
        <v>0</v>
      </c>
      <c r="S143" s="219">
        <f t="shared" si="20"/>
        <v>0</v>
      </c>
      <c r="T143" s="223">
        <f>SUMIFS(调整区域!$F:$F,调整区域!$D:$D,$B143,调整区域!$E:$E,$T$84)+SUMIFS(调整区域!$H:$H,调整区域!$D:$D,$B143,调整区域!$G:$G,$T$84)</f>
        <v>0</v>
      </c>
      <c r="U143" s="223">
        <f>SUMIFS(调整区域!$F:$F,调整区域!$D:$D,$B143,调整区域!$E:$E,$U$84)+SUMIFS(调整区域!$H:$H,调整区域!$D:$D,$B143,调整区域!$G:$G,$U$84)</f>
        <v>0</v>
      </c>
      <c r="V143" s="223">
        <f>SUMIFS(调整区域!$F:$F,调整区域!$D:$D,$B143,调整区域!$E:$E,$V$84)+SUMIFS(调整区域!$H:$H,调整区域!$D:$D,$B143,调整区域!$G:$G,$V$84)</f>
        <v>0</v>
      </c>
      <c r="W143" s="223">
        <f>SUMIFS(调整区域!$F:$F,调整区域!$D:$D,$B143,调整区域!$E:$E,$W$84)+SUMIFS(调整区域!$H:$H,调整区域!$D:$D,$B143,调整区域!$G:$G,$W$84)</f>
        <v>0</v>
      </c>
      <c r="X143" s="223">
        <f>SUMIFS(调整区域!$F:$F,调整区域!$D:$D,$B143,调整区域!$E:$E,$X$84)+SUMIFS(调整区域!$H:$H,调整区域!$D:$D,$B143,调整区域!$G:$G,$X$84)</f>
        <v>0</v>
      </c>
      <c r="Y143" s="223">
        <f>SUMIFS(调整区域!$F:$F,调整区域!$D:$D,$B143,调整区域!$E:$E,$Y$84)+SUMIFS(调整区域!$H:$H,调整区域!$D:$D,$B143,调整区域!$G:$G,$Y$84)</f>
        <v>0</v>
      </c>
    </row>
    <row r="144" ht="15" customHeight="1" spans="1:25">
      <c r="A144" s="26"/>
      <c r="B144" s="34" t="s">
        <v>135</v>
      </c>
      <c r="C144" s="223">
        <f t="shared" si="16"/>
        <v>0</v>
      </c>
      <c r="D144" s="223">
        <f>SUMIFS(调整区域!$F:$F,调整区域!$D:$D,$B144,调整区域!$E:$E,$D$84)+SUMIFS(调整区域!$H:$H,调整区域!$D:$D,$B144,调整区域!$G:$G,$D$84)</f>
        <v>-89814.96</v>
      </c>
      <c r="E144" s="223">
        <f>SUMIFS(调整区域!$F:$F,调整区域!$D:$D,$B144,调整区域!$E:$E,$E$84)+SUMIFS(调整区域!$H:$H,调整区域!$D:$D,$B144,调整区域!$G:$G,$E$84)</f>
        <v>0</v>
      </c>
      <c r="F144" s="223">
        <f>SUMIFS(调整区域!$F:$F,调整区域!$D:$D,$B144,调整区域!$E:$E,$F$84)+SUMIFS(调整区域!$H:$H,调整区域!$D:$D,$B144,调整区域!$G:$G,$F$84)</f>
        <v>0</v>
      </c>
      <c r="G144" s="223">
        <f>SUMIFS(调整区域!$F:$F,调整区域!$D:$D,$B144,调整区域!$E:$E,$G$84)+SUMIFS(调整区域!$H:$H,调整区域!$D:$D,$B144,调整区域!$G:$G,$G$84)</f>
        <v>-22453.74</v>
      </c>
      <c r="H144" s="219">
        <f>SUMIFS(调整区域!$F:$F,调整区域!$D:$D,$B144,调整区域!$E:$E,$H$84)+SUMIFS(调整区域!$H:$H,调整区域!$D:$D,$B144,调整区域!$G:$G,$H$84)</f>
        <v>0</v>
      </c>
      <c r="I144" s="219">
        <f t="shared" si="17"/>
        <v>22453.74</v>
      </c>
      <c r="J144" s="223">
        <f>SUMIFS(调整区域!$F:$F,调整区域!$D:$D,$B144,调整区域!$E:$E,$J$84)+SUMIFS(调整区域!$H:$H,调整区域!$D:$D,$B144,调整区域!$G:$G,$J$84)</f>
        <v>0</v>
      </c>
      <c r="K144" s="223">
        <f>SUMIFS(调整区域!$F:$F,调整区域!$D:$D,$B144,调整区域!$E:$E,$K$84)+SUMIFS(调整区域!$H:$H,调整区域!$D:$D,$B144,调整区域!$G:$G,$K$84)</f>
        <v>22453.74</v>
      </c>
      <c r="L144" s="223">
        <f>SUMIFS(调整区域!$F:$F,调整区域!$D:$D,$B144,调整区域!$E:$E,$L$84)+SUMIFS(调整区域!$H:$H,调整区域!$D:$D,$B144,调整区域!$G:$G,$L$84)</f>
        <v>0</v>
      </c>
      <c r="M144" s="219">
        <f t="shared" si="18"/>
        <v>44907.48</v>
      </c>
      <c r="N144" s="223">
        <f>SUMIFS(调整区域!$F:$F,调整区域!$D:$D,$B144,调整区域!$E:$E,$N$84)+SUMIFS(调整区域!$H:$H,调整区域!$D:$D,$B144,调整区域!$G:$G,$N$84)</f>
        <v>22453.74</v>
      </c>
      <c r="O144" s="223">
        <f>SUMIFS(调整区域!$F:$F,调整区域!$D:$D,$B144,调整区域!$E:$E,$O$84)+SUMIFS(调整区域!$H:$H,调整区域!$D:$D,$B144,调整区域!$G:$G,$O$84)</f>
        <v>22453.74</v>
      </c>
      <c r="P144" s="219">
        <f t="shared" si="19"/>
        <v>44907.48</v>
      </c>
      <c r="Q144" s="223">
        <f>SUMIFS(调整区域!$F:$F,调整区域!$D:$D,$B144,调整区域!$E:$E,$Q$84)+SUMIFS(调整区域!$H:$H,调整区域!$D:$D,$B144,调整区域!$G:$G,$Q$84)</f>
        <v>22453.74</v>
      </c>
      <c r="R144" s="223">
        <f>SUMIFS(调整区域!$F:$F,调整区域!$D:$D,$B144,调整区域!$E:$E,$R$84)+SUMIFS(调整区域!$H:$H,调整区域!$D:$D,$B144,调整区域!$G:$G,$R$84)</f>
        <v>22453.74</v>
      </c>
      <c r="S144" s="219">
        <f t="shared" si="20"/>
        <v>0</v>
      </c>
      <c r="T144" s="223">
        <f>SUMIFS(调整区域!$F:$F,调整区域!$D:$D,$B144,调整区域!$E:$E,$T$84)+SUMIFS(调整区域!$H:$H,调整区域!$D:$D,$B144,调整区域!$G:$G,$T$84)</f>
        <v>0</v>
      </c>
      <c r="U144" s="223">
        <f>SUMIFS(调整区域!$F:$F,调整区域!$D:$D,$B144,调整区域!$E:$E,$U$84)+SUMIFS(调整区域!$H:$H,调整区域!$D:$D,$B144,调整区域!$G:$G,$U$84)</f>
        <v>0</v>
      </c>
      <c r="V144" s="223">
        <f>SUMIFS(调整区域!$F:$F,调整区域!$D:$D,$B144,调整区域!$E:$E,$V$84)+SUMIFS(调整区域!$H:$H,调整区域!$D:$D,$B144,调整区域!$G:$G,$V$84)</f>
        <v>0</v>
      </c>
      <c r="W144" s="223">
        <f>SUMIFS(调整区域!$F:$F,调整区域!$D:$D,$B144,调整区域!$E:$E,$W$84)+SUMIFS(调整区域!$H:$H,调整区域!$D:$D,$B144,调整区域!$G:$G,$W$84)</f>
        <v>0</v>
      </c>
      <c r="X144" s="223">
        <f>SUMIFS(调整区域!$F:$F,调整区域!$D:$D,$B144,调整区域!$E:$E,$X$84)+SUMIFS(调整区域!$H:$H,调整区域!$D:$D,$B144,调整区域!$G:$G,$X$84)</f>
        <v>0</v>
      </c>
      <c r="Y144" s="223">
        <f>SUMIFS(调整区域!$F:$F,调整区域!$D:$D,$B144,调整区域!$E:$E,$Y$84)+SUMIFS(调整区域!$H:$H,调整区域!$D:$D,$B144,调整区域!$G:$G,$Y$84)</f>
        <v>0</v>
      </c>
    </row>
    <row r="145" ht="15" customHeight="1" spans="1:25">
      <c r="A145" s="26"/>
      <c r="B145" s="34" t="s">
        <v>136</v>
      </c>
      <c r="C145" s="223">
        <f t="shared" si="16"/>
        <v>0</v>
      </c>
      <c r="D145" s="223">
        <f>SUMIFS(调整区域!$F:$F,调整区域!$D:$D,$B145,调整区域!$E:$E,$D$84)+SUMIFS(调整区域!$H:$H,调整区域!$D:$D,$B145,调整区域!$G:$G,$D$84)</f>
        <v>1357293.58</v>
      </c>
      <c r="E145" s="223">
        <f>SUMIFS(调整区域!$F:$F,调整区域!$D:$D,$B145,调整区域!$E:$E,$E$84)+SUMIFS(调整区域!$H:$H,调整区域!$D:$D,$B145,调整区域!$G:$G,$E$84)</f>
        <v>0</v>
      </c>
      <c r="F145" s="223">
        <f>SUMIFS(调整区域!$F:$F,调整区域!$D:$D,$B145,调整区域!$E:$E,$F$84)+SUMIFS(调整区域!$H:$H,调整区域!$D:$D,$B145,调整区域!$G:$G,$F$84)</f>
        <v>0</v>
      </c>
      <c r="G145" s="223">
        <f>SUMIFS(调整区域!$F:$F,调整区域!$D:$D,$B145,调整区域!$E:$E,$G$84)+SUMIFS(调整区域!$H:$H,调整区域!$D:$D,$B145,调整区域!$G:$G,$G$84)</f>
        <v>0</v>
      </c>
      <c r="H145" s="219">
        <f>SUMIFS(调整区域!$F:$F,调整区域!$D:$D,$B145,调整区域!$E:$E,$H$84)+SUMIFS(调整区域!$H:$H,调整区域!$D:$D,$B145,调整区域!$G:$G,$H$84)</f>
        <v>0</v>
      </c>
      <c r="I145" s="219">
        <f t="shared" si="17"/>
        <v>0</v>
      </c>
      <c r="J145" s="223">
        <f>SUMIFS(调整区域!$F:$F,调整区域!$D:$D,$B145,调整区域!$E:$E,$J$84)+SUMIFS(调整区域!$H:$H,调整区域!$D:$D,$B145,调整区域!$G:$G,$J$84)</f>
        <v>0</v>
      </c>
      <c r="K145" s="223">
        <f>SUMIFS(调整区域!$F:$F,调整区域!$D:$D,$B145,调整区域!$E:$E,$K$84)+SUMIFS(调整区域!$H:$H,调整区域!$D:$D,$B145,调整区域!$G:$G,$K$84)</f>
        <v>0</v>
      </c>
      <c r="L145" s="223">
        <f>SUMIFS(调整区域!$F:$F,调整区域!$D:$D,$B145,调整区域!$E:$E,$L$84)+SUMIFS(调整区域!$H:$H,调整区域!$D:$D,$B145,调整区域!$G:$G,$L$84)</f>
        <v>0</v>
      </c>
      <c r="M145" s="219">
        <f t="shared" si="18"/>
        <v>0</v>
      </c>
      <c r="N145" s="223">
        <f>SUMIFS(调整区域!$F:$F,调整区域!$D:$D,$B145,调整区域!$E:$E,$N$84)+SUMIFS(调整区域!$H:$H,调整区域!$D:$D,$B145,调整区域!$G:$G,$N$84)</f>
        <v>0</v>
      </c>
      <c r="O145" s="223">
        <f>SUMIFS(调整区域!$F:$F,调整区域!$D:$D,$B145,调整区域!$E:$E,$O$84)+SUMIFS(调整区域!$H:$H,调整区域!$D:$D,$B145,调整区域!$G:$G,$O$84)</f>
        <v>0</v>
      </c>
      <c r="P145" s="219">
        <f t="shared" si="19"/>
        <v>0</v>
      </c>
      <c r="Q145" s="223">
        <f>SUMIFS(调整区域!$F:$F,调整区域!$D:$D,$B145,调整区域!$E:$E,$Q$84)+SUMIFS(调整区域!$H:$H,调整区域!$D:$D,$B145,调整区域!$G:$G,$Q$84)</f>
        <v>0</v>
      </c>
      <c r="R145" s="223">
        <f>SUMIFS(调整区域!$F:$F,调整区域!$D:$D,$B145,调整区域!$E:$E,$R$84)+SUMIFS(调整区域!$H:$H,调整区域!$D:$D,$B145,调整区域!$G:$G,$R$84)</f>
        <v>0</v>
      </c>
      <c r="S145" s="219">
        <f t="shared" si="20"/>
        <v>-1357293.58</v>
      </c>
      <c r="T145" s="223">
        <f>SUMIFS(调整区域!$F:$F,调整区域!$D:$D,$B145,调整区域!$E:$E,$T$84)+SUMIFS(调整区域!$H:$H,调整区域!$D:$D,$B145,调整区域!$G:$G,$T$84)</f>
        <v>-230808.21</v>
      </c>
      <c r="U145" s="223">
        <f>SUMIFS(调整区域!$F:$F,调整区域!$D:$D,$B145,调整区域!$E:$E,$U$84)+SUMIFS(调整区域!$H:$H,调整区域!$D:$D,$B145,调整区域!$G:$G,$U$84)</f>
        <v>-147583.54</v>
      </c>
      <c r="V145" s="223">
        <f>SUMIFS(调整区域!$F:$F,调整区域!$D:$D,$B145,调整区域!$E:$E,$V$84)+SUMIFS(调整区域!$H:$H,调整区域!$D:$D,$B145,调整区域!$G:$G,$V$84)</f>
        <v>0</v>
      </c>
      <c r="W145" s="223">
        <f>SUMIFS(调整区域!$F:$F,调整区域!$D:$D,$B145,调整区域!$E:$E,$W$84)+SUMIFS(调整区域!$H:$H,调整区域!$D:$D,$B145,调整区域!$G:$G,$W$84)</f>
        <v>-817887.14</v>
      </c>
      <c r="X145" s="223">
        <f>SUMIFS(调整区域!$F:$F,调整区域!$D:$D,$B145,调整区域!$E:$E,$X$84)+SUMIFS(调整区域!$H:$H,调整区域!$D:$D,$B145,调整区域!$G:$G,$X$84)</f>
        <v>-13948.4</v>
      </c>
      <c r="Y145" s="223">
        <f>SUMIFS(调整区域!$F:$F,调整区域!$D:$D,$B145,调整区域!$E:$E,$Y$84)+SUMIFS(调整区域!$H:$H,调整区域!$D:$D,$B145,调整区域!$G:$G,$Y$84)</f>
        <v>-147066.29</v>
      </c>
    </row>
    <row r="146" ht="15" customHeight="1" spans="1:25">
      <c r="A146" s="26"/>
      <c r="B146" s="34" t="s">
        <v>83</v>
      </c>
      <c r="C146" s="223">
        <f t="shared" si="16"/>
        <v>0</v>
      </c>
      <c r="D146" s="223">
        <f>SUMIFS(调整区域!$F:$F,调整区域!$D:$D,$B146,调整区域!$E:$E,$D$84)+SUMIFS(调整区域!$H:$H,调整区域!$D:$D,$B146,调整区域!$G:$G,$D$84)</f>
        <v>0</v>
      </c>
      <c r="E146" s="223">
        <f>SUMIFS(调整区域!$F:$F,调整区域!$D:$D,$B146,调整区域!$E:$E,$E$84)+SUMIFS(调整区域!$H:$H,调整区域!$D:$D,$B146,调整区域!$G:$G,$E$84)</f>
        <v>0</v>
      </c>
      <c r="F146" s="223">
        <f>SUMIFS(调整区域!$F:$F,调整区域!$D:$D,$B146,调整区域!$E:$E,$F$84)+SUMIFS(调整区域!$H:$H,调整区域!$D:$D,$B146,调整区域!$G:$G,$F$84)</f>
        <v>0</v>
      </c>
      <c r="G146" s="223">
        <f>SUMIFS(调整区域!$F:$F,调整区域!$D:$D,$B146,调整区域!$E:$E,$G$84)+SUMIFS(调整区域!$H:$H,调整区域!$D:$D,$B146,调整区域!$G:$G,$G$84)</f>
        <v>0</v>
      </c>
      <c r="H146" s="219">
        <f>SUMIFS(调整区域!$F:$F,调整区域!$D:$D,$B146,调整区域!$E:$E,$H$84)+SUMIFS(调整区域!$H:$H,调整区域!$D:$D,$B146,调整区域!$G:$G,$H$84)</f>
        <v>0</v>
      </c>
      <c r="I146" s="219">
        <f t="shared" si="17"/>
        <v>0</v>
      </c>
      <c r="J146" s="223">
        <f>SUMIFS(调整区域!$F:$F,调整区域!$D:$D,$B146,调整区域!$E:$E,$J$84)+SUMIFS(调整区域!$H:$H,调整区域!$D:$D,$B146,调整区域!$G:$G,$J$84)</f>
        <v>0</v>
      </c>
      <c r="K146" s="223">
        <f>SUMIFS(调整区域!$F:$F,调整区域!$D:$D,$B146,调整区域!$E:$E,$K$84)+SUMIFS(调整区域!$H:$H,调整区域!$D:$D,$B146,调整区域!$G:$G,$K$84)</f>
        <v>0</v>
      </c>
      <c r="L146" s="223">
        <f>SUMIFS(调整区域!$F:$F,调整区域!$D:$D,$B146,调整区域!$E:$E,$L$84)+SUMIFS(调整区域!$H:$H,调整区域!$D:$D,$B146,调整区域!$G:$G,$L$84)</f>
        <v>0</v>
      </c>
      <c r="M146" s="219">
        <f t="shared" si="18"/>
        <v>0</v>
      </c>
      <c r="N146" s="223">
        <f>SUMIFS(调整区域!$F:$F,调整区域!$D:$D,$B146,调整区域!$E:$E,$N$84)+SUMIFS(调整区域!$H:$H,调整区域!$D:$D,$B146,调整区域!$G:$G,$N$84)</f>
        <v>0</v>
      </c>
      <c r="O146" s="223">
        <f>SUMIFS(调整区域!$F:$F,调整区域!$D:$D,$B146,调整区域!$E:$E,$O$84)+SUMIFS(调整区域!$H:$H,调整区域!$D:$D,$B146,调整区域!$G:$G,$O$84)</f>
        <v>0</v>
      </c>
      <c r="P146" s="219">
        <f t="shared" si="19"/>
        <v>0</v>
      </c>
      <c r="Q146" s="223">
        <f>SUMIFS(调整区域!$F:$F,调整区域!$D:$D,$B146,调整区域!$E:$E,$Q$84)+SUMIFS(调整区域!$H:$H,调整区域!$D:$D,$B146,调整区域!$G:$G,$Q$84)</f>
        <v>0</v>
      </c>
      <c r="R146" s="223">
        <f>SUMIFS(调整区域!$F:$F,调整区域!$D:$D,$B146,调整区域!$E:$E,$R$84)+SUMIFS(调整区域!$H:$H,调整区域!$D:$D,$B146,调整区域!$G:$G,$R$84)</f>
        <v>0</v>
      </c>
      <c r="S146" s="219">
        <f t="shared" si="20"/>
        <v>0</v>
      </c>
      <c r="T146" s="223">
        <f>SUMIFS(调整区域!$F:$F,调整区域!$D:$D,$B146,调整区域!$E:$E,$T$84)+SUMIFS(调整区域!$H:$H,调整区域!$D:$D,$B146,调整区域!$G:$G,$T$84)</f>
        <v>0</v>
      </c>
      <c r="U146" s="223">
        <f>SUMIFS(调整区域!$F:$F,调整区域!$D:$D,$B146,调整区域!$E:$E,$U$84)+SUMIFS(调整区域!$H:$H,调整区域!$D:$D,$B146,调整区域!$G:$G,$U$84)</f>
        <v>0</v>
      </c>
      <c r="V146" s="223">
        <f>SUMIFS(调整区域!$F:$F,调整区域!$D:$D,$B146,调整区域!$E:$E,$V$84)+SUMIFS(调整区域!$H:$H,调整区域!$D:$D,$B146,调整区域!$G:$G,$V$84)</f>
        <v>0</v>
      </c>
      <c r="W146" s="223">
        <f>SUMIFS(调整区域!$F:$F,调整区域!$D:$D,$B146,调整区域!$E:$E,$W$84)+SUMIFS(调整区域!$H:$H,调整区域!$D:$D,$B146,调整区域!$G:$G,$W$84)</f>
        <v>0</v>
      </c>
      <c r="X146" s="223">
        <f>SUMIFS(调整区域!$F:$F,调整区域!$D:$D,$B146,调整区域!$E:$E,$X$84)+SUMIFS(调整区域!$H:$H,调整区域!$D:$D,$B146,调整区域!$G:$G,$X$84)</f>
        <v>0</v>
      </c>
      <c r="Y146" s="223">
        <f>SUMIFS(调整区域!$F:$F,调整区域!$D:$D,$B146,调整区域!$E:$E,$Y$84)+SUMIFS(调整区域!$H:$H,调整区域!$D:$D,$B146,调整区域!$G:$G,$Y$84)</f>
        <v>0</v>
      </c>
    </row>
    <row r="147" ht="15" customHeight="1" spans="1:25">
      <c r="A147" s="26"/>
      <c r="B147" s="34" t="s">
        <v>137</v>
      </c>
      <c r="C147" s="223">
        <f t="shared" si="16"/>
        <v>0</v>
      </c>
      <c r="D147" s="223">
        <f>SUMIFS(调整区域!$F:$F,调整区域!$D:$D,$B147,调整区域!$E:$E,$D$84)+SUMIFS(调整区域!$H:$H,调整区域!$D:$D,$B147,调整区域!$G:$G,$D$84)</f>
        <v>0</v>
      </c>
      <c r="E147" s="223">
        <f>SUMIFS(调整区域!$F:$F,调整区域!$D:$D,$B147,调整区域!$E:$E,$E$84)+SUMIFS(调整区域!$H:$H,调整区域!$D:$D,$B147,调整区域!$G:$G,$E$84)</f>
        <v>0</v>
      </c>
      <c r="F147" s="223">
        <f>SUMIFS(调整区域!$F:$F,调整区域!$D:$D,$B147,调整区域!$E:$E,$F$84)+SUMIFS(调整区域!$H:$H,调整区域!$D:$D,$B147,调整区域!$G:$G,$F$84)</f>
        <v>0</v>
      </c>
      <c r="G147" s="223">
        <f>SUMIFS(调整区域!$F:$F,调整区域!$D:$D,$B147,调整区域!$E:$E,$G$84)+SUMIFS(调整区域!$H:$H,调整区域!$D:$D,$B147,调整区域!$G:$G,$G$84)</f>
        <v>0</v>
      </c>
      <c r="H147" s="219">
        <f>SUMIFS(调整区域!$F:$F,调整区域!$D:$D,$B147,调整区域!$E:$E,$H$84)+SUMIFS(调整区域!$H:$H,调整区域!$D:$D,$B147,调整区域!$G:$G,$H$84)</f>
        <v>0</v>
      </c>
      <c r="I147" s="219">
        <f t="shared" si="17"/>
        <v>0</v>
      </c>
      <c r="J147" s="223">
        <f>SUMIFS(调整区域!$F:$F,调整区域!$D:$D,$B147,调整区域!$E:$E,$J$84)+SUMIFS(调整区域!$H:$H,调整区域!$D:$D,$B147,调整区域!$G:$G,$J$84)</f>
        <v>0</v>
      </c>
      <c r="K147" s="223">
        <f>SUMIFS(调整区域!$F:$F,调整区域!$D:$D,$B147,调整区域!$E:$E,$K$84)+SUMIFS(调整区域!$H:$H,调整区域!$D:$D,$B147,调整区域!$G:$G,$K$84)</f>
        <v>0</v>
      </c>
      <c r="L147" s="223">
        <f>SUMIFS(调整区域!$F:$F,调整区域!$D:$D,$B147,调整区域!$E:$E,$L$84)+SUMIFS(调整区域!$H:$H,调整区域!$D:$D,$B147,调整区域!$G:$G,$L$84)</f>
        <v>0</v>
      </c>
      <c r="M147" s="219">
        <f t="shared" si="18"/>
        <v>0</v>
      </c>
      <c r="N147" s="223">
        <f>SUMIFS(调整区域!$F:$F,调整区域!$D:$D,$B147,调整区域!$E:$E,$N$84)+SUMIFS(调整区域!$H:$H,调整区域!$D:$D,$B147,调整区域!$G:$G,$N$84)</f>
        <v>0</v>
      </c>
      <c r="O147" s="223">
        <f>SUMIFS(调整区域!$F:$F,调整区域!$D:$D,$B147,调整区域!$E:$E,$O$84)+SUMIFS(调整区域!$H:$H,调整区域!$D:$D,$B147,调整区域!$G:$G,$O$84)</f>
        <v>0</v>
      </c>
      <c r="P147" s="219">
        <f t="shared" si="19"/>
        <v>0</v>
      </c>
      <c r="Q147" s="223">
        <f>SUMIFS(调整区域!$F:$F,调整区域!$D:$D,$B147,调整区域!$E:$E,$Q$84)+SUMIFS(调整区域!$H:$H,调整区域!$D:$D,$B147,调整区域!$G:$G,$Q$84)</f>
        <v>0</v>
      </c>
      <c r="R147" s="223">
        <f>SUMIFS(调整区域!$F:$F,调整区域!$D:$D,$B147,调整区域!$E:$E,$R$84)+SUMIFS(调整区域!$H:$H,调整区域!$D:$D,$B147,调整区域!$G:$G,$R$84)</f>
        <v>0</v>
      </c>
      <c r="S147" s="219">
        <f t="shared" si="20"/>
        <v>0</v>
      </c>
      <c r="T147" s="223">
        <f>SUMIFS(调整区域!$F:$F,调整区域!$D:$D,$B147,调整区域!$E:$E,$T$84)+SUMIFS(调整区域!$H:$H,调整区域!$D:$D,$B147,调整区域!$G:$G,$T$84)</f>
        <v>0</v>
      </c>
      <c r="U147" s="223">
        <f>SUMIFS(调整区域!$F:$F,调整区域!$D:$D,$B147,调整区域!$E:$E,$U$84)+SUMIFS(调整区域!$H:$H,调整区域!$D:$D,$B147,调整区域!$G:$G,$U$84)</f>
        <v>0</v>
      </c>
      <c r="V147" s="223">
        <f>SUMIFS(调整区域!$F:$F,调整区域!$D:$D,$B147,调整区域!$E:$E,$V$84)+SUMIFS(调整区域!$H:$H,调整区域!$D:$D,$B147,调整区域!$G:$G,$V$84)</f>
        <v>0</v>
      </c>
      <c r="W147" s="223">
        <f>SUMIFS(调整区域!$F:$F,调整区域!$D:$D,$B147,调整区域!$E:$E,$W$84)+SUMIFS(调整区域!$H:$H,调整区域!$D:$D,$B147,调整区域!$G:$G,$W$84)</f>
        <v>0</v>
      </c>
      <c r="X147" s="223">
        <f>SUMIFS(调整区域!$F:$F,调整区域!$D:$D,$B147,调整区域!$E:$E,$X$84)+SUMIFS(调整区域!$H:$H,调整区域!$D:$D,$B147,调整区域!$G:$G,$X$84)</f>
        <v>0</v>
      </c>
      <c r="Y147" s="223">
        <f>SUMIFS(调整区域!$F:$F,调整区域!$D:$D,$B147,调整区域!$E:$E,$Y$84)+SUMIFS(调整区域!$H:$H,调整区域!$D:$D,$B147,调整区域!$G:$G,$Y$84)</f>
        <v>0</v>
      </c>
    </row>
    <row r="148" ht="15" customHeight="1" spans="1:25">
      <c r="A148" s="26"/>
      <c r="B148" s="34" t="s">
        <v>138</v>
      </c>
      <c r="C148" s="223">
        <f t="shared" si="16"/>
        <v>0</v>
      </c>
      <c r="D148" s="223">
        <f>SUMIFS(调整区域!$F:$F,调整区域!$D:$D,$B148,调整区域!$E:$E,$D$84)+SUMIFS(调整区域!$H:$H,调整区域!$D:$D,$B148,调整区域!$G:$G,$D$84)</f>
        <v>0</v>
      </c>
      <c r="E148" s="223">
        <f>SUMIFS(调整区域!$F:$F,调整区域!$D:$D,$B148,调整区域!$E:$E,$E$84)+SUMIFS(调整区域!$H:$H,调整区域!$D:$D,$B148,调整区域!$G:$G,$E$84)</f>
        <v>0</v>
      </c>
      <c r="F148" s="223">
        <f>SUMIFS(调整区域!$F:$F,调整区域!$D:$D,$B148,调整区域!$E:$E,$F$84)+SUMIFS(调整区域!$H:$H,调整区域!$D:$D,$B148,调整区域!$G:$G,$F$84)</f>
        <v>0</v>
      </c>
      <c r="G148" s="223">
        <f>SUMIFS(调整区域!$F:$F,调整区域!$D:$D,$B148,调整区域!$E:$E,$G$84)+SUMIFS(调整区域!$H:$H,调整区域!$D:$D,$B148,调整区域!$G:$G,$G$84)</f>
        <v>0</v>
      </c>
      <c r="H148" s="219">
        <f>SUMIFS(调整区域!$F:$F,调整区域!$D:$D,$B148,调整区域!$E:$E,$H$84)+SUMIFS(调整区域!$H:$H,调整区域!$D:$D,$B148,调整区域!$G:$G,$H$84)</f>
        <v>0</v>
      </c>
      <c r="I148" s="219">
        <f t="shared" si="17"/>
        <v>0</v>
      </c>
      <c r="J148" s="223">
        <f>SUMIFS(调整区域!$F:$F,调整区域!$D:$D,$B148,调整区域!$E:$E,$J$84)+SUMIFS(调整区域!$H:$H,调整区域!$D:$D,$B148,调整区域!$G:$G,$J$84)</f>
        <v>0</v>
      </c>
      <c r="K148" s="223">
        <f>SUMIFS(调整区域!$F:$F,调整区域!$D:$D,$B148,调整区域!$E:$E,$K$84)+SUMIFS(调整区域!$H:$H,调整区域!$D:$D,$B148,调整区域!$G:$G,$K$84)</f>
        <v>0</v>
      </c>
      <c r="L148" s="223">
        <f>SUMIFS(调整区域!$F:$F,调整区域!$D:$D,$B148,调整区域!$E:$E,$L$84)+SUMIFS(调整区域!$H:$H,调整区域!$D:$D,$B148,调整区域!$G:$G,$L$84)</f>
        <v>0</v>
      </c>
      <c r="M148" s="219">
        <f t="shared" si="18"/>
        <v>0</v>
      </c>
      <c r="N148" s="223">
        <f>SUMIFS(调整区域!$F:$F,调整区域!$D:$D,$B148,调整区域!$E:$E,$N$84)+SUMIFS(调整区域!$H:$H,调整区域!$D:$D,$B148,调整区域!$G:$G,$N$84)</f>
        <v>0</v>
      </c>
      <c r="O148" s="223">
        <f>SUMIFS(调整区域!$F:$F,调整区域!$D:$D,$B148,调整区域!$E:$E,$O$84)+SUMIFS(调整区域!$H:$H,调整区域!$D:$D,$B148,调整区域!$G:$G,$O$84)</f>
        <v>0</v>
      </c>
      <c r="P148" s="219">
        <f t="shared" si="19"/>
        <v>0</v>
      </c>
      <c r="Q148" s="223">
        <f>SUMIFS(调整区域!$F:$F,调整区域!$D:$D,$B148,调整区域!$E:$E,$Q$84)+SUMIFS(调整区域!$H:$H,调整区域!$D:$D,$B148,调整区域!$G:$G,$Q$84)</f>
        <v>0</v>
      </c>
      <c r="R148" s="223">
        <f>SUMIFS(调整区域!$F:$F,调整区域!$D:$D,$B148,调整区域!$E:$E,$R$84)+SUMIFS(调整区域!$H:$H,调整区域!$D:$D,$B148,调整区域!$G:$G,$R$84)</f>
        <v>0</v>
      </c>
      <c r="S148" s="219">
        <f t="shared" si="20"/>
        <v>0</v>
      </c>
      <c r="T148" s="223">
        <f>SUMIFS(调整区域!$F:$F,调整区域!$D:$D,$B148,调整区域!$E:$E,$T$84)+SUMIFS(调整区域!$H:$H,调整区域!$D:$D,$B148,调整区域!$G:$G,$T$84)</f>
        <v>0</v>
      </c>
      <c r="U148" s="223">
        <f>SUMIFS(调整区域!$F:$F,调整区域!$D:$D,$B148,调整区域!$E:$E,$U$84)+SUMIFS(调整区域!$H:$H,调整区域!$D:$D,$B148,调整区域!$G:$G,$U$84)</f>
        <v>0</v>
      </c>
      <c r="V148" s="223">
        <f>SUMIFS(调整区域!$F:$F,调整区域!$D:$D,$B148,调整区域!$E:$E,$V$84)+SUMIFS(调整区域!$H:$H,调整区域!$D:$D,$B148,调整区域!$G:$G,$V$84)</f>
        <v>0</v>
      </c>
      <c r="W148" s="223">
        <f>SUMIFS(调整区域!$F:$F,调整区域!$D:$D,$B148,调整区域!$E:$E,$W$84)+SUMIFS(调整区域!$H:$H,调整区域!$D:$D,$B148,调整区域!$G:$G,$W$84)</f>
        <v>0</v>
      </c>
      <c r="X148" s="223">
        <f>SUMIFS(调整区域!$F:$F,调整区域!$D:$D,$B148,调整区域!$E:$E,$X$84)+SUMIFS(调整区域!$H:$H,调整区域!$D:$D,$B148,调整区域!$G:$G,$X$84)</f>
        <v>0</v>
      </c>
      <c r="Y148" s="223">
        <f>SUMIFS(调整区域!$F:$F,调整区域!$D:$D,$B148,调整区域!$E:$E,$Y$84)+SUMIFS(调整区域!$H:$H,调整区域!$D:$D,$B148,调整区域!$G:$G,$Y$84)</f>
        <v>0</v>
      </c>
    </row>
    <row r="149" ht="15" customHeight="1" spans="1:25">
      <c r="A149" s="26"/>
      <c r="B149" s="34" t="s">
        <v>139</v>
      </c>
      <c r="C149" s="223">
        <f t="shared" si="16"/>
        <v>0</v>
      </c>
      <c r="D149" s="223">
        <f>SUMIFS(调整区域!$F:$F,调整区域!$D:$D,$B149,调整区域!$E:$E,$D$84)+SUMIFS(调整区域!$H:$H,调整区域!$D:$D,$B149,调整区域!$G:$G,$D$84)</f>
        <v>0</v>
      </c>
      <c r="E149" s="223">
        <f>SUMIFS(调整区域!$F:$F,调整区域!$D:$D,$B149,调整区域!$E:$E,$E$84)+SUMIFS(调整区域!$H:$H,调整区域!$D:$D,$B149,调整区域!$G:$G,$E$84)</f>
        <v>0</v>
      </c>
      <c r="F149" s="223">
        <f>SUMIFS(调整区域!$F:$F,调整区域!$D:$D,$B149,调整区域!$E:$E,$F$84)+SUMIFS(调整区域!$H:$H,调整区域!$D:$D,$B149,调整区域!$G:$G,$F$84)</f>
        <v>0</v>
      </c>
      <c r="G149" s="223">
        <f>SUMIFS(调整区域!$F:$F,调整区域!$D:$D,$B149,调整区域!$E:$E,$G$84)+SUMIFS(调整区域!$H:$H,调整区域!$D:$D,$B149,调整区域!$G:$G,$G$84)</f>
        <v>0</v>
      </c>
      <c r="H149" s="219">
        <f>SUMIFS(调整区域!$F:$F,调整区域!$D:$D,$B149,调整区域!$E:$E,$H$84)+SUMIFS(调整区域!$H:$H,调整区域!$D:$D,$B149,调整区域!$G:$G,$H$84)</f>
        <v>0</v>
      </c>
      <c r="I149" s="219">
        <f t="shared" si="17"/>
        <v>0</v>
      </c>
      <c r="J149" s="223">
        <f>SUMIFS(调整区域!$F:$F,调整区域!$D:$D,$B149,调整区域!$E:$E,$J$84)+SUMIFS(调整区域!$H:$H,调整区域!$D:$D,$B149,调整区域!$G:$G,$J$84)</f>
        <v>0</v>
      </c>
      <c r="K149" s="223">
        <f>SUMIFS(调整区域!$F:$F,调整区域!$D:$D,$B149,调整区域!$E:$E,$K$84)+SUMIFS(调整区域!$H:$H,调整区域!$D:$D,$B149,调整区域!$G:$G,$K$84)</f>
        <v>0</v>
      </c>
      <c r="L149" s="223">
        <f>SUMIFS(调整区域!$F:$F,调整区域!$D:$D,$B149,调整区域!$E:$E,$L$84)+SUMIFS(调整区域!$H:$H,调整区域!$D:$D,$B149,调整区域!$G:$G,$L$84)</f>
        <v>0</v>
      </c>
      <c r="M149" s="219">
        <f t="shared" si="18"/>
        <v>0</v>
      </c>
      <c r="N149" s="223">
        <f>SUMIFS(调整区域!$F:$F,调整区域!$D:$D,$B149,调整区域!$E:$E,$N$84)+SUMIFS(调整区域!$H:$H,调整区域!$D:$D,$B149,调整区域!$G:$G,$N$84)</f>
        <v>0</v>
      </c>
      <c r="O149" s="223">
        <f>SUMIFS(调整区域!$F:$F,调整区域!$D:$D,$B149,调整区域!$E:$E,$O$84)+SUMIFS(调整区域!$H:$H,调整区域!$D:$D,$B149,调整区域!$G:$G,$O$84)</f>
        <v>0</v>
      </c>
      <c r="P149" s="219">
        <f t="shared" si="19"/>
        <v>0</v>
      </c>
      <c r="Q149" s="223">
        <f>SUMIFS(调整区域!$F:$F,调整区域!$D:$D,$B149,调整区域!$E:$E,$Q$84)+SUMIFS(调整区域!$H:$H,调整区域!$D:$D,$B149,调整区域!$G:$G,$Q$84)</f>
        <v>0</v>
      </c>
      <c r="R149" s="223">
        <f>SUMIFS(调整区域!$F:$F,调整区域!$D:$D,$B149,调整区域!$E:$E,$R$84)+SUMIFS(调整区域!$H:$H,调整区域!$D:$D,$B149,调整区域!$G:$G,$R$84)</f>
        <v>0</v>
      </c>
      <c r="S149" s="219">
        <f t="shared" si="20"/>
        <v>0</v>
      </c>
      <c r="T149" s="223">
        <f>SUMIFS(调整区域!$F:$F,调整区域!$D:$D,$B149,调整区域!$E:$E,$T$84)+SUMIFS(调整区域!$H:$H,调整区域!$D:$D,$B149,调整区域!$G:$G,$T$84)</f>
        <v>0</v>
      </c>
      <c r="U149" s="223">
        <f>SUMIFS(调整区域!$F:$F,调整区域!$D:$D,$B149,调整区域!$E:$E,$U$84)+SUMIFS(调整区域!$H:$H,调整区域!$D:$D,$B149,调整区域!$G:$G,$U$84)</f>
        <v>0</v>
      </c>
      <c r="V149" s="223">
        <f>SUMIFS(调整区域!$F:$F,调整区域!$D:$D,$B149,调整区域!$E:$E,$V$84)+SUMIFS(调整区域!$H:$H,调整区域!$D:$D,$B149,调整区域!$G:$G,$V$84)</f>
        <v>0</v>
      </c>
      <c r="W149" s="223">
        <f>SUMIFS(调整区域!$F:$F,调整区域!$D:$D,$B149,调整区域!$E:$E,$W$84)+SUMIFS(调整区域!$H:$H,调整区域!$D:$D,$B149,调整区域!$G:$G,$W$84)</f>
        <v>0</v>
      </c>
      <c r="X149" s="223">
        <f>SUMIFS(调整区域!$F:$F,调整区域!$D:$D,$B149,调整区域!$E:$E,$X$84)+SUMIFS(调整区域!$H:$H,调整区域!$D:$D,$B149,调整区域!$G:$G,$X$84)</f>
        <v>0</v>
      </c>
      <c r="Y149" s="223">
        <f>SUMIFS(调整区域!$F:$F,调整区域!$D:$D,$B149,调整区域!$E:$E,$Y$84)+SUMIFS(调整区域!$H:$H,调整区域!$D:$D,$B149,调整区域!$G:$G,$Y$84)</f>
        <v>0</v>
      </c>
    </row>
    <row r="150" ht="15" customHeight="1" spans="1:25">
      <c r="A150" s="26"/>
      <c r="B150" s="34" t="s">
        <v>140</v>
      </c>
      <c r="C150" s="223">
        <f t="shared" si="16"/>
        <v>0</v>
      </c>
      <c r="D150" s="223">
        <f>SUMIFS(调整区域!$F:$F,调整区域!$D:$D,$B150,调整区域!$E:$E,$D$84)+SUMIFS(调整区域!$H:$H,调整区域!$D:$D,$B150,调整区域!$G:$G,$D$84)</f>
        <v>0</v>
      </c>
      <c r="E150" s="223">
        <f>SUMIFS(调整区域!$F:$F,调整区域!$D:$D,$B150,调整区域!$E:$E,$E$84)+SUMIFS(调整区域!$H:$H,调整区域!$D:$D,$B150,调整区域!$G:$G,$E$84)</f>
        <v>0</v>
      </c>
      <c r="F150" s="223">
        <f>SUMIFS(调整区域!$F:$F,调整区域!$D:$D,$B150,调整区域!$E:$E,$F$84)+SUMIFS(调整区域!$H:$H,调整区域!$D:$D,$B150,调整区域!$G:$G,$F$84)</f>
        <v>0</v>
      </c>
      <c r="G150" s="223">
        <f>SUMIFS(调整区域!$F:$F,调整区域!$D:$D,$B150,调整区域!$E:$E,$G$84)+SUMIFS(调整区域!$H:$H,调整区域!$D:$D,$B150,调整区域!$G:$G,$G$84)</f>
        <v>0</v>
      </c>
      <c r="H150" s="219">
        <f>SUMIFS(调整区域!$F:$F,调整区域!$D:$D,$B150,调整区域!$E:$E,$H$84)+SUMIFS(调整区域!$H:$H,调整区域!$D:$D,$B150,调整区域!$G:$G,$H$84)</f>
        <v>0</v>
      </c>
      <c r="I150" s="219">
        <f t="shared" si="17"/>
        <v>0</v>
      </c>
      <c r="J150" s="223">
        <f>SUMIFS(调整区域!$F:$F,调整区域!$D:$D,$B150,调整区域!$E:$E,$J$84)+SUMIFS(调整区域!$H:$H,调整区域!$D:$D,$B150,调整区域!$G:$G,$J$84)</f>
        <v>0</v>
      </c>
      <c r="K150" s="223">
        <f>SUMIFS(调整区域!$F:$F,调整区域!$D:$D,$B150,调整区域!$E:$E,$K$84)+SUMIFS(调整区域!$H:$H,调整区域!$D:$D,$B150,调整区域!$G:$G,$K$84)</f>
        <v>0</v>
      </c>
      <c r="L150" s="223">
        <f>SUMIFS(调整区域!$F:$F,调整区域!$D:$D,$B150,调整区域!$E:$E,$L$84)+SUMIFS(调整区域!$H:$H,调整区域!$D:$D,$B150,调整区域!$G:$G,$L$84)</f>
        <v>0</v>
      </c>
      <c r="M150" s="219">
        <f t="shared" si="18"/>
        <v>0</v>
      </c>
      <c r="N150" s="223">
        <f>SUMIFS(调整区域!$F:$F,调整区域!$D:$D,$B150,调整区域!$E:$E,$N$84)+SUMIFS(调整区域!$H:$H,调整区域!$D:$D,$B150,调整区域!$G:$G,$N$84)</f>
        <v>0</v>
      </c>
      <c r="O150" s="223">
        <f>SUMIFS(调整区域!$F:$F,调整区域!$D:$D,$B150,调整区域!$E:$E,$O$84)+SUMIFS(调整区域!$H:$H,调整区域!$D:$D,$B150,调整区域!$G:$G,$O$84)</f>
        <v>0</v>
      </c>
      <c r="P150" s="219">
        <f t="shared" si="19"/>
        <v>0</v>
      </c>
      <c r="Q150" s="223">
        <f>SUMIFS(调整区域!$F:$F,调整区域!$D:$D,$B150,调整区域!$E:$E,$Q$84)+SUMIFS(调整区域!$H:$H,调整区域!$D:$D,$B150,调整区域!$G:$G,$Q$84)</f>
        <v>0</v>
      </c>
      <c r="R150" s="223">
        <f>SUMIFS(调整区域!$F:$F,调整区域!$D:$D,$B150,调整区域!$E:$E,$R$84)+SUMIFS(调整区域!$H:$H,调整区域!$D:$D,$B150,调整区域!$G:$G,$R$84)</f>
        <v>0</v>
      </c>
      <c r="S150" s="219">
        <f t="shared" si="20"/>
        <v>0</v>
      </c>
      <c r="T150" s="223">
        <f>SUMIFS(调整区域!$F:$F,调整区域!$D:$D,$B150,调整区域!$E:$E,$T$84)+SUMIFS(调整区域!$H:$H,调整区域!$D:$D,$B150,调整区域!$G:$G,$T$84)</f>
        <v>0</v>
      </c>
      <c r="U150" s="223">
        <f>SUMIFS(调整区域!$F:$F,调整区域!$D:$D,$B150,调整区域!$E:$E,$U$84)+SUMIFS(调整区域!$H:$H,调整区域!$D:$D,$B150,调整区域!$G:$G,$U$84)</f>
        <v>0</v>
      </c>
      <c r="V150" s="223">
        <f>SUMIFS(调整区域!$F:$F,调整区域!$D:$D,$B150,调整区域!$E:$E,$V$84)+SUMIFS(调整区域!$H:$H,调整区域!$D:$D,$B150,调整区域!$G:$G,$V$84)</f>
        <v>0</v>
      </c>
      <c r="W150" s="223">
        <f>SUMIFS(调整区域!$F:$F,调整区域!$D:$D,$B150,调整区域!$E:$E,$W$84)+SUMIFS(调整区域!$H:$H,调整区域!$D:$D,$B150,调整区域!$G:$G,$W$84)</f>
        <v>0</v>
      </c>
      <c r="X150" s="223">
        <f>SUMIFS(调整区域!$F:$F,调整区域!$D:$D,$B150,调整区域!$E:$E,$X$84)+SUMIFS(调整区域!$H:$H,调整区域!$D:$D,$B150,调整区域!$G:$G,$X$84)</f>
        <v>0</v>
      </c>
      <c r="Y150" s="223">
        <f>SUMIFS(调整区域!$F:$F,调整区域!$D:$D,$B150,调整区域!$E:$E,$Y$84)+SUMIFS(调整区域!$H:$H,调整区域!$D:$D,$B150,调整区域!$G:$G,$Y$84)</f>
        <v>0</v>
      </c>
    </row>
    <row r="151" ht="15" customHeight="1" spans="1:25">
      <c r="A151" s="26"/>
      <c r="B151" s="34" t="s">
        <v>141</v>
      </c>
      <c r="C151" s="223">
        <f t="shared" si="16"/>
        <v>0</v>
      </c>
      <c r="D151" s="223">
        <f>SUMIFS(调整区域!$F:$F,调整区域!$D:$D,$B151,调整区域!$E:$E,$D$84)+SUMIFS(调整区域!$H:$H,调整区域!$D:$D,$B151,调整区域!$G:$G,$D$84)</f>
        <v>0</v>
      </c>
      <c r="E151" s="223">
        <f>SUMIFS(调整区域!$F:$F,调整区域!$D:$D,$B151,调整区域!$E:$E,$E$84)+SUMIFS(调整区域!$H:$H,调整区域!$D:$D,$B151,调整区域!$G:$G,$E$84)</f>
        <v>0</v>
      </c>
      <c r="F151" s="223">
        <f>SUMIFS(调整区域!$F:$F,调整区域!$D:$D,$B151,调整区域!$E:$E,$F$84)+SUMIFS(调整区域!$H:$H,调整区域!$D:$D,$B151,调整区域!$G:$G,$F$84)</f>
        <v>0</v>
      </c>
      <c r="G151" s="223">
        <f>SUMIFS(调整区域!$F:$F,调整区域!$D:$D,$B151,调整区域!$E:$E,$G$84)+SUMIFS(调整区域!$H:$H,调整区域!$D:$D,$B151,调整区域!$G:$G,$G$84)</f>
        <v>0</v>
      </c>
      <c r="H151" s="219">
        <f>SUMIFS(调整区域!$F:$F,调整区域!$D:$D,$B151,调整区域!$E:$E,$H$84)+SUMIFS(调整区域!$H:$H,调整区域!$D:$D,$B151,调整区域!$G:$G,$H$84)</f>
        <v>0</v>
      </c>
      <c r="I151" s="219">
        <f t="shared" si="17"/>
        <v>0</v>
      </c>
      <c r="J151" s="223">
        <f>SUMIFS(调整区域!$F:$F,调整区域!$D:$D,$B151,调整区域!$E:$E,$J$84)+SUMIFS(调整区域!$H:$H,调整区域!$D:$D,$B151,调整区域!$G:$G,$J$84)</f>
        <v>0</v>
      </c>
      <c r="K151" s="223">
        <f>SUMIFS(调整区域!$F:$F,调整区域!$D:$D,$B151,调整区域!$E:$E,$K$84)+SUMIFS(调整区域!$H:$H,调整区域!$D:$D,$B151,调整区域!$G:$G,$K$84)</f>
        <v>0</v>
      </c>
      <c r="L151" s="223">
        <f>SUMIFS(调整区域!$F:$F,调整区域!$D:$D,$B151,调整区域!$E:$E,$L$84)+SUMIFS(调整区域!$H:$H,调整区域!$D:$D,$B151,调整区域!$G:$G,$L$84)</f>
        <v>0</v>
      </c>
      <c r="M151" s="219">
        <f t="shared" si="18"/>
        <v>0</v>
      </c>
      <c r="N151" s="223">
        <f>SUMIFS(调整区域!$F:$F,调整区域!$D:$D,$B151,调整区域!$E:$E,$N$84)+SUMIFS(调整区域!$H:$H,调整区域!$D:$D,$B151,调整区域!$G:$G,$N$84)</f>
        <v>0</v>
      </c>
      <c r="O151" s="223">
        <f>SUMIFS(调整区域!$F:$F,调整区域!$D:$D,$B151,调整区域!$E:$E,$O$84)+SUMIFS(调整区域!$H:$H,调整区域!$D:$D,$B151,调整区域!$G:$G,$O$84)</f>
        <v>0</v>
      </c>
      <c r="P151" s="219">
        <f t="shared" si="19"/>
        <v>0</v>
      </c>
      <c r="Q151" s="223">
        <f>SUMIFS(调整区域!$F:$F,调整区域!$D:$D,$B151,调整区域!$E:$E,$Q$84)+SUMIFS(调整区域!$H:$H,调整区域!$D:$D,$B151,调整区域!$G:$G,$Q$84)</f>
        <v>0</v>
      </c>
      <c r="R151" s="223">
        <f>SUMIFS(调整区域!$F:$F,调整区域!$D:$D,$B151,调整区域!$E:$E,$R$84)+SUMIFS(调整区域!$H:$H,调整区域!$D:$D,$B151,调整区域!$G:$G,$R$84)</f>
        <v>0</v>
      </c>
      <c r="S151" s="219">
        <f t="shared" si="20"/>
        <v>0</v>
      </c>
      <c r="T151" s="223">
        <f>SUMIFS(调整区域!$F:$F,调整区域!$D:$D,$B151,调整区域!$E:$E,$T$84)+SUMIFS(调整区域!$H:$H,调整区域!$D:$D,$B151,调整区域!$G:$G,$T$84)</f>
        <v>0</v>
      </c>
      <c r="U151" s="223">
        <f>SUMIFS(调整区域!$F:$F,调整区域!$D:$D,$B151,调整区域!$E:$E,$U$84)+SUMIFS(调整区域!$H:$H,调整区域!$D:$D,$B151,调整区域!$G:$G,$U$84)</f>
        <v>0</v>
      </c>
      <c r="V151" s="223">
        <f>SUMIFS(调整区域!$F:$F,调整区域!$D:$D,$B151,调整区域!$E:$E,$V$84)+SUMIFS(调整区域!$H:$H,调整区域!$D:$D,$B151,调整区域!$G:$G,$V$84)</f>
        <v>0</v>
      </c>
      <c r="W151" s="223">
        <f>SUMIFS(调整区域!$F:$F,调整区域!$D:$D,$B151,调整区域!$E:$E,$W$84)+SUMIFS(调整区域!$H:$H,调整区域!$D:$D,$B151,调整区域!$G:$G,$W$84)</f>
        <v>0</v>
      </c>
      <c r="X151" s="223">
        <f>SUMIFS(调整区域!$F:$F,调整区域!$D:$D,$B151,调整区域!$E:$E,$X$84)+SUMIFS(调整区域!$H:$H,调整区域!$D:$D,$B151,调整区域!$G:$G,$X$84)</f>
        <v>0</v>
      </c>
      <c r="Y151" s="223">
        <f>SUMIFS(调整区域!$F:$F,调整区域!$D:$D,$B151,调整区域!$E:$E,$Y$84)+SUMIFS(调整区域!$H:$H,调整区域!$D:$D,$B151,调整区域!$G:$G,$Y$84)</f>
        <v>0</v>
      </c>
    </row>
    <row r="152" ht="15" customHeight="1" spans="1:25">
      <c r="A152" s="26"/>
      <c r="B152" s="34" t="s">
        <v>142</v>
      </c>
      <c r="C152" s="223">
        <f t="shared" si="16"/>
        <v>0</v>
      </c>
      <c r="D152" s="223">
        <f>SUMIFS(调整区域!$F:$F,调整区域!$D:$D,$B152,调整区域!$E:$E,$D$84)+SUMIFS(调整区域!$H:$H,调整区域!$D:$D,$B152,调整区域!$G:$G,$D$84)</f>
        <v>0</v>
      </c>
      <c r="E152" s="223">
        <f>SUMIFS(调整区域!$F:$F,调整区域!$D:$D,$B152,调整区域!$E:$E,$E$84)+SUMIFS(调整区域!$H:$H,调整区域!$D:$D,$B152,调整区域!$G:$G,$E$84)</f>
        <v>0</v>
      </c>
      <c r="F152" s="223">
        <f>SUMIFS(调整区域!$F:$F,调整区域!$D:$D,$B152,调整区域!$E:$E,$F$84)+SUMIFS(调整区域!$H:$H,调整区域!$D:$D,$B152,调整区域!$G:$G,$F$84)</f>
        <v>0</v>
      </c>
      <c r="G152" s="223">
        <f>SUMIFS(调整区域!$F:$F,调整区域!$D:$D,$B152,调整区域!$E:$E,$G$84)+SUMIFS(调整区域!$H:$H,调整区域!$D:$D,$B152,调整区域!$G:$G,$G$84)</f>
        <v>0</v>
      </c>
      <c r="H152" s="219">
        <f>SUMIFS(调整区域!$F:$F,调整区域!$D:$D,$B152,调整区域!$E:$E,$H$84)+SUMIFS(调整区域!$H:$H,调整区域!$D:$D,$B152,调整区域!$G:$G,$H$84)</f>
        <v>0</v>
      </c>
      <c r="I152" s="219">
        <f t="shared" si="17"/>
        <v>0</v>
      </c>
      <c r="J152" s="223">
        <f>SUMIFS(调整区域!$F:$F,调整区域!$D:$D,$B152,调整区域!$E:$E,$J$84)+SUMIFS(调整区域!$H:$H,调整区域!$D:$D,$B152,调整区域!$G:$G,$J$84)</f>
        <v>0</v>
      </c>
      <c r="K152" s="223">
        <f>SUMIFS(调整区域!$F:$F,调整区域!$D:$D,$B152,调整区域!$E:$E,$K$84)+SUMIFS(调整区域!$H:$H,调整区域!$D:$D,$B152,调整区域!$G:$G,$K$84)</f>
        <v>0</v>
      </c>
      <c r="L152" s="223">
        <f>SUMIFS(调整区域!$F:$F,调整区域!$D:$D,$B152,调整区域!$E:$E,$L$84)+SUMIFS(调整区域!$H:$H,调整区域!$D:$D,$B152,调整区域!$G:$G,$L$84)</f>
        <v>0</v>
      </c>
      <c r="M152" s="219">
        <f t="shared" si="18"/>
        <v>0</v>
      </c>
      <c r="N152" s="223">
        <f>SUMIFS(调整区域!$F:$F,调整区域!$D:$D,$B152,调整区域!$E:$E,$N$84)+SUMIFS(调整区域!$H:$H,调整区域!$D:$D,$B152,调整区域!$G:$G,$N$84)</f>
        <v>0</v>
      </c>
      <c r="O152" s="223">
        <f>SUMIFS(调整区域!$F:$F,调整区域!$D:$D,$B152,调整区域!$E:$E,$O$84)+SUMIFS(调整区域!$H:$H,调整区域!$D:$D,$B152,调整区域!$G:$G,$O$84)</f>
        <v>0</v>
      </c>
      <c r="P152" s="219">
        <f t="shared" si="19"/>
        <v>0</v>
      </c>
      <c r="Q152" s="223">
        <f>SUMIFS(调整区域!$F:$F,调整区域!$D:$D,$B152,调整区域!$E:$E,$Q$84)+SUMIFS(调整区域!$H:$H,调整区域!$D:$D,$B152,调整区域!$G:$G,$Q$84)</f>
        <v>0</v>
      </c>
      <c r="R152" s="223">
        <f>SUMIFS(调整区域!$F:$F,调整区域!$D:$D,$B152,调整区域!$E:$E,$R$84)+SUMIFS(调整区域!$H:$H,调整区域!$D:$D,$B152,调整区域!$G:$G,$R$84)</f>
        <v>0</v>
      </c>
      <c r="S152" s="219">
        <f t="shared" si="20"/>
        <v>0</v>
      </c>
      <c r="T152" s="223">
        <f>SUMIFS(调整区域!$F:$F,调整区域!$D:$D,$B152,调整区域!$E:$E,$T$84)+SUMIFS(调整区域!$H:$H,调整区域!$D:$D,$B152,调整区域!$G:$G,$T$84)</f>
        <v>0</v>
      </c>
      <c r="U152" s="223">
        <f>SUMIFS(调整区域!$F:$F,调整区域!$D:$D,$B152,调整区域!$E:$E,$U$84)+SUMIFS(调整区域!$H:$H,调整区域!$D:$D,$B152,调整区域!$G:$G,$U$84)</f>
        <v>0</v>
      </c>
      <c r="V152" s="223">
        <f>SUMIFS(调整区域!$F:$F,调整区域!$D:$D,$B152,调整区域!$E:$E,$V$84)+SUMIFS(调整区域!$H:$H,调整区域!$D:$D,$B152,调整区域!$G:$G,$V$84)</f>
        <v>0</v>
      </c>
      <c r="W152" s="223">
        <f>SUMIFS(调整区域!$F:$F,调整区域!$D:$D,$B152,调整区域!$E:$E,$W$84)+SUMIFS(调整区域!$H:$H,调整区域!$D:$D,$B152,调整区域!$G:$G,$W$84)</f>
        <v>0</v>
      </c>
      <c r="X152" s="223">
        <f>SUMIFS(调整区域!$F:$F,调整区域!$D:$D,$B152,调整区域!$E:$E,$X$84)+SUMIFS(调整区域!$H:$H,调整区域!$D:$D,$B152,调整区域!$G:$G,$X$84)</f>
        <v>0</v>
      </c>
      <c r="Y152" s="223">
        <f>SUMIFS(调整区域!$F:$F,调整区域!$D:$D,$B152,调整区域!$E:$E,$Y$84)+SUMIFS(调整区域!$H:$H,调整区域!$D:$D,$B152,调整区域!$G:$G,$Y$84)</f>
        <v>0</v>
      </c>
    </row>
    <row r="153" ht="15" customHeight="1" spans="1:25">
      <c r="A153" s="26"/>
      <c r="B153" s="34" t="s">
        <v>143</v>
      </c>
      <c r="C153" s="223">
        <f t="shared" si="16"/>
        <v>0</v>
      </c>
      <c r="D153" s="223">
        <f>SUMIFS(调整区域!$F:$F,调整区域!$D:$D,$B153,调整区域!$E:$E,$D$84)+SUMIFS(调整区域!$H:$H,调整区域!$D:$D,$B153,调整区域!$G:$G,$D$84)</f>
        <v>0</v>
      </c>
      <c r="E153" s="223">
        <f>SUMIFS(调整区域!$F:$F,调整区域!$D:$D,$B153,调整区域!$E:$E,$E$84)+SUMIFS(调整区域!$H:$H,调整区域!$D:$D,$B153,调整区域!$G:$G,$E$84)</f>
        <v>0</v>
      </c>
      <c r="F153" s="223">
        <f>SUMIFS(调整区域!$F:$F,调整区域!$D:$D,$B153,调整区域!$E:$E,$F$84)+SUMIFS(调整区域!$H:$H,调整区域!$D:$D,$B153,调整区域!$G:$G,$F$84)</f>
        <v>0</v>
      </c>
      <c r="G153" s="223">
        <f>SUMIFS(调整区域!$F:$F,调整区域!$D:$D,$B153,调整区域!$E:$E,$G$84)+SUMIFS(调整区域!$H:$H,调整区域!$D:$D,$B153,调整区域!$G:$G,$G$84)</f>
        <v>0</v>
      </c>
      <c r="H153" s="219">
        <f>SUMIFS(调整区域!$F:$F,调整区域!$D:$D,$B153,调整区域!$E:$E,$H$84)+SUMIFS(调整区域!$H:$H,调整区域!$D:$D,$B153,调整区域!$G:$G,$H$84)</f>
        <v>0</v>
      </c>
      <c r="I153" s="219">
        <f t="shared" si="17"/>
        <v>0</v>
      </c>
      <c r="J153" s="223">
        <f>SUMIFS(调整区域!$F:$F,调整区域!$D:$D,$B153,调整区域!$E:$E,$J$84)+SUMIFS(调整区域!$H:$H,调整区域!$D:$D,$B153,调整区域!$G:$G,$J$84)</f>
        <v>0</v>
      </c>
      <c r="K153" s="223">
        <f>SUMIFS(调整区域!$F:$F,调整区域!$D:$D,$B153,调整区域!$E:$E,$K$84)+SUMIFS(调整区域!$H:$H,调整区域!$D:$D,$B153,调整区域!$G:$G,$K$84)</f>
        <v>0</v>
      </c>
      <c r="L153" s="223">
        <f>SUMIFS(调整区域!$F:$F,调整区域!$D:$D,$B153,调整区域!$E:$E,$L$84)+SUMIFS(调整区域!$H:$H,调整区域!$D:$D,$B153,调整区域!$G:$G,$L$84)</f>
        <v>0</v>
      </c>
      <c r="M153" s="219">
        <f t="shared" si="18"/>
        <v>0</v>
      </c>
      <c r="N153" s="223">
        <f>SUMIFS(调整区域!$F:$F,调整区域!$D:$D,$B153,调整区域!$E:$E,$N$84)+SUMIFS(调整区域!$H:$H,调整区域!$D:$D,$B153,调整区域!$G:$G,$N$84)</f>
        <v>0</v>
      </c>
      <c r="O153" s="223">
        <f>SUMIFS(调整区域!$F:$F,调整区域!$D:$D,$B153,调整区域!$E:$E,$O$84)+SUMIFS(调整区域!$H:$H,调整区域!$D:$D,$B153,调整区域!$G:$G,$O$84)</f>
        <v>0</v>
      </c>
      <c r="P153" s="219">
        <f t="shared" si="19"/>
        <v>0</v>
      </c>
      <c r="Q153" s="223">
        <f>SUMIFS(调整区域!$F:$F,调整区域!$D:$D,$B153,调整区域!$E:$E,$Q$84)+SUMIFS(调整区域!$H:$H,调整区域!$D:$D,$B153,调整区域!$G:$G,$Q$84)</f>
        <v>0</v>
      </c>
      <c r="R153" s="223">
        <f>SUMIFS(调整区域!$F:$F,调整区域!$D:$D,$B153,调整区域!$E:$E,$R$84)+SUMIFS(调整区域!$H:$H,调整区域!$D:$D,$B153,调整区域!$G:$G,$R$84)</f>
        <v>0</v>
      </c>
      <c r="S153" s="219">
        <f t="shared" si="20"/>
        <v>0</v>
      </c>
      <c r="T153" s="223">
        <f>SUMIFS(调整区域!$F:$F,调整区域!$D:$D,$B153,调整区域!$E:$E,$T$84)+SUMIFS(调整区域!$H:$H,调整区域!$D:$D,$B153,调整区域!$G:$G,$T$84)</f>
        <v>0</v>
      </c>
      <c r="U153" s="223">
        <f>SUMIFS(调整区域!$F:$F,调整区域!$D:$D,$B153,调整区域!$E:$E,$U$84)+SUMIFS(调整区域!$H:$H,调整区域!$D:$D,$B153,调整区域!$G:$G,$U$84)</f>
        <v>0</v>
      </c>
      <c r="V153" s="223">
        <f>SUMIFS(调整区域!$F:$F,调整区域!$D:$D,$B153,调整区域!$E:$E,$V$84)+SUMIFS(调整区域!$H:$H,调整区域!$D:$D,$B153,调整区域!$G:$G,$V$84)</f>
        <v>0</v>
      </c>
      <c r="W153" s="223">
        <f>SUMIFS(调整区域!$F:$F,调整区域!$D:$D,$B153,调整区域!$E:$E,$W$84)+SUMIFS(调整区域!$H:$H,调整区域!$D:$D,$B153,调整区域!$G:$G,$W$84)</f>
        <v>0</v>
      </c>
      <c r="X153" s="223">
        <f>SUMIFS(调整区域!$F:$F,调整区域!$D:$D,$B153,调整区域!$E:$E,$X$84)+SUMIFS(调整区域!$H:$H,调整区域!$D:$D,$B153,调整区域!$G:$G,$X$84)</f>
        <v>0</v>
      </c>
      <c r="Y153" s="223">
        <f>SUMIFS(调整区域!$F:$F,调整区域!$D:$D,$B153,调整区域!$E:$E,$Y$84)+SUMIFS(调整区域!$H:$H,调整区域!$D:$D,$B153,调整区域!$G:$G,$Y$84)</f>
        <v>0</v>
      </c>
    </row>
    <row r="154" ht="15" customHeight="1" spans="1:25">
      <c r="A154" s="26"/>
      <c r="B154" s="34" t="s">
        <v>144</v>
      </c>
      <c r="C154" s="223">
        <f t="shared" si="16"/>
        <v>0</v>
      </c>
      <c r="D154" s="223">
        <f>SUMIFS(调整区域!$F:$F,调整区域!$D:$D,$B154,调整区域!$E:$E,$D$84)+SUMIFS(调整区域!$H:$H,调整区域!$D:$D,$B154,调整区域!$G:$G,$D$84)</f>
        <v>0</v>
      </c>
      <c r="E154" s="223">
        <f>SUMIFS(调整区域!$F:$F,调整区域!$D:$D,$B154,调整区域!$E:$E,$E$84)+SUMIFS(调整区域!$H:$H,调整区域!$D:$D,$B154,调整区域!$G:$G,$E$84)</f>
        <v>0</v>
      </c>
      <c r="F154" s="223">
        <f>SUMIFS(调整区域!$F:$F,调整区域!$D:$D,$B154,调整区域!$E:$E,$F$84)+SUMIFS(调整区域!$H:$H,调整区域!$D:$D,$B154,调整区域!$G:$G,$F$84)</f>
        <v>0</v>
      </c>
      <c r="G154" s="223">
        <f>SUMIFS(调整区域!$F:$F,调整区域!$D:$D,$B154,调整区域!$E:$E,$G$84)+SUMIFS(调整区域!$H:$H,调整区域!$D:$D,$B154,调整区域!$G:$G,$G$84)</f>
        <v>0</v>
      </c>
      <c r="H154" s="219">
        <f>SUMIFS(调整区域!$F:$F,调整区域!$D:$D,$B154,调整区域!$E:$E,$H$84)+SUMIFS(调整区域!$H:$H,调整区域!$D:$D,$B154,调整区域!$G:$G,$H$84)</f>
        <v>0</v>
      </c>
      <c r="I154" s="219">
        <f t="shared" si="17"/>
        <v>0</v>
      </c>
      <c r="J154" s="223">
        <f>SUMIFS(调整区域!$F:$F,调整区域!$D:$D,$B154,调整区域!$E:$E,$J$84)+SUMIFS(调整区域!$H:$H,调整区域!$D:$D,$B154,调整区域!$G:$G,$J$84)</f>
        <v>0</v>
      </c>
      <c r="K154" s="223">
        <f>SUMIFS(调整区域!$F:$F,调整区域!$D:$D,$B154,调整区域!$E:$E,$K$84)+SUMIFS(调整区域!$H:$H,调整区域!$D:$D,$B154,调整区域!$G:$G,$K$84)</f>
        <v>0</v>
      </c>
      <c r="L154" s="223">
        <f>SUMIFS(调整区域!$F:$F,调整区域!$D:$D,$B154,调整区域!$E:$E,$L$84)+SUMIFS(调整区域!$H:$H,调整区域!$D:$D,$B154,调整区域!$G:$G,$L$84)</f>
        <v>0</v>
      </c>
      <c r="M154" s="219">
        <f t="shared" si="18"/>
        <v>0</v>
      </c>
      <c r="N154" s="223">
        <f>SUMIFS(调整区域!$F:$F,调整区域!$D:$D,$B154,调整区域!$E:$E,$N$84)+SUMIFS(调整区域!$H:$H,调整区域!$D:$D,$B154,调整区域!$G:$G,$N$84)</f>
        <v>0</v>
      </c>
      <c r="O154" s="223">
        <f>SUMIFS(调整区域!$F:$F,调整区域!$D:$D,$B154,调整区域!$E:$E,$O$84)+SUMIFS(调整区域!$H:$H,调整区域!$D:$D,$B154,调整区域!$G:$G,$O$84)</f>
        <v>0</v>
      </c>
      <c r="P154" s="219">
        <f t="shared" si="19"/>
        <v>0</v>
      </c>
      <c r="Q154" s="223">
        <f>SUMIFS(调整区域!$F:$F,调整区域!$D:$D,$B154,调整区域!$E:$E,$Q$84)+SUMIFS(调整区域!$H:$H,调整区域!$D:$D,$B154,调整区域!$G:$G,$Q$84)</f>
        <v>0</v>
      </c>
      <c r="R154" s="223">
        <f>SUMIFS(调整区域!$F:$F,调整区域!$D:$D,$B154,调整区域!$E:$E,$R$84)+SUMIFS(调整区域!$H:$H,调整区域!$D:$D,$B154,调整区域!$G:$G,$R$84)</f>
        <v>0</v>
      </c>
      <c r="S154" s="219">
        <f t="shared" si="20"/>
        <v>0</v>
      </c>
      <c r="T154" s="223">
        <f>SUMIFS(调整区域!$F:$F,调整区域!$D:$D,$B154,调整区域!$E:$E,$T$84)+SUMIFS(调整区域!$H:$H,调整区域!$D:$D,$B154,调整区域!$G:$G,$T$84)</f>
        <v>0</v>
      </c>
      <c r="U154" s="223">
        <f>SUMIFS(调整区域!$F:$F,调整区域!$D:$D,$B154,调整区域!$E:$E,$U$84)+SUMIFS(调整区域!$H:$H,调整区域!$D:$D,$B154,调整区域!$G:$G,$U$84)</f>
        <v>0</v>
      </c>
      <c r="V154" s="223">
        <f>SUMIFS(调整区域!$F:$F,调整区域!$D:$D,$B154,调整区域!$E:$E,$V$84)+SUMIFS(调整区域!$H:$H,调整区域!$D:$D,$B154,调整区域!$G:$G,$V$84)</f>
        <v>0</v>
      </c>
      <c r="W154" s="223">
        <f>SUMIFS(调整区域!$F:$F,调整区域!$D:$D,$B154,调整区域!$E:$E,$W$84)+SUMIFS(调整区域!$H:$H,调整区域!$D:$D,$B154,调整区域!$G:$G,$W$84)</f>
        <v>0</v>
      </c>
      <c r="X154" s="223">
        <f>SUMIFS(调整区域!$F:$F,调整区域!$D:$D,$B154,调整区域!$E:$E,$X$84)+SUMIFS(调整区域!$H:$H,调整区域!$D:$D,$B154,调整区域!$G:$G,$X$84)</f>
        <v>0</v>
      </c>
      <c r="Y154" s="223">
        <f>SUMIFS(调整区域!$F:$F,调整区域!$D:$D,$B154,调整区域!$E:$E,$Y$84)+SUMIFS(调整区域!$H:$H,调整区域!$D:$D,$B154,调整区域!$G:$G,$Y$84)</f>
        <v>0</v>
      </c>
    </row>
    <row r="155" ht="15" customHeight="1" spans="1:25">
      <c r="A155" s="26"/>
      <c r="B155" s="34" t="s">
        <v>145</v>
      </c>
      <c r="C155" s="226">
        <f t="shared" si="16"/>
        <v>-4.65661287307739e-9</v>
      </c>
      <c r="D155" s="223">
        <f>SUMIFS(调整区域!$F:$F,调整区域!$D:$D,$B155,调整区域!$E:$E,$D$84)+SUMIFS(调整区域!$H:$H,调整区域!$D:$D,$B155,调整区域!$G:$G,$D$84)</f>
        <v>-20158821.4564272</v>
      </c>
      <c r="E155" s="223">
        <f>SUMIFS(调整区域!$F:$F,调整区域!$D:$D,$B155,调整区域!$E:$E,$E$84)+SUMIFS(调整区域!$H:$H,调整区域!$D:$D,$B155,调整区域!$G:$G,$E$84)</f>
        <v>0</v>
      </c>
      <c r="F155" s="223">
        <f>SUMIFS(调整区域!$F:$F,调整区域!$D:$D,$B155,调整区域!$E:$E,$F$84)+SUMIFS(调整区域!$H:$H,调整区域!$D:$D,$B155,调整区域!$G:$G,$F$84)</f>
        <v>0</v>
      </c>
      <c r="G155" s="223">
        <f>SUMIFS(调整区域!$F:$F,调整区域!$D:$D,$B155,调整区域!$E:$E,$G$84)+SUMIFS(调整区域!$H:$H,调整区域!$D:$D,$B155,调整区域!$G:$G,$G$84)</f>
        <v>-6844.53</v>
      </c>
      <c r="H155" s="219">
        <f>SUMIFS(调整区域!$F:$F,调整区域!$D:$D,$B155,调整区域!$E:$E,$H$84)+SUMIFS(调整区域!$H:$H,调整区域!$D:$D,$B155,调整区域!$G:$G,$H$84)</f>
        <v>15071533.53</v>
      </c>
      <c r="I155" s="219">
        <f t="shared" si="17"/>
        <v>1559136</v>
      </c>
      <c r="J155" s="223">
        <f>SUMIFS(调整区域!$F:$F,调整区域!$D:$D,$B155,调整区域!$E:$E,$J$84)+SUMIFS(调整区域!$H:$H,调整区域!$D:$D,$B155,调整区域!$G:$G,$J$84)</f>
        <v>547647</v>
      </c>
      <c r="K155" s="223">
        <f>SUMIFS(调整区域!$F:$F,调整区域!$D:$D,$B155,调整区域!$E:$E,$K$84)+SUMIFS(调整区域!$H:$H,调整区域!$D:$D,$B155,调整区域!$G:$G,$K$84)</f>
        <v>461485</v>
      </c>
      <c r="L155" s="223">
        <f>SUMIFS(调整区域!$F:$F,调整区域!$D:$D,$B155,调整区域!$E:$E,$L$84)+SUMIFS(调整区域!$H:$H,调整区域!$D:$D,$B155,调整区域!$G:$G,$L$84)</f>
        <v>550004</v>
      </c>
      <c r="M155" s="219">
        <f t="shared" si="18"/>
        <v>580527.939652057</v>
      </c>
      <c r="N155" s="223">
        <f>SUMIFS(调整区域!$F:$F,调整区域!$D:$D,$B155,调整区域!$E:$E,$N$84)+SUMIFS(调整区域!$H:$H,调整区域!$D:$D,$B155,调整区域!$G:$G,$N$84)</f>
        <v>433434.469904326</v>
      </c>
      <c r="O155" s="223">
        <f>SUMIFS(调整区域!$F:$F,调整区域!$D:$D,$B155,调整区域!$E:$E,$O$84)+SUMIFS(调整区域!$H:$H,调整区域!$D:$D,$B155,调整区域!$G:$G,$O$84)</f>
        <v>147093.469747731</v>
      </c>
      <c r="P155" s="219">
        <f t="shared" si="19"/>
        <v>786268.516775112</v>
      </c>
      <c r="Q155" s="223">
        <f>SUMIFS(调整区域!$F:$F,调整区域!$D:$D,$B155,调整区域!$E:$E,$Q$84)+SUMIFS(调整区域!$H:$H,调整区域!$D:$D,$B155,调整区域!$G:$G,$Q$84)</f>
        <v>591652.945699946</v>
      </c>
      <c r="R155" s="223">
        <f>SUMIFS(调整区域!$F:$F,调整区域!$D:$D,$B155,调整区域!$E:$E,$R$84)+SUMIFS(调整区域!$H:$H,调整区域!$D:$D,$B155,调整区域!$G:$G,$R$84)</f>
        <v>194615.571075166</v>
      </c>
      <c r="S155" s="219">
        <f t="shared" si="20"/>
        <v>2168200</v>
      </c>
      <c r="T155" s="223">
        <f>SUMIFS(调整区域!$F:$F,调整区域!$D:$D,$B155,调整区域!$E:$E,$T$84)+SUMIFS(调整区域!$H:$H,调整区域!$D:$D,$B155,调整区域!$G:$G,$T$84)</f>
        <v>641190</v>
      </c>
      <c r="U155" s="223">
        <f>SUMIFS(调整区域!$F:$F,调整区域!$D:$D,$B155,调整区域!$E:$E,$U$84)+SUMIFS(调整区域!$H:$H,调整区域!$D:$D,$B155,调整区域!$G:$G,$U$84)</f>
        <v>267814</v>
      </c>
      <c r="V155" s="223">
        <f>SUMIFS(调整区域!$F:$F,调整区域!$D:$D,$B155,调整区域!$E:$E,$V$84)+SUMIFS(调整区域!$H:$H,调整区域!$D:$D,$B155,调整区域!$G:$G,$V$84)</f>
        <v>274625</v>
      </c>
      <c r="W155" s="223">
        <f>SUMIFS(调整区域!$F:$F,调整区域!$D:$D,$B155,调整区域!$E:$E,$W$84)+SUMIFS(调整区域!$H:$H,调整区域!$D:$D,$B155,调整区域!$G:$G,$W$84)</f>
        <v>121264</v>
      </c>
      <c r="X155" s="223">
        <f>SUMIFS(调整区域!$F:$F,调整区域!$D:$D,$B155,调整区域!$E:$E,$X$84)+SUMIFS(调整区域!$H:$H,调整区域!$D:$D,$B155,调整区域!$G:$G,$X$84)</f>
        <v>82952</v>
      </c>
      <c r="Y155" s="223">
        <f>SUMIFS(调整区域!$F:$F,调整区域!$D:$D,$B155,调整区域!$E:$E,$Y$84)+SUMIFS(调整区域!$H:$H,调整区域!$D:$D,$B155,调整区域!$G:$G,$Y$84)</f>
        <v>780355</v>
      </c>
    </row>
    <row r="156" ht="15" customHeight="1" spans="1:25">
      <c r="A156" s="26"/>
      <c r="B156" s="34" t="s">
        <v>146</v>
      </c>
      <c r="C156" s="223">
        <f t="shared" si="16"/>
        <v>0</v>
      </c>
      <c r="D156" s="223">
        <f>SUMIFS(调整区域!$F:$F,调整区域!$D:$D,$B156,调整区域!$E:$E,$D$84)+SUMIFS(调整区域!$H:$H,调整区域!$D:$D,$B156,调整区域!$G:$G,$D$84)</f>
        <v>0</v>
      </c>
      <c r="E156" s="223">
        <f>SUMIFS(调整区域!$F:$F,调整区域!$D:$D,$B156,调整区域!$E:$E,$E$84)+SUMIFS(调整区域!$H:$H,调整区域!$D:$D,$B156,调整区域!$G:$G,$E$84)</f>
        <v>0</v>
      </c>
      <c r="F156" s="223">
        <f>SUMIFS(调整区域!$F:$F,调整区域!$D:$D,$B156,调整区域!$E:$E,$F$84)+SUMIFS(调整区域!$H:$H,调整区域!$D:$D,$B156,调整区域!$G:$G,$F$84)</f>
        <v>0</v>
      </c>
      <c r="G156" s="223">
        <f>SUMIFS(调整区域!$F:$F,调整区域!$D:$D,$B156,调整区域!$E:$E,$G$84)+SUMIFS(调整区域!$H:$H,调整区域!$D:$D,$B156,调整区域!$G:$G,$G$84)</f>
        <v>0</v>
      </c>
      <c r="H156" s="219">
        <f>SUMIFS(调整区域!$F:$F,调整区域!$D:$D,$B156,调整区域!$E:$E,$H$84)+SUMIFS(调整区域!$H:$H,调整区域!$D:$D,$B156,调整区域!$G:$G,$H$84)</f>
        <v>0</v>
      </c>
      <c r="I156" s="219">
        <f t="shared" si="17"/>
        <v>0</v>
      </c>
      <c r="J156" s="223">
        <f>SUMIFS(调整区域!$F:$F,调整区域!$D:$D,$B156,调整区域!$E:$E,$J$84)+SUMIFS(调整区域!$H:$H,调整区域!$D:$D,$B156,调整区域!$G:$G,$J$84)</f>
        <v>0</v>
      </c>
      <c r="K156" s="223">
        <f>SUMIFS(调整区域!$F:$F,调整区域!$D:$D,$B156,调整区域!$E:$E,$K$84)+SUMIFS(调整区域!$H:$H,调整区域!$D:$D,$B156,调整区域!$G:$G,$K$84)</f>
        <v>0</v>
      </c>
      <c r="L156" s="223">
        <f>SUMIFS(调整区域!$F:$F,调整区域!$D:$D,$B156,调整区域!$E:$E,$L$84)+SUMIFS(调整区域!$H:$H,调整区域!$D:$D,$B156,调整区域!$G:$G,$L$84)</f>
        <v>0</v>
      </c>
      <c r="M156" s="219">
        <f t="shared" si="18"/>
        <v>0</v>
      </c>
      <c r="N156" s="223">
        <f>SUMIFS(调整区域!$F:$F,调整区域!$D:$D,$B156,调整区域!$E:$E,$N$84)+SUMIFS(调整区域!$H:$H,调整区域!$D:$D,$B156,调整区域!$G:$G,$N$84)</f>
        <v>0</v>
      </c>
      <c r="O156" s="223">
        <f>SUMIFS(调整区域!$F:$F,调整区域!$D:$D,$B156,调整区域!$E:$E,$O$84)+SUMIFS(调整区域!$H:$H,调整区域!$D:$D,$B156,调整区域!$G:$G,$O$84)</f>
        <v>0</v>
      </c>
      <c r="P156" s="219">
        <f t="shared" si="19"/>
        <v>0</v>
      </c>
      <c r="Q156" s="223">
        <f>SUMIFS(调整区域!$F:$F,调整区域!$D:$D,$B156,调整区域!$E:$E,$Q$84)+SUMIFS(调整区域!$H:$H,调整区域!$D:$D,$B156,调整区域!$G:$G,$Q$84)</f>
        <v>0</v>
      </c>
      <c r="R156" s="223">
        <f>SUMIFS(调整区域!$F:$F,调整区域!$D:$D,$B156,调整区域!$E:$E,$R$84)+SUMIFS(调整区域!$H:$H,调整区域!$D:$D,$B156,调整区域!$G:$G,$R$84)</f>
        <v>0</v>
      </c>
      <c r="S156" s="219">
        <f t="shared" si="20"/>
        <v>0</v>
      </c>
      <c r="T156" s="223">
        <f>SUMIFS(调整区域!$F:$F,调整区域!$D:$D,$B156,调整区域!$E:$E,$T$84)+SUMIFS(调整区域!$H:$H,调整区域!$D:$D,$B156,调整区域!$G:$G,$T$84)</f>
        <v>0</v>
      </c>
      <c r="U156" s="223">
        <f>SUMIFS(调整区域!$F:$F,调整区域!$D:$D,$B156,调整区域!$E:$E,$U$84)+SUMIFS(调整区域!$H:$H,调整区域!$D:$D,$B156,调整区域!$G:$G,$U$84)</f>
        <v>0</v>
      </c>
      <c r="V156" s="223">
        <f>SUMIFS(调整区域!$F:$F,调整区域!$D:$D,$B156,调整区域!$E:$E,$V$84)+SUMIFS(调整区域!$H:$H,调整区域!$D:$D,$B156,调整区域!$G:$G,$V$84)</f>
        <v>0</v>
      </c>
      <c r="W156" s="223">
        <f>SUMIFS(调整区域!$F:$F,调整区域!$D:$D,$B156,调整区域!$E:$E,$W$84)+SUMIFS(调整区域!$H:$H,调整区域!$D:$D,$B156,调整区域!$G:$G,$W$84)</f>
        <v>0</v>
      </c>
      <c r="X156" s="223">
        <f>SUMIFS(调整区域!$F:$F,调整区域!$D:$D,$B156,调整区域!$E:$E,$X$84)+SUMIFS(调整区域!$H:$H,调整区域!$D:$D,$B156,调整区域!$G:$G,$X$84)</f>
        <v>0</v>
      </c>
      <c r="Y156" s="223">
        <f>SUMIFS(调整区域!$F:$F,调整区域!$D:$D,$B156,调整区域!$E:$E,$Y$84)+SUMIFS(调整区域!$H:$H,调整区域!$D:$D,$B156,调整区域!$G:$G,$Y$84)</f>
        <v>0</v>
      </c>
    </row>
    <row r="157" ht="15" customHeight="1" spans="1:25">
      <c r="A157" s="26"/>
      <c r="B157" s="40" t="s">
        <v>95</v>
      </c>
      <c r="C157" s="227">
        <f>SUM(C143:C156)</f>
        <v>-4.65661287307739e-9</v>
      </c>
      <c r="D157" s="225">
        <f t="shared" ref="D157:Y157" si="23">SUM(D143:D156)</f>
        <v>-18891342.8364272</v>
      </c>
      <c r="E157" s="225">
        <f t="shared" si="23"/>
        <v>0</v>
      </c>
      <c r="F157" s="225">
        <f t="shared" si="23"/>
        <v>0</v>
      </c>
      <c r="G157" s="225">
        <f t="shared" si="23"/>
        <v>-29298.27</v>
      </c>
      <c r="H157" s="219">
        <f t="shared" si="23"/>
        <v>15071533.53</v>
      </c>
      <c r="I157" s="219">
        <f t="shared" si="23"/>
        <v>1581589.74</v>
      </c>
      <c r="J157" s="225">
        <f t="shared" si="23"/>
        <v>547647</v>
      </c>
      <c r="K157" s="225">
        <f t="shared" si="23"/>
        <v>483938.74</v>
      </c>
      <c r="L157" s="225">
        <f t="shared" si="23"/>
        <v>550004</v>
      </c>
      <c r="M157" s="219">
        <f t="shared" si="23"/>
        <v>625435.419652057</v>
      </c>
      <c r="N157" s="225">
        <f t="shared" si="23"/>
        <v>455888.209904326</v>
      </c>
      <c r="O157" s="225">
        <f t="shared" si="23"/>
        <v>169547.209747731</v>
      </c>
      <c r="P157" s="219">
        <f t="shared" si="23"/>
        <v>831175.996775112</v>
      </c>
      <c r="Q157" s="225">
        <f t="shared" si="23"/>
        <v>614106.685699946</v>
      </c>
      <c r="R157" s="225">
        <f t="shared" si="23"/>
        <v>217069.311075166</v>
      </c>
      <c r="S157" s="219">
        <f t="shared" si="23"/>
        <v>810906.42</v>
      </c>
      <c r="T157" s="225">
        <f t="shared" si="23"/>
        <v>410381.79</v>
      </c>
      <c r="U157" s="225">
        <f t="shared" si="23"/>
        <v>120230.46</v>
      </c>
      <c r="V157" s="225">
        <f t="shared" si="23"/>
        <v>274625</v>
      </c>
      <c r="W157" s="225">
        <f t="shared" si="23"/>
        <v>-696623.14</v>
      </c>
      <c r="X157" s="225">
        <f t="shared" si="23"/>
        <v>69003.6</v>
      </c>
      <c r="Y157" s="225">
        <f t="shared" si="23"/>
        <v>633288.71</v>
      </c>
    </row>
    <row r="158" ht="15" customHeight="1" spans="1:25">
      <c r="A158" s="26" t="s">
        <v>147</v>
      </c>
      <c r="B158" s="31" t="s">
        <v>148</v>
      </c>
      <c r="C158" s="223">
        <f t="shared" si="16"/>
        <v>0</v>
      </c>
      <c r="D158" s="223">
        <f>SUMIFS(调整区域!$F:$F,调整区域!$D:$D,$B158,调整区域!$E:$E,$D$84)+SUMIFS(调整区域!$H:$H,调整区域!$D:$D,$B158,调整区域!$G:$G,$D$84)</f>
        <v>0</v>
      </c>
      <c r="E158" s="223">
        <f>SUMIFS(调整区域!$F:$F,调整区域!$D:$D,$B158,调整区域!$E:$E,$E$84)+SUMIFS(调整区域!$H:$H,调整区域!$D:$D,$B158,调整区域!$G:$G,$E$84)</f>
        <v>0</v>
      </c>
      <c r="F158" s="223">
        <f>SUMIFS(调整区域!$F:$F,调整区域!$D:$D,$B158,调整区域!$E:$E,$F$84)+SUMIFS(调整区域!$H:$H,调整区域!$D:$D,$B158,调整区域!$G:$G,$F$84)</f>
        <v>0</v>
      </c>
      <c r="G158" s="223">
        <f>SUMIFS(调整区域!$F:$F,调整区域!$D:$D,$B158,调整区域!$E:$E,$G$84)+SUMIFS(调整区域!$H:$H,调整区域!$D:$D,$B158,调整区域!$G:$G,$G$84)</f>
        <v>0</v>
      </c>
      <c r="H158" s="219">
        <f>SUMIFS(调整区域!$F:$F,调整区域!$D:$D,$B158,调整区域!$E:$E,$H$84)+SUMIFS(调整区域!$H:$H,调整区域!$D:$D,$B158,调整区域!$G:$G,$H$84)</f>
        <v>0</v>
      </c>
      <c r="I158" s="219">
        <f>J158+K158+L158</f>
        <v>0</v>
      </c>
      <c r="J158" s="223">
        <f>SUMIFS(调整区域!$F:$F,调整区域!$D:$D,$B158,调整区域!$E:$E,$J$84)+SUMIFS(调整区域!$H:$H,调整区域!$D:$D,$B158,调整区域!$G:$G,$J$84)</f>
        <v>0</v>
      </c>
      <c r="K158" s="223">
        <f>SUMIFS(调整区域!$F:$F,调整区域!$D:$D,$B158,调整区域!$E:$E,$K$84)+SUMIFS(调整区域!$H:$H,调整区域!$D:$D,$B158,调整区域!$G:$G,$K$84)</f>
        <v>0</v>
      </c>
      <c r="L158" s="223">
        <f>SUMIFS(调整区域!$F:$F,调整区域!$D:$D,$B158,调整区域!$E:$E,$L$84)+SUMIFS(调整区域!$H:$H,调整区域!$D:$D,$B158,调整区域!$G:$G,$L$84)</f>
        <v>0</v>
      </c>
      <c r="M158" s="219">
        <f>N158+O158</f>
        <v>0</v>
      </c>
      <c r="N158" s="223">
        <f>SUMIFS(调整区域!$F:$F,调整区域!$D:$D,$B158,调整区域!$E:$E,$N$84)+SUMIFS(调整区域!$H:$H,调整区域!$D:$D,$B158,调整区域!$G:$G,$N$84)</f>
        <v>0</v>
      </c>
      <c r="O158" s="223">
        <f>SUMIFS(调整区域!$F:$F,调整区域!$D:$D,$B158,调整区域!$E:$E,$O$84)+SUMIFS(调整区域!$H:$H,调整区域!$D:$D,$B158,调整区域!$G:$G,$O$84)</f>
        <v>0</v>
      </c>
      <c r="P158" s="219">
        <f>Q158+R158</f>
        <v>0</v>
      </c>
      <c r="Q158" s="223">
        <f>SUMIFS(调整区域!$F:$F,调整区域!$D:$D,$B158,调整区域!$E:$E,$Q$84)+SUMIFS(调整区域!$H:$H,调整区域!$D:$D,$B158,调整区域!$G:$G,$Q$84)</f>
        <v>0</v>
      </c>
      <c r="R158" s="223">
        <f>SUMIFS(调整区域!$F:$F,调整区域!$D:$D,$B158,调整区域!$E:$E,$R$84)+SUMIFS(调整区域!$H:$H,调整区域!$D:$D,$B158,调整区域!$G:$G,$R$84)</f>
        <v>0</v>
      </c>
      <c r="S158" s="219">
        <f>SUM(T158:Y158)</f>
        <v>0</v>
      </c>
      <c r="T158" s="223">
        <f>SUMIFS(调整区域!$F:$F,调整区域!$D:$D,$B158,调整区域!$E:$E,$T$84)+SUMIFS(调整区域!$H:$H,调整区域!$D:$D,$B158,调整区域!$G:$G,$T$84)</f>
        <v>0</v>
      </c>
      <c r="U158" s="223">
        <f>SUMIFS(调整区域!$F:$F,调整区域!$D:$D,$B158,调整区域!$E:$E,$U$84)+SUMIFS(调整区域!$H:$H,调整区域!$D:$D,$B158,调整区域!$G:$G,$U$84)</f>
        <v>0</v>
      </c>
      <c r="V158" s="223">
        <f>SUMIFS(调整区域!$F:$F,调整区域!$D:$D,$B158,调整区域!$E:$E,$V$84)+SUMIFS(调整区域!$H:$H,调整区域!$D:$D,$B158,调整区域!$G:$G,$V$84)</f>
        <v>0</v>
      </c>
      <c r="W158" s="223">
        <f>SUMIFS(调整区域!$F:$F,调整区域!$D:$D,$B158,调整区域!$E:$E,$W$84)+SUMIFS(调整区域!$H:$H,调整区域!$D:$D,$B158,调整区域!$G:$G,$W$84)</f>
        <v>0</v>
      </c>
      <c r="X158" s="223">
        <f>SUMIFS(调整区域!$F:$F,调整区域!$D:$D,$B158,调整区域!$E:$E,$X$84)+SUMIFS(调整区域!$H:$H,调整区域!$D:$D,$B158,调整区域!$G:$G,$X$84)</f>
        <v>0</v>
      </c>
      <c r="Y158" s="223">
        <f>SUMIFS(调整区域!$F:$F,调整区域!$D:$D,$B158,调整区域!$E:$E,$Y$84)+SUMIFS(调整区域!$H:$H,调整区域!$D:$D,$B158,调整区域!$G:$G,$Y$84)</f>
        <v>0</v>
      </c>
    </row>
    <row r="159" ht="15" customHeight="1" spans="1:25">
      <c r="A159" s="26"/>
      <c r="B159" s="31" t="s">
        <v>149</v>
      </c>
      <c r="C159" s="223">
        <f t="shared" si="16"/>
        <v>0</v>
      </c>
      <c r="D159" s="223">
        <f>SUMIFS(调整区域!$F:$F,调整区域!$D:$D,$B159,调整区域!$E:$E,$D$84)+SUMIFS(调整区域!$H:$H,调整区域!$D:$D,$B159,调整区域!$G:$G,$D$84)</f>
        <v>0</v>
      </c>
      <c r="E159" s="223">
        <f>SUMIFS(调整区域!$F:$F,调整区域!$D:$D,$B159,调整区域!$E:$E,$E$84)+SUMIFS(调整区域!$H:$H,调整区域!$D:$D,$B159,调整区域!$G:$G,$E$84)</f>
        <v>0</v>
      </c>
      <c r="F159" s="223">
        <f>SUMIFS(调整区域!$F:$F,调整区域!$D:$D,$B159,调整区域!$E:$E,$F$84)+SUMIFS(调整区域!$H:$H,调整区域!$D:$D,$B159,调整区域!$G:$G,$F$84)</f>
        <v>0</v>
      </c>
      <c r="G159" s="223">
        <f>SUMIFS(调整区域!$F:$F,调整区域!$D:$D,$B159,调整区域!$E:$E,$G$84)+SUMIFS(调整区域!$H:$H,调整区域!$D:$D,$B159,调整区域!$G:$G,$G$84)</f>
        <v>0</v>
      </c>
      <c r="H159" s="219">
        <f>SUMIFS(调整区域!$F:$F,调整区域!$D:$D,$B159,调整区域!$E:$E,$H$84)+SUMIFS(调整区域!$H:$H,调整区域!$D:$D,$B159,调整区域!$G:$G,$H$84)</f>
        <v>0</v>
      </c>
      <c r="I159" s="219">
        <f>J159+K159+L159</f>
        <v>0</v>
      </c>
      <c r="J159" s="223">
        <f>SUMIFS(调整区域!$F:$F,调整区域!$D:$D,$B159,调整区域!$E:$E,$J$84)+SUMIFS(调整区域!$H:$H,调整区域!$D:$D,$B159,调整区域!$G:$G,$J$84)</f>
        <v>0</v>
      </c>
      <c r="K159" s="223">
        <f>SUMIFS(调整区域!$F:$F,调整区域!$D:$D,$B159,调整区域!$E:$E,$K$84)+SUMIFS(调整区域!$H:$H,调整区域!$D:$D,$B159,调整区域!$G:$G,$K$84)</f>
        <v>0</v>
      </c>
      <c r="L159" s="223">
        <f>SUMIFS(调整区域!$F:$F,调整区域!$D:$D,$B159,调整区域!$E:$E,$L$84)+SUMIFS(调整区域!$H:$H,调整区域!$D:$D,$B159,调整区域!$G:$G,$L$84)</f>
        <v>0</v>
      </c>
      <c r="M159" s="219">
        <f>N159+O159</f>
        <v>0</v>
      </c>
      <c r="N159" s="223">
        <f>SUMIFS(调整区域!$F:$F,调整区域!$D:$D,$B159,调整区域!$E:$E,$N$84)+SUMIFS(调整区域!$H:$H,调整区域!$D:$D,$B159,调整区域!$G:$G,$N$84)</f>
        <v>0</v>
      </c>
      <c r="O159" s="223">
        <f>SUMIFS(调整区域!$F:$F,调整区域!$D:$D,$B159,调整区域!$E:$E,$O$84)+SUMIFS(调整区域!$H:$H,调整区域!$D:$D,$B159,调整区域!$G:$G,$O$84)</f>
        <v>0</v>
      </c>
      <c r="P159" s="219">
        <f>Q159+R159</f>
        <v>0</v>
      </c>
      <c r="Q159" s="223">
        <f>SUMIFS(调整区域!$F:$F,调整区域!$D:$D,$B159,调整区域!$E:$E,$Q$84)+SUMIFS(调整区域!$H:$H,调整区域!$D:$D,$B159,调整区域!$G:$G,$Q$84)</f>
        <v>0</v>
      </c>
      <c r="R159" s="223">
        <f>SUMIFS(调整区域!$F:$F,调整区域!$D:$D,$B159,调整区域!$E:$E,$R$84)+SUMIFS(调整区域!$H:$H,调整区域!$D:$D,$B159,调整区域!$G:$G,$R$84)</f>
        <v>0</v>
      </c>
      <c r="S159" s="219">
        <f>SUM(T159:Y159)</f>
        <v>0</v>
      </c>
      <c r="T159" s="223">
        <f>SUMIFS(调整区域!$F:$F,调整区域!$D:$D,$B159,调整区域!$E:$E,$T$84)+SUMIFS(调整区域!$H:$H,调整区域!$D:$D,$B159,调整区域!$G:$G,$T$84)</f>
        <v>0</v>
      </c>
      <c r="U159" s="223">
        <f>SUMIFS(调整区域!$F:$F,调整区域!$D:$D,$B159,调整区域!$E:$E,$U$84)+SUMIFS(调整区域!$H:$H,调整区域!$D:$D,$B159,调整区域!$G:$G,$U$84)</f>
        <v>0</v>
      </c>
      <c r="V159" s="223">
        <f>SUMIFS(调整区域!$F:$F,调整区域!$D:$D,$B159,调整区域!$E:$E,$V$84)+SUMIFS(调整区域!$H:$H,调整区域!$D:$D,$B159,调整区域!$G:$G,$V$84)</f>
        <v>0</v>
      </c>
      <c r="W159" s="223">
        <f>SUMIFS(调整区域!$F:$F,调整区域!$D:$D,$B159,调整区域!$E:$E,$W$84)+SUMIFS(调整区域!$H:$H,调整区域!$D:$D,$B159,调整区域!$G:$G,$W$84)</f>
        <v>0</v>
      </c>
      <c r="X159" s="223">
        <f>SUMIFS(调整区域!$F:$F,调整区域!$D:$D,$B159,调整区域!$E:$E,$X$84)+SUMIFS(调整区域!$H:$H,调整区域!$D:$D,$B159,调整区域!$G:$G,$X$84)</f>
        <v>0</v>
      </c>
      <c r="Y159" s="223">
        <f>SUMIFS(调整区域!$F:$F,调整区域!$D:$D,$B159,调整区域!$E:$E,$Y$84)+SUMIFS(调整区域!$H:$H,调整区域!$D:$D,$B159,调整区域!$G:$G,$Y$84)</f>
        <v>0</v>
      </c>
    </row>
    <row r="160" ht="15" customHeight="1" spans="1:25">
      <c r="A160" s="26"/>
      <c r="B160" s="31" t="s">
        <v>150</v>
      </c>
      <c r="C160" s="223">
        <f t="shared" si="16"/>
        <v>0</v>
      </c>
      <c r="D160" s="223">
        <f>SUMIFS(调整区域!$F:$F,调整区域!$D:$D,$B160,调整区域!$E:$E,$D$84)+SUMIFS(调整区域!$H:$H,调整区域!$D:$D,$B160,调整区域!$G:$G,$D$84)</f>
        <v>0</v>
      </c>
      <c r="E160" s="223">
        <f>SUMIFS(调整区域!$F:$F,调整区域!$D:$D,$B160,调整区域!$E:$E,$E$84)+SUMIFS(调整区域!$H:$H,调整区域!$D:$D,$B160,调整区域!$G:$G,$E$84)</f>
        <v>0</v>
      </c>
      <c r="F160" s="223">
        <f>SUMIFS(调整区域!$F:$F,调整区域!$D:$D,$B160,调整区域!$E:$E,$F$84)+SUMIFS(调整区域!$H:$H,调整区域!$D:$D,$B160,调整区域!$G:$G,$F$84)</f>
        <v>0</v>
      </c>
      <c r="G160" s="223">
        <f>SUMIFS(调整区域!$F:$F,调整区域!$D:$D,$B160,调整区域!$E:$E,$G$84)+SUMIFS(调整区域!$H:$H,调整区域!$D:$D,$B160,调整区域!$G:$G,$G$84)</f>
        <v>0</v>
      </c>
      <c r="H160" s="219">
        <f>SUMIFS(调整区域!$F:$F,调整区域!$D:$D,$B160,调整区域!$E:$E,$H$84)+SUMIFS(调整区域!$H:$H,调整区域!$D:$D,$B160,调整区域!$G:$G,$H$84)</f>
        <v>0</v>
      </c>
      <c r="I160" s="219">
        <f>J160+K160+L160</f>
        <v>0</v>
      </c>
      <c r="J160" s="223">
        <f>SUMIFS(调整区域!$F:$F,调整区域!$D:$D,$B160,调整区域!$E:$E,$J$84)+SUMIFS(调整区域!$H:$H,调整区域!$D:$D,$B160,调整区域!$G:$G,$J$84)</f>
        <v>0</v>
      </c>
      <c r="K160" s="223">
        <f>SUMIFS(调整区域!$F:$F,调整区域!$D:$D,$B160,调整区域!$E:$E,$K$84)+SUMIFS(调整区域!$H:$H,调整区域!$D:$D,$B160,调整区域!$G:$G,$K$84)</f>
        <v>0</v>
      </c>
      <c r="L160" s="223">
        <f>SUMIFS(调整区域!$F:$F,调整区域!$D:$D,$B160,调整区域!$E:$E,$L$84)+SUMIFS(调整区域!$H:$H,调整区域!$D:$D,$B160,调整区域!$G:$G,$L$84)</f>
        <v>0</v>
      </c>
      <c r="M160" s="219">
        <f>N160+O160</f>
        <v>0</v>
      </c>
      <c r="N160" s="223">
        <f>SUMIFS(调整区域!$F:$F,调整区域!$D:$D,$B160,调整区域!$E:$E,$N$84)+SUMIFS(调整区域!$H:$H,调整区域!$D:$D,$B160,调整区域!$G:$G,$N$84)</f>
        <v>0</v>
      </c>
      <c r="O160" s="223">
        <f>SUMIFS(调整区域!$F:$F,调整区域!$D:$D,$B160,调整区域!$E:$E,$O$84)+SUMIFS(调整区域!$H:$H,调整区域!$D:$D,$B160,调整区域!$G:$G,$O$84)</f>
        <v>0</v>
      </c>
      <c r="P160" s="219">
        <f>Q160+R160</f>
        <v>0</v>
      </c>
      <c r="Q160" s="223">
        <f>SUMIFS(调整区域!$F:$F,调整区域!$D:$D,$B160,调整区域!$E:$E,$Q$84)+SUMIFS(调整区域!$H:$H,调整区域!$D:$D,$B160,调整区域!$G:$G,$Q$84)</f>
        <v>0</v>
      </c>
      <c r="R160" s="223">
        <f>SUMIFS(调整区域!$F:$F,调整区域!$D:$D,$B160,调整区域!$E:$E,$R$84)+SUMIFS(调整区域!$H:$H,调整区域!$D:$D,$B160,调整区域!$G:$G,$R$84)</f>
        <v>0</v>
      </c>
      <c r="S160" s="219">
        <f>SUM(T160:Y160)</f>
        <v>0</v>
      </c>
      <c r="T160" s="223">
        <f>SUMIFS(调整区域!$F:$F,调整区域!$D:$D,$B160,调整区域!$E:$E,$T$84)+SUMIFS(调整区域!$H:$H,调整区域!$D:$D,$B160,调整区域!$G:$G,$T$84)</f>
        <v>0</v>
      </c>
      <c r="U160" s="223">
        <f>SUMIFS(调整区域!$F:$F,调整区域!$D:$D,$B160,调整区域!$E:$E,$U$84)+SUMIFS(调整区域!$H:$H,调整区域!$D:$D,$B160,调整区域!$G:$G,$U$84)</f>
        <v>0</v>
      </c>
      <c r="V160" s="223">
        <f>SUMIFS(调整区域!$F:$F,调整区域!$D:$D,$B160,调整区域!$E:$E,$V$84)+SUMIFS(调整区域!$H:$H,调整区域!$D:$D,$B160,调整区域!$G:$G,$V$84)</f>
        <v>0</v>
      </c>
      <c r="W160" s="223">
        <f>SUMIFS(调整区域!$F:$F,调整区域!$D:$D,$B160,调整区域!$E:$E,$W$84)+SUMIFS(调整区域!$H:$H,调整区域!$D:$D,$B160,调整区域!$G:$G,$W$84)</f>
        <v>0</v>
      </c>
      <c r="X160" s="223">
        <f>SUMIFS(调整区域!$F:$F,调整区域!$D:$D,$B160,调整区域!$E:$E,$X$84)+SUMIFS(调整区域!$H:$H,调整区域!$D:$D,$B160,调整区域!$G:$G,$X$84)</f>
        <v>0</v>
      </c>
      <c r="Y160" s="223">
        <f>SUMIFS(调整区域!$F:$F,调整区域!$D:$D,$B160,调整区域!$E:$E,$Y$84)+SUMIFS(调整区域!$H:$H,调整区域!$D:$D,$B160,调整区域!$G:$G,$Y$84)</f>
        <v>0</v>
      </c>
    </row>
    <row r="161" ht="15" customHeight="1" spans="1:25">
      <c r="A161" s="26"/>
      <c r="B161" s="31" t="s">
        <v>151</v>
      </c>
      <c r="C161" s="223">
        <f t="shared" si="16"/>
        <v>0</v>
      </c>
      <c r="D161" s="223">
        <f>SUMIFS(调整区域!$F:$F,调整区域!$D:$D,$B161,调整区域!$E:$E,$D$84)+SUMIFS(调整区域!$H:$H,调整区域!$D:$D,$B161,调整区域!$G:$G,$D$84)</f>
        <v>0</v>
      </c>
      <c r="E161" s="223">
        <f>SUMIFS(调整区域!$F:$F,调整区域!$D:$D,$B161,调整区域!$E:$E,$E$84)+SUMIFS(调整区域!$H:$H,调整区域!$D:$D,$B161,调整区域!$G:$G,$E$84)</f>
        <v>0</v>
      </c>
      <c r="F161" s="223">
        <f>SUMIFS(调整区域!$F:$F,调整区域!$D:$D,$B161,调整区域!$E:$E,$F$84)+SUMIFS(调整区域!$H:$H,调整区域!$D:$D,$B161,调整区域!$G:$G,$F$84)</f>
        <v>0</v>
      </c>
      <c r="G161" s="223">
        <f>SUMIFS(调整区域!$F:$F,调整区域!$D:$D,$B161,调整区域!$E:$E,$G$84)+SUMIFS(调整区域!$H:$H,调整区域!$D:$D,$B161,调整区域!$G:$G,$G$84)</f>
        <v>0</v>
      </c>
      <c r="H161" s="219">
        <f>SUMIFS(调整区域!$F:$F,调整区域!$D:$D,$B161,调整区域!$E:$E,$H$84)+SUMIFS(调整区域!$H:$H,调整区域!$D:$D,$B161,调整区域!$G:$G,$H$84)</f>
        <v>0</v>
      </c>
      <c r="I161" s="219">
        <f>J161+K161+L161</f>
        <v>0</v>
      </c>
      <c r="J161" s="223">
        <f>SUMIFS(调整区域!$F:$F,调整区域!$D:$D,$B161,调整区域!$E:$E,$J$84)+SUMIFS(调整区域!$H:$H,调整区域!$D:$D,$B161,调整区域!$G:$G,$J$84)</f>
        <v>0</v>
      </c>
      <c r="K161" s="223">
        <f>SUMIFS(调整区域!$F:$F,调整区域!$D:$D,$B161,调整区域!$E:$E,$K$84)+SUMIFS(调整区域!$H:$H,调整区域!$D:$D,$B161,调整区域!$G:$G,$K$84)</f>
        <v>0</v>
      </c>
      <c r="L161" s="223">
        <f>SUMIFS(调整区域!$F:$F,调整区域!$D:$D,$B161,调整区域!$E:$E,$L$84)+SUMIFS(调整区域!$H:$H,调整区域!$D:$D,$B161,调整区域!$G:$G,$L$84)</f>
        <v>0</v>
      </c>
      <c r="M161" s="219">
        <f>N161+O161</f>
        <v>0</v>
      </c>
      <c r="N161" s="223">
        <f>SUMIFS(调整区域!$F:$F,调整区域!$D:$D,$B161,调整区域!$E:$E,$N$84)+SUMIFS(调整区域!$H:$H,调整区域!$D:$D,$B161,调整区域!$G:$G,$N$84)</f>
        <v>0</v>
      </c>
      <c r="O161" s="223">
        <f>SUMIFS(调整区域!$F:$F,调整区域!$D:$D,$B161,调整区域!$E:$E,$O$84)+SUMIFS(调整区域!$H:$H,调整区域!$D:$D,$B161,调整区域!$G:$G,$O$84)</f>
        <v>0</v>
      </c>
      <c r="P161" s="219">
        <f>Q161+R161</f>
        <v>0</v>
      </c>
      <c r="Q161" s="223">
        <f>SUMIFS(调整区域!$F:$F,调整区域!$D:$D,$B161,调整区域!$E:$E,$Q$84)+SUMIFS(调整区域!$H:$H,调整区域!$D:$D,$B161,调整区域!$G:$G,$Q$84)</f>
        <v>0</v>
      </c>
      <c r="R161" s="223">
        <f>SUMIFS(调整区域!$F:$F,调整区域!$D:$D,$B161,调整区域!$E:$E,$R$84)+SUMIFS(调整区域!$H:$H,调整区域!$D:$D,$B161,调整区域!$G:$G,$R$84)</f>
        <v>0</v>
      </c>
      <c r="S161" s="219">
        <f>SUM(T161:Y161)</f>
        <v>0</v>
      </c>
      <c r="T161" s="223">
        <f>SUMIFS(调整区域!$F:$F,调整区域!$D:$D,$B161,调整区域!$E:$E,$T$84)+SUMIFS(调整区域!$H:$H,调整区域!$D:$D,$B161,调整区域!$G:$G,$T$84)</f>
        <v>0</v>
      </c>
      <c r="U161" s="223">
        <f>SUMIFS(调整区域!$F:$F,调整区域!$D:$D,$B161,调整区域!$E:$E,$U$84)+SUMIFS(调整区域!$H:$H,调整区域!$D:$D,$B161,调整区域!$G:$G,$U$84)</f>
        <v>0</v>
      </c>
      <c r="V161" s="223">
        <f>SUMIFS(调整区域!$F:$F,调整区域!$D:$D,$B161,调整区域!$E:$E,$V$84)+SUMIFS(调整区域!$H:$H,调整区域!$D:$D,$B161,调整区域!$G:$G,$V$84)</f>
        <v>0</v>
      </c>
      <c r="W161" s="223">
        <f>SUMIFS(调整区域!$F:$F,调整区域!$D:$D,$B161,调整区域!$E:$E,$W$84)+SUMIFS(调整区域!$H:$H,调整区域!$D:$D,$B161,调整区域!$G:$G,$W$84)</f>
        <v>0</v>
      </c>
      <c r="X161" s="223">
        <f>SUMIFS(调整区域!$F:$F,调整区域!$D:$D,$B161,调整区域!$E:$E,$X$84)+SUMIFS(调整区域!$H:$H,调整区域!$D:$D,$B161,调整区域!$G:$G,$X$84)</f>
        <v>0</v>
      </c>
      <c r="Y161" s="223">
        <f>SUMIFS(调整区域!$F:$F,调整区域!$D:$D,$B161,调整区域!$E:$E,$Y$84)+SUMIFS(调整区域!$H:$H,调整区域!$D:$D,$B161,调整区域!$G:$G,$Y$84)</f>
        <v>0</v>
      </c>
    </row>
    <row r="162" ht="15" customHeight="1" spans="1:25">
      <c r="A162" s="26"/>
      <c r="B162" s="219" t="s">
        <v>95</v>
      </c>
      <c r="C162" s="219">
        <f>SUM(C158:C161)</f>
        <v>0</v>
      </c>
      <c r="D162" s="219">
        <f t="shared" ref="D162:Y162" si="24">SUM(D158:D161)</f>
        <v>0</v>
      </c>
      <c r="E162" s="219">
        <f t="shared" si="24"/>
        <v>0</v>
      </c>
      <c r="F162" s="219">
        <f t="shared" si="24"/>
        <v>0</v>
      </c>
      <c r="G162" s="219">
        <f t="shared" si="24"/>
        <v>0</v>
      </c>
      <c r="H162" s="219">
        <f t="shared" si="24"/>
        <v>0</v>
      </c>
      <c r="I162" s="219">
        <f t="shared" si="24"/>
        <v>0</v>
      </c>
      <c r="J162" s="219">
        <f t="shared" si="24"/>
        <v>0</v>
      </c>
      <c r="K162" s="219">
        <f t="shared" si="24"/>
        <v>0</v>
      </c>
      <c r="L162" s="219">
        <f t="shared" si="24"/>
        <v>0</v>
      </c>
      <c r="M162" s="219">
        <f t="shared" si="24"/>
        <v>0</v>
      </c>
      <c r="N162" s="219">
        <f t="shared" si="24"/>
        <v>0</v>
      </c>
      <c r="O162" s="219">
        <f t="shared" si="24"/>
        <v>0</v>
      </c>
      <c r="P162" s="219">
        <f t="shared" si="24"/>
        <v>0</v>
      </c>
      <c r="Q162" s="219">
        <f t="shared" si="24"/>
        <v>0</v>
      </c>
      <c r="R162" s="219">
        <f t="shared" si="24"/>
        <v>0</v>
      </c>
      <c r="S162" s="219">
        <f t="shared" si="24"/>
        <v>0</v>
      </c>
      <c r="T162" s="219">
        <f t="shared" si="24"/>
        <v>0</v>
      </c>
      <c r="U162" s="219">
        <f t="shared" si="24"/>
        <v>0</v>
      </c>
      <c r="V162" s="219">
        <f t="shared" si="24"/>
        <v>0</v>
      </c>
      <c r="W162" s="219">
        <f t="shared" si="24"/>
        <v>0</v>
      </c>
      <c r="X162" s="219">
        <f t="shared" si="24"/>
        <v>0</v>
      </c>
      <c r="Y162" s="219">
        <f t="shared" si="24"/>
        <v>0</v>
      </c>
    </row>
    <row r="163" ht="15" customHeight="1" spans="1:25">
      <c r="A163" s="228" t="s">
        <v>2</v>
      </c>
      <c r="B163" s="229"/>
      <c r="C163" s="230">
        <f>C105+C119+C142+C157+C162</f>
        <v>-8.08358890935779e-9</v>
      </c>
      <c r="D163" s="219">
        <f t="shared" ref="D163:Y163" si="25">D105+D119+D142+D157+D162</f>
        <v>-24411223.716193</v>
      </c>
      <c r="E163" s="219">
        <f t="shared" si="25"/>
        <v>0</v>
      </c>
      <c r="F163" s="219">
        <f t="shared" si="25"/>
        <v>2486.4554014654</v>
      </c>
      <c r="G163" s="219">
        <f t="shared" si="25"/>
        <v>-4610823.00356339</v>
      </c>
      <c r="H163" s="219">
        <f t="shared" si="25"/>
        <v>19362144.343016</v>
      </c>
      <c r="I163" s="219">
        <f t="shared" si="25"/>
        <v>2493509.4604799</v>
      </c>
      <c r="J163" s="219">
        <f t="shared" si="25"/>
        <v>949704.883001368</v>
      </c>
      <c r="K163" s="219">
        <f t="shared" si="25"/>
        <v>1566306.44150506</v>
      </c>
      <c r="L163" s="219">
        <f t="shared" si="25"/>
        <v>-22501.864026527</v>
      </c>
      <c r="M163" s="219">
        <f t="shared" si="25"/>
        <v>2804227.41468234</v>
      </c>
      <c r="N163" s="219">
        <f t="shared" si="25"/>
        <v>1968180.70583797</v>
      </c>
      <c r="O163" s="219">
        <f t="shared" si="25"/>
        <v>836046.708844373</v>
      </c>
      <c r="P163" s="219">
        <f t="shared" si="25"/>
        <v>2784418.95979672</v>
      </c>
      <c r="Q163" s="219">
        <f t="shared" si="25"/>
        <v>1560047.93140962</v>
      </c>
      <c r="R163" s="219">
        <f t="shared" si="25"/>
        <v>1224371.0283871</v>
      </c>
      <c r="S163" s="219">
        <f t="shared" si="25"/>
        <v>1575260.08637997</v>
      </c>
      <c r="T163" s="219">
        <f t="shared" si="25"/>
        <v>446331.386503047</v>
      </c>
      <c r="U163" s="219">
        <f t="shared" si="25"/>
        <v>391240.063818796</v>
      </c>
      <c r="V163" s="219">
        <f t="shared" si="25"/>
        <v>437571.318043484</v>
      </c>
      <c r="W163" s="219">
        <f t="shared" si="25"/>
        <v>-603367.236599066</v>
      </c>
      <c r="X163" s="219">
        <f t="shared" si="25"/>
        <v>145320.39</v>
      </c>
      <c r="Y163" s="219">
        <f t="shared" si="25"/>
        <v>758164.164613712</v>
      </c>
    </row>
    <row r="166" ht="16.5" spans="1:32">
      <c r="A166" s="219" t="s">
        <v>72</v>
      </c>
      <c r="B166" s="220" t="s">
        <v>73</v>
      </c>
      <c r="C166" s="221" t="s">
        <v>2</v>
      </c>
      <c r="D166" s="221" t="s">
        <v>3</v>
      </c>
      <c r="E166" s="221" t="s">
        <v>4</v>
      </c>
      <c r="F166" s="222" t="s">
        <v>5</v>
      </c>
      <c r="G166" s="222" t="s">
        <v>6</v>
      </c>
      <c r="H166" s="221" t="s">
        <v>7</v>
      </c>
      <c r="I166" s="221" t="s">
        <v>8</v>
      </c>
      <c r="J166" s="221" t="s">
        <v>9</v>
      </c>
      <c r="K166" s="221" t="s">
        <v>10</v>
      </c>
      <c r="L166" s="221" t="s">
        <v>11</v>
      </c>
      <c r="M166" s="221" t="s">
        <v>12</v>
      </c>
      <c r="N166" s="221" t="s">
        <v>13</v>
      </c>
      <c r="O166" s="221" t="s">
        <v>14</v>
      </c>
      <c r="P166" s="221" t="s">
        <v>15</v>
      </c>
      <c r="Q166" s="221" t="s">
        <v>16</v>
      </c>
      <c r="R166" s="221" t="s">
        <v>17</v>
      </c>
      <c r="S166" s="221" t="s">
        <v>18</v>
      </c>
      <c r="T166" s="221" t="s">
        <v>19</v>
      </c>
      <c r="U166" s="221" t="s">
        <v>20</v>
      </c>
      <c r="V166" s="221" t="s">
        <v>21</v>
      </c>
      <c r="W166" s="221" t="s">
        <v>22</v>
      </c>
      <c r="X166" s="221" t="s">
        <v>23</v>
      </c>
      <c r="Y166" s="221" t="s">
        <v>24</v>
      </c>
      <c r="Z166" s="221" t="s">
        <v>59</v>
      </c>
      <c r="AA166" s="221" t="s">
        <v>60</v>
      </c>
      <c r="AB166" s="221" t="s">
        <v>20</v>
      </c>
      <c r="AC166" s="221" t="s">
        <v>61</v>
      </c>
      <c r="AD166" s="221" t="s">
        <v>62</v>
      </c>
      <c r="AE166" s="221" t="s">
        <v>63</v>
      </c>
      <c r="AF166" s="221" t="s">
        <v>64</v>
      </c>
    </row>
    <row r="167" ht="15" customHeight="1" spans="1:32">
      <c r="A167" s="26" t="s">
        <v>74</v>
      </c>
      <c r="B167" s="27" t="s">
        <v>75</v>
      </c>
      <c r="C167" s="27">
        <f>D167+E167+F167+G167+I167+H167+M167+P167+S167</f>
        <v>92937047.36</v>
      </c>
      <c r="D167" s="223">
        <f>D3+D85</f>
        <v>0</v>
      </c>
      <c r="E167" s="223">
        <f>E3+E85</f>
        <v>-1940349.06</v>
      </c>
      <c r="F167" s="223">
        <f>F3+F85</f>
        <v>0</v>
      </c>
      <c r="G167" s="223">
        <f>G3+G85</f>
        <v>0</v>
      </c>
      <c r="H167" s="224">
        <f t="shared" ref="H167:Y167" si="26">H3+H85</f>
        <v>29426552.95</v>
      </c>
      <c r="I167" s="224">
        <f t="shared" si="26"/>
        <v>1429176.92</v>
      </c>
      <c r="J167" s="223">
        <f t="shared" si="26"/>
        <v>0</v>
      </c>
      <c r="K167" s="223">
        <f t="shared" si="26"/>
        <v>0</v>
      </c>
      <c r="L167" s="223">
        <f t="shared" si="26"/>
        <v>1429176.92</v>
      </c>
      <c r="M167" s="224">
        <f t="shared" si="26"/>
        <v>0</v>
      </c>
      <c r="N167" s="223">
        <f t="shared" si="26"/>
        <v>0</v>
      </c>
      <c r="O167" s="223">
        <f t="shared" si="26"/>
        <v>0</v>
      </c>
      <c r="P167" s="224">
        <f t="shared" si="26"/>
        <v>0</v>
      </c>
      <c r="Q167" s="223">
        <f t="shared" si="26"/>
        <v>0</v>
      </c>
      <c r="R167" s="223">
        <f t="shared" si="26"/>
        <v>0</v>
      </c>
      <c r="S167" s="224">
        <f t="shared" si="26"/>
        <v>64021666.55</v>
      </c>
      <c r="T167" s="223">
        <f t="shared" si="26"/>
        <v>43803505</v>
      </c>
      <c r="U167" s="223">
        <f t="shared" si="26"/>
        <v>3092755</v>
      </c>
      <c r="V167" s="223">
        <f t="shared" si="26"/>
        <v>4639759</v>
      </c>
      <c r="W167" s="223">
        <f t="shared" si="26"/>
        <v>12485647.55</v>
      </c>
      <c r="X167" s="223">
        <f t="shared" si="26"/>
        <v>0</v>
      </c>
      <c r="Y167" s="223">
        <f t="shared" si="26"/>
        <v>0</v>
      </c>
      <c r="Z167">
        <v>3061970.48</v>
      </c>
      <c r="AA167" s="231">
        <v>9423677.07</v>
      </c>
      <c r="AB167" s="223">
        <v>2982061</v>
      </c>
      <c r="AC167" s="223">
        <v>110694</v>
      </c>
      <c r="AD167" s="223">
        <v>0</v>
      </c>
      <c r="AE167" s="223"/>
      <c r="AF167" s="223"/>
    </row>
    <row r="168" ht="15" customHeight="1" spans="1:32">
      <c r="A168" s="26"/>
      <c r="B168" s="31" t="s">
        <v>76</v>
      </c>
      <c r="C168" s="223">
        <f t="shared" ref="C168:C199" si="27">D168+E168+F168+G168+I168+H168+M168+P168+S168</f>
        <v>62381774.18</v>
      </c>
      <c r="D168" s="223">
        <f t="shared" ref="D168:D199" si="28">D4+D86</f>
        <v>0</v>
      </c>
      <c r="E168" s="223">
        <f t="shared" ref="E168:E199" si="29">E4+E86</f>
        <v>0</v>
      </c>
      <c r="F168" s="223">
        <f t="shared" ref="F168:F199" si="30">F4+F86</f>
        <v>0</v>
      </c>
      <c r="G168" s="223">
        <f t="shared" ref="G168:G199" si="31">G4+G86</f>
        <v>0</v>
      </c>
      <c r="H168" s="224">
        <f t="shared" ref="H168:Y168" si="32">H4+H86</f>
        <v>62387678.46</v>
      </c>
      <c r="I168" s="224">
        <f t="shared" si="32"/>
        <v>0</v>
      </c>
      <c r="J168" s="223">
        <f t="shared" si="32"/>
        <v>0</v>
      </c>
      <c r="K168" s="223">
        <f t="shared" si="32"/>
        <v>0</v>
      </c>
      <c r="L168" s="223">
        <f t="shared" si="32"/>
        <v>0</v>
      </c>
      <c r="M168" s="224">
        <f t="shared" si="32"/>
        <v>0</v>
      </c>
      <c r="N168" s="223">
        <f t="shared" si="32"/>
        <v>0</v>
      </c>
      <c r="O168" s="223">
        <f t="shared" si="32"/>
        <v>0</v>
      </c>
      <c r="P168" s="224">
        <f t="shared" si="32"/>
        <v>0</v>
      </c>
      <c r="Q168" s="223">
        <f t="shared" si="32"/>
        <v>0</v>
      </c>
      <c r="R168" s="223">
        <f t="shared" si="32"/>
        <v>0</v>
      </c>
      <c r="S168" s="224">
        <f t="shared" si="32"/>
        <v>-5904.28</v>
      </c>
      <c r="T168" s="223">
        <f t="shared" si="32"/>
        <v>0</v>
      </c>
      <c r="U168" s="223">
        <f t="shared" si="32"/>
        <v>0</v>
      </c>
      <c r="V168" s="223">
        <f t="shared" si="32"/>
        <v>-5904.28</v>
      </c>
      <c r="W168" s="223">
        <f t="shared" si="32"/>
        <v>0</v>
      </c>
      <c r="X168" s="223">
        <f t="shared" si="32"/>
        <v>0</v>
      </c>
      <c r="Y168" s="223">
        <f t="shared" si="32"/>
        <v>0</v>
      </c>
      <c r="Z168" s="223">
        <v>0</v>
      </c>
      <c r="AA168" s="231">
        <v>0</v>
      </c>
      <c r="AB168" s="223">
        <v>0</v>
      </c>
      <c r="AC168" s="223">
        <v>0</v>
      </c>
      <c r="AD168" s="223">
        <v>0</v>
      </c>
      <c r="AE168" s="223"/>
      <c r="AF168" s="223"/>
    </row>
    <row r="169" ht="15" customHeight="1" spans="1:32">
      <c r="A169" s="26"/>
      <c r="B169" s="31" t="s">
        <v>77</v>
      </c>
      <c r="C169" s="223">
        <f t="shared" si="27"/>
        <v>4102826.28</v>
      </c>
      <c r="D169" s="223">
        <f t="shared" si="28"/>
        <v>0</v>
      </c>
      <c r="E169" s="223">
        <f t="shared" si="29"/>
        <v>0</v>
      </c>
      <c r="F169" s="223">
        <f t="shared" si="30"/>
        <v>0</v>
      </c>
      <c r="G169" s="223">
        <f t="shared" si="31"/>
        <v>0</v>
      </c>
      <c r="H169" s="224">
        <f t="shared" ref="H169:Y169" si="33">H5+H87</f>
        <v>2735009.42</v>
      </c>
      <c r="I169" s="224">
        <f t="shared" si="33"/>
        <v>0</v>
      </c>
      <c r="J169" s="223">
        <f t="shared" si="33"/>
        <v>0</v>
      </c>
      <c r="K169" s="223">
        <f t="shared" si="33"/>
        <v>0</v>
      </c>
      <c r="L169" s="223">
        <f t="shared" si="33"/>
        <v>0</v>
      </c>
      <c r="M169" s="224">
        <f t="shared" si="33"/>
        <v>510322.17</v>
      </c>
      <c r="N169" s="223">
        <f t="shared" si="33"/>
        <v>0</v>
      </c>
      <c r="O169" s="223">
        <f t="shared" si="33"/>
        <v>510322.17</v>
      </c>
      <c r="P169" s="224">
        <f t="shared" si="33"/>
        <v>0</v>
      </c>
      <c r="Q169" s="223">
        <f t="shared" si="33"/>
        <v>0</v>
      </c>
      <c r="R169" s="223">
        <f t="shared" si="33"/>
        <v>0</v>
      </c>
      <c r="S169" s="224">
        <f t="shared" si="33"/>
        <v>857494.69</v>
      </c>
      <c r="T169" s="223">
        <f t="shared" si="33"/>
        <v>794080.15</v>
      </c>
      <c r="U169" s="223">
        <f t="shared" si="33"/>
        <v>0</v>
      </c>
      <c r="V169" s="223">
        <f t="shared" si="33"/>
        <v>33980.58</v>
      </c>
      <c r="W169" s="223">
        <f t="shared" si="33"/>
        <v>29433.96</v>
      </c>
      <c r="X169" s="223">
        <f t="shared" si="33"/>
        <v>0</v>
      </c>
      <c r="Y169" s="223">
        <f t="shared" si="33"/>
        <v>0</v>
      </c>
      <c r="Z169">
        <v>29433.96</v>
      </c>
      <c r="AA169" s="231">
        <v>0</v>
      </c>
      <c r="AB169" s="223">
        <v>0</v>
      </c>
      <c r="AC169" s="223">
        <v>0</v>
      </c>
      <c r="AD169" s="223">
        <v>0</v>
      </c>
      <c r="AE169" s="223"/>
      <c r="AF169" s="223"/>
    </row>
    <row r="170" ht="15" customHeight="1" spans="1:32">
      <c r="A170" s="26"/>
      <c r="B170" s="31" t="s">
        <v>78</v>
      </c>
      <c r="C170" s="223">
        <f t="shared" si="27"/>
        <v>16676893.62</v>
      </c>
      <c r="D170" s="223">
        <f t="shared" si="28"/>
        <v>0</v>
      </c>
      <c r="E170" s="223">
        <f t="shared" si="29"/>
        <v>0</v>
      </c>
      <c r="F170" s="223">
        <f t="shared" si="30"/>
        <v>0</v>
      </c>
      <c r="G170" s="223">
        <f t="shared" si="31"/>
        <v>0</v>
      </c>
      <c r="H170" s="224">
        <f t="shared" ref="H170:Y170" si="34">H6+H88</f>
        <v>10865325.42</v>
      </c>
      <c r="I170" s="224">
        <f t="shared" si="34"/>
        <v>0</v>
      </c>
      <c r="J170" s="223">
        <f t="shared" si="34"/>
        <v>0</v>
      </c>
      <c r="K170" s="223">
        <f t="shared" si="34"/>
        <v>0</v>
      </c>
      <c r="L170" s="223">
        <f t="shared" si="34"/>
        <v>0</v>
      </c>
      <c r="M170" s="224">
        <f t="shared" si="34"/>
        <v>0</v>
      </c>
      <c r="N170" s="223">
        <f t="shared" si="34"/>
        <v>0</v>
      </c>
      <c r="O170" s="223">
        <f t="shared" si="34"/>
        <v>0</v>
      </c>
      <c r="P170" s="224">
        <f t="shared" si="34"/>
        <v>0</v>
      </c>
      <c r="Q170" s="223">
        <f t="shared" si="34"/>
        <v>0</v>
      </c>
      <c r="R170" s="223">
        <f t="shared" si="34"/>
        <v>0</v>
      </c>
      <c r="S170" s="224">
        <f t="shared" si="34"/>
        <v>5811568.2</v>
      </c>
      <c r="T170" s="223">
        <f t="shared" si="34"/>
        <v>3827007.56</v>
      </c>
      <c r="U170" s="223">
        <f t="shared" si="34"/>
        <v>849222.01</v>
      </c>
      <c r="V170" s="223">
        <f t="shared" si="34"/>
        <v>627850.79</v>
      </c>
      <c r="W170" s="223">
        <f t="shared" si="34"/>
        <v>507487.84</v>
      </c>
      <c r="X170" s="223">
        <f t="shared" si="34"/>
        <v>0</v>
      </c>
      <c r="Y170" s="223">
        <f t="shared" si="34"/>
        <v>0</v>
      </c>
      <c r="Z170">
        <v>227137.25</v>
      </c>
      <c r="AA170">
        <v>280350.59</v>
      </c>
      <c r="AB170" s="223">
        <v>607157.39</v>
      </c>
      <c r="AC170" s="223">
        <v>112632.55</v>
      </c>
      <c r="AD170" s="223">
        <v>129432.07</v>
      </c>
      <c r="AE170" s="223"/>
      <c r="AF170" s="223"/>
    </row>
    <row r="171" ht="15" customHeight="1" spans="1:32">
      <c r="A171" s="26"/>
      <c r="B171" s="31" t="s">
        <v>79</v>
      </c>
      <c r="C171" s="223">
        <f t="shared" si="27"/>
        <v>2338.97</v>
      </c>
      <c r="D171" s="223">
        <f t="shared" si="28"/>
        <v>0</v>
      </c>
      <c r="E171" s="223">
        <f t="shared" si="29"/>
        <v>2338.97</v>
      </c>
      <c r="F171" s="223">
        <f t="shared" si="30"/>
        <v>0</v>
      </c>
      <c r="G171" s="223">
        <f t="shared" si="31"/>
        <v>0</v>
      </c>
      <c r="H171" s="224">
        <f t="shared" ref="H171:Y171" si="35">H7+H89</f>
        <v>0</v>
      </c>
      <c r="I171" s="224">
        <f t="shared" si="35"/>
        <v>0</v>
      </c>
      <c r="J171" s="223">
        <f t="shared" si="35"/>
        <v>0</v>
      </c>
      <c r="K171" s="223">
        <f t="shared" si="35"/>
        <v>0</v>
      </c>
      <c r="L171" s="223">
        <f t="shared" si="35"/>
        <v>0</v>
      </c>
      <c r="M171" s="224">
        <f t="shared" si="35"/>
        <v>0</v>
      </c>
      <c r="N171" s="223">
        <f t="shared" si="35"/>
        <v>0</v>
      </c>
      <c r="O171" s="223">
        <f t="shared" si="35"/>
        <v>0</v>
      </c>
      <c r="P171" s="224">
        <f t="shared" si="35"/>
        <v>0</v>
      </c>
      <c r="Q171" s="223">
        <f t="shared" si="35"/>
        <v>0</v>
      </c>
      <c r="R171" s="223">
        <f t="shared" si="35"/>
        <v>0</v>
      </c>
      <c r="S171" s="224">
        <f t="shared" si="35"/>
        <v>0</v>
      </c>
      <c r="T171" s="223">
        <f t="shared" si="35"/>
        <v>0</v>
      </c>
      <c r="U171" s="223">
        <f t="shared" si="35"/>
        <v>0</v>
      </c>
      <c r="V171" s="223">
        <f t="shared" si="35"/>
        <v>0</v>
      </c>
      <c r="W171" s="223">
        <f t="shared" si="35"/>
        <v>0</v>
      </c>
      <c r="X171" s="223">
        <f t="shared" si="35"/>
        <v>0</v>
      </c>
      <c r="Y171" s="223">
        <f t="shared" si="35"/>
        <v>0</v>
      </c>
      <c r="Z171" s="223">
        <v>0</v>
      </c>
      <c r="AA171" s="231">
        <v>0</v>
      </c>
      <c r="AB171" s="223">
        <v>0</v>
      </c>
      <c r="AC171" s="223">
        <v>0</v>
      </c>
      <c r="AD171" s="223">
        <v>0</v>
      </c>
      <c r="AE171" s="223"/>
      <c r="AF171" s="223"/>
    </row>
    <row r="172" ht="15" customHeight="1" spans="1:32">
      <c r="A172" s="26"/>
      <c r="B172" s="31" t="s">
        <v>80</v>
      </c>
      <c r="C172" s="223">
        <f t="shared" si="27"/>
        <v>8132127.50141509</v>
      </c>
      <c r="D172" s="223">
        <f t="shared" si="28"/>
        <v>2445637.06340244</v>
      </c>
      <c r="E172" s="223">
        <f t="shared" si="29"/>
        <v>-3700232.97</v>
      </c>
      <c r="F172" s="223">
        <f t="shared" si="30"/>
        <v>2509.7554014654</v>
      </c>
      <c r="G172" s="223">
        <f t="shared" si="31"/>
        <v>1766.84643661487</v>
      </c>
      <c r="H172" s="224">
        <f t="shared" ref="H172:Y172" si="36">H8+H90</f>
        <v>5556732.99126281</v>
      </c>
      <c r="I172" s="224">
        <f t="shared" si="36"/>
        <v>624150.450530087</v>
      </c>
      <c r="J172" s="223">
        <f t="shared" si="36"/>
        <v>320553.633001368</v>
      </c>
      <c r="K172" s="223">
        <f t="shared" si="36"/>
        <v>225949.921555246</v>
      </c>
      <c r="L172" s="223">
        <f t="shared" si="36"/>
        <v>77646.895973473</v>
      </c>
      <c r="M172" s="224">
        <f t="shared" si="36"/>
        <v>1258408.54582908</v>
      </c>
      <c r="N172" s="223">
        <f t="shared" si="36"/>
        <v>1256110.91051985</v>
      </c>
      <c r="O172" s="223">
        <f t="shared" si="36"/>
        <v>2297.63530923751</v>
      </c>
      <c r="P172" s="224">
        <f t="shared" si="36"/>
        <v>544897.90217262</v>
      </c>
      <c r="Q172" s="223">
        <f t="shared" si="36"/>
        <v>361831.024078281</v>
      </c>
      <c r="R172" s="223">
        <f t="shared" si="36"/>
        <v>183066.878094339</v>
      </c>
      <c r="S172" s="224">
        <f t="shared" si="36"/>
        <v>1398256.91637997</v>
      </c>
      <c r="T172" s="223">
        <f t="shared" si="36"/>
        <v>1002905.09650305</v>
      </c>
      <c r="U172" s="223">
        <f t="shared" si="36"/>
        <v>101811.563818796</v>
      </c>
      <c r="V172" s="223">
        <f t="shared" si="36"/>
        <v>67008.4580434836</v>
      </c>
      <c r="W172" s="223">
        <f t="shared" si="36"/>
        <v>225018.723400934</v>
      </c>
      <c r="X172" s="223">
        <f t="shared" si="36"/>
        <v>98.69</v>
      </c>
      <c r="Y172" s="223">
        <f t="shared" si="36"/>
        <v>1414.38461371177</v>
      </c>
      <c r="Z172" s="232">
        <v>68654.8838974222</v>
      </c>
      <c r="AA172" s="231">
        <v>215519.436102578</v>
      </c>
      <c r="AB172" s="29">
        <v>123086.96399692</v>
      </c>
      <c r="AC172" s="29">
        <v>6038.43600307957</v>
      </c>
      <c r="AD172" s="29">
        <v>0</v>
      </c>
      <c r="AE172" s="29"/>
      <c r="AF172" s="29"/>
    </row>
    <row r="173" ht="15" customHeight="1" spans="1:32">
      <c r="A173" s="26"/>
      <c r="B173" s="32" t="s">
        <v>81</v>
      </c>
      <c r="C173" s="223">
        <f t="shared" si="27"/>
        <v>16410116.16</v>
      </c>
      <c r="D173" s="223">
        <f t="shared" si="28"/>
        <v>0</v>
      </c>
      <c r="E173" s="223">
        <f t="shared" si="29"/>
        <v>0</v>
      </c>
      <c r="F173" s="223">
        <f t="shared" si="30"/>
        <v>0</v>
      </c>
      <c r="G173" s="223">
        <f t="shared" si="31"/>
        <v>0</v>
      </c>
      <c r="H173" s="224">
        <f t="shared" ref="H173:Y173" si="37">H9+H91</f>
        <v>15073188.06</v>
      </c>
      <c r="I173" s="224">
        <f t="shared" si="37"/>
        <v>905700.61</v>
      </c>
      <c r="J173" s="223">
        <f t="shared" si="37"/>
        <v>257390.73</v>
      </c>
      <c r="K173" s="223">
        <f t="shared" si="37"/>
        <v>643270.05</v>
      </c>
      <c r="L173" s="223">
        <f t="shared" si="37"/>
        <v>5039.82999999996</v>
      </c>
      <c r="M173" s="224">
        <f t="shared" si="37"/>
        <v>59265.18</v>
      </c>
      <c r="N173" s="223">
        <f t="shared" si="37"/>
        <v>0</v>
      </c>
      <c r="O173" s="223">
        <f t="shared" si="37"/>
        <v>59265.18</v>
      </c>
      <c r="P173" s="224">
        <f t="shared" si="37"/>
        <v>353094.39</v>
      </c>
      <c r="Q173" s="223">
        <f t="shared" si="37"/>
        <v>300621.2</v>
      </c>
      <c r="R173" s="223">
        <f t="shared" si="37"/>
        <v>52473.19</v>
      </c>
      <c r="S173" s="224">
        <f t="shared" si="37"/>
        <v>18867.92</v>
      </c>
      <c r="T173" s="223">
        <f t="shared" si="37"/>
        <v>0</v>
      </c>
      <c r="U173" s="223">
        <f t="shared" si="37"/>
        <v>0</v>
      </c>
      <c r="V173" s="223">
        <f t="shared" si="37"/>
        <v>18867.92</v>
      </c>
      <c r="W173" s="223">
        <f t="shared" si="37"/>
        <v>0</v>
      </c>
      <c r="X173" s="223">
        <f t="shared" si="37"/>
        <v>0</v>
      </c>
      <c r="Y173" s="223">
        <f t="shared" si="37"/>
        <v>0</v>
      </c>
      <c r="Z173" s="223">
        <v>0</v>
      </c>
      <c r="AA173" s="231">
        <v>0</v>
      </c>
      <c r="AB173" s="223">
        <v>0</v>
      </c>
      <c r="AC173" s="223">
        <v>0</v>
      </c>
      <c r="AD173" s="223">
        <v>0</v>
      </c>
      <c r="AE173" s="223"/>
      <c r="AF173" s="223"/>
    </row>
    <row r="174" ht="15" customHeight="1" spans="1:32">
      <c r="A174" s="26"/>
      <c r="B174" s="31" t="s">
        <v>82</v>
      </c>
      <c r="C174" s="223">
        <f t="shared" si="27"/>
        <v>0</v>
      </c>
      <c r="D174" s="223">
        <f t="shared" si="28"/>
        <v>0</v>
      </c>
      <c r="E174" s="223">
        <f t="shared" si="29"/>
        <v>0</v>
      </c>
      <c r="F174" s="223">
        <f t="shared" si="30"/>
        <v>0</v>
      </c>
      <c r="G174" s="223">
        <f t="shared" si="31"/>
        <v>0</v>
      </c>
      <c r="H174" s="224">
        <f t="shared" ref="H174:Y174" si="38">H10+H92</f>
        <v>0</v>
      </c>
      <c r="I174" s="224">
        <f t="shared" si="38"/>
        <v>0</v>
      </c>
      <c r="J174" s="223">
        <f t="shared" si="38"/>
        <v>0</v>
      </c>
      <c r="K174" s="223">
        <f t="shared" si="38"/>
        <v>0</v>
      </c>
      <c r="L174" s="223">
        <f t="shared" si="38"/>
        <v>0</v>
      </c>
      <c r="M174" s="224">
        <f t="shared" si="38"/>
        <v>0</v>
      </c>
      <c r="N174" s="223">
        <f t="shared" si="38"/>
        <v>0</v>
      </c>
      <c r="O174" s="223">
        <f t="shared" si="38"/>
        <v>0</v>
      </c>
      <c r="P174" s="224">
        <f t="shared" si="38"/>
        <v>0</v>
      </c>
      <c r="Q174" s="223">
        <f t="shared" si="38"/>
        <v>0</v>
      </c>
      <c r="R174" s="223">
        <f t="shared" si="38"/>
        <v>0</v>
      </c>
      <c r="S174" s="224">
        <f t="shared" si="38"/>
        <v>0</v>
      </c>
      <c r="T174" s="223">
        <f t="shared" si="38"/>
        <v>0</v>
      </c>
      <c r="U174" s="223">
        <f t="shared" si="38"/>
        <v>0</v>
      </c>
      <c r="V174" s="223">
        <f t="shared" si="38"/>
        <v>0</v>
      </c>
      <c r="W174" s="223">
        <f t="shared" si="38"/>
        <v>0</v>
      </c>
      <c r="X174" s="223">
        <f t="shared" si="38"/>
        <v>0</v>
      </c>
      <c r="Y174" s="223">
        <f t="shared" si="38"/>
        <v>0</v>
      </c>
      <c r="Z174" s="223">
        <v>0</v>
      </c>
      <c r="AA174" s="231">
        <v>0</v>
      </c>
      <c r="AB174" s="223">
        <v>0</v>
      </c>
      <c r="AC174" s="223">
        <v>0</v>
      </c>
      <c r="AD174" s="223">
        <v>0</v>
      </c>
      <c r="AE174" s="223"/>
      <c r="AF174" s="223"/>
    </row>
    <row r="175" ht="15" customHeight="1" spans="1:32">
      <c r="A175" s="26"/>
      <c r="B175" s="31" t="s">
        <v>83</v>
      </c>
      <c r="C175" s="223">
        <f t="shared" si="27"/>
        <v>0</v>
      </c>
      <c r="D175" s="223">
        <f t="shared" si="28"/>
        <v>0</v>
      </c>
      <c r="E175" s="223">
        <f t="shared" si="29"/>
        <v>0</v>
      </c>
      <c r="F175" s="223">
        <f t="shared" si="30"/>
        <v>0</v>
      </c>
      <c r="G175" s="223">
        <f t="shared" si="31"/>
        <v>0</v>
      </c>
      <c r="H175" s="224">
        <f t="shared" ref="H175:Y175" si="39">H11+H93</f>
        <v>0</v>
      </c>
      <c r="I175" s="224">
        <f t="shared" si="39"/>
        <v>0</v>
      </c>
      <c r="J175" s="223">
        <f t="shared" si="39"/>
        <v>0</v>
      </c>
      <c r="K175" s="223">
        <f t="shared" si="39"/>
        <v>0</v>
      </c>
      <c r="L175" s="223">
        <f t="shared" si="39"/>
        <v>0</v>
      </c>
      <c r="M175" s="224">
        <f t="shared" si="39"/>
        <v>0</v>
      </c>
      <c r="N175" s="223">
        <f t="shared" si="39"/>
        <v>0</v>
      </c>
      <c r="O175" s="223">
        <f t="shared" si="39"/>
        <v>0</v>
      </c>
      <c r="P175" s="224">
        <f t="shared" si="39"/>
        <v>0</v>
      </c>
      <c r="Q175" s="223">
        <f t="shared" si="39"/>
        <v>0</v>
      </c>
      <c r="R175" s="223">
        <f t="shared" si="39"/>
        <v>0</v>
      </c>
      <c r="S175" s="224">
        <f t="shared" si="39"/>
        <v>0</v>
      </c>
      <c r="T175" s="223">
        <f t="shared" si="39"/>
        <v>0</v>
      </c>
      <c r="U175" s="223">
        <f t="shared" si="39"/>
        <v>0</v>
      </c>
      <c r="V175" s="223">
        <f t="shared" si="39"/>
        <v>0</v>
      </c>
      <c r="W175" s="223">
        <f t="shared" si="39"/>
        <v>0</v>
      </c>
      <c r="X175" s="223">
        <f t="shared" si="39"/>
        <v>0</v>
      </c>
      <c r="Y175" s="223">
        <f t="shared" si="39"/>
        <v>0</v>
      </c>
      <c r="Z175" s="223">
        <v>0</v>
      </c>
      <c r="AA175" s="231">
        <v>0</v>
      </c>
      <c r="AB175" s="223">
        <v>0</v>
      </c>
      <c r="AC175" s="223">
        <v>0</v>
      </c>
      <c r="AD175" s="223">
        <v>0</v>
      </c>
      <c r="AE175" s="223"/>
      <c r="AF175" s="223"/>
    </row>
    <row r="176" ht="15" customHeight="1" spans="1:32">
      <c r="A176" s="26"/>
      <c r="B176" s="33" t="s">
        <v>84</v>
      </c>
      <c r="C176" s="223">
        <f t="shared" si="27"/>
        <v>0</v>
      </c>
      <c r="D176" s="223">
        <f t="shared" si="28"/>
        <v>0</v>
      </c>
      <c r="E176" s="223">
        <f t="shared" si="29"/>
        <v>0</v>
      </c>
      <c r="F176" s="223">
        <f t="shared" si="30"/>
        <v>0</v>
      </c>
      <c r="G176" s="223">
        <f t="shared" si="31"/>
        <v>0</v>
      </c>
      <c r="H176" s="224">
        <f t="shared" ref="H176:Y176" si="40">H12+H94</f>
        <v>0</v>
      </c>
      <c r="I176" s="224">
        <f t="shared" si="40"/>
        <v>0</v>
      </c>
      <c r="J176" s="223">
        <f t="shared" si="40"/>
        <v>0</v>
      </c>
      <c r="K176" s="223">
        <f t="shared" si="40"/>
        <v>0</v>
      </c>
      <c r="L176" s="223">
        <f t="shared" si="40"/>
        <v>0</v>
      </c>
      <c r="M176" s="224">
        <f t="shared" si="40"/>
        <v>0</v>
      </c>
      <c r="N176" s="223">
        <f t="shared" si="40"/>
        <v>0</v>
      </c>
      <c r="O176" s="223">
        <f t="shared" si="40"/>
        <v>0</v>
      </c>
      <c r="P176" s="224">
        <f t="shared" si="40"/>
        <v>0</v>
      </c>
      <c r="Q176" s="223">
        <f t="shared" si="40"/>
        <v>0</v>
      </c>
      <c r="R176" s="223">
        <f t="shared" si="40"/>
        <v>0</v>
      </c>
      <c r="S176" s="224">
        <f t="shared" si="40"/>
        <v>0</v>
      </c>
      <c r="T176" s="223">
        <f t="shared" si="40"/>
        <v>0</v>
      </c>
      <c r="U176" s="223">
        <f t="shared" si="40"/>
        <v>0</v>
      </c>
      <c r="V176" s="223">
        <f t="shared" si="40"/>
        <v>0</v>
      </c>
      <c r="W176" s="223">
        <f t="shared" si="40"/>
        <v>0</v>
      </c>
      <c r="X176" s="223">
        <f t="shared" si="40"/>
        <v>0</v>
      </c>
      <c r="Y176" s="223">
        <f t="shared" si="40"/>
        <v>0</v>
      </c>
      <c r="Z176" s="223">
        <v>0</v>
      </c>
      <c r="AA176" s="231">
        <v>0</v>
      </c>
      <c r="AB176" s="223">
        <v>0</v>
      </c>
      <c r="AC176" s="223">
        <v>0</v>
      </c>
      <c r="AD176" s="223">
        <v>0</v>
      </c>
      <c r="AE176" s="223"/>
      <c r="AF176" s="223"/>
    </row>
    <row r="177" ht="15" customHeight="1" spans="1:32">
      <c r="A177" s="26"/>
      <c r="B177" s="33" t="s">
        <v>85</v>
      </c>
      <c r="C177" s="223">
        <f t="shared" si="27"/>
        <v>0</v>
      </c>
      <c r="D177" s="223">
        <f t="shared" si="28"/>
        <v>0</v>
      </c>
      <c r="E177" s="223">
        <f t="shared" si="29"/>
        <v>0</v>
      </c>
      <c r="F177" s="223">
        <f t="shared" si="30"/>
        <v>0</v>
      </c>
      <c r="G177" s="223">
        <f t="shared" si="31"/>
        <v>0</v>
      </c>
      <c r="H177" s="224">
        <f t="shared" ref="H177:Y177" si="41">H13+H95</f>
        <v>0</v>
      </c>
      <c r="I177" s="224">
        <f t="shared" si="41"/>
        <v>0</v>
      </c>
      <c r="J177" s="223">
        <f t="shared" si="41"/>
        <v>0</v>
      </c>
      <c r="K177" s="223">
        <f t="shared" si="41"/>
        <v>0</v>
      </c>
      <c r="L177" s="223">
        <f t="shared" si="41"/>
        <v>0</v>
      </c>
      <c r="M177" s="224">
        <f t="shared" si="41"/>
        <v>0</v>
      </c>
      <c r="N177" s="223">
        <f t="shared" si="41"/>
        <v>0</v>
      </c>
      <c r="O177" s="223">
        <f t="shared" si="41"/>
        <v>0</v>
      </c>
      <c r="P177" s="224">
        <f t="shared" si="41"/>
        <v>0</v>
      </c>
      <c r="Q177" s="223">
        <f t="shared" si="41"/>
        <v>0</v>
      </c>
      <c r="R177" s="223">
        <f t="shared" si="41"/>
        <v>0</v>
      </c>
      <c r="S177" s="224">
        <f t="shared" si="41"/>
        <v>0</v>
      </c>
      <c r="T177" s="223">
        <f t="shared" si="41"/>
        <v>0</v>
      </c>
      <c r="U177" s="223">
        <f t="shared" si="41"/>
        <v>0</v>
      </c>
      <c r="V177" s="223">
        <f t="shared" si="41"/>
        <v>0</v>
      </c>
      <c r="W177" s="223">
        <f t="shared" si="41"/>
        <v>0</v>
      </c>
      <c r="X177" s="223">
        <f t="shared" si="41"/>
        <v>0</v>
      </c>
      <c r="Y177" s="223">
        <f t="shared" si="41"/>
        <v>0</v>
      </c>
      <c r="Z177" s="223">
        <v>0</v>
      </c>
      <c r="AA177" s="231">
        <v>0</v>
      </c>
      <c r="AB177" s="223">
        <v>0</v>
      </c>
      <c r="AC177" s="223">
        <v>0</v>
      </c>
      <c r="AD177" s="223">
        <v>0</v>
      </c>
      <c r="AE177" s="223"/>
      <c r="AF177" s="223"/>
    </row>
    <row r="178" ht="15" customHeight="1" spans="1:32">
      <c r="A178" s="26"/>
      <c r="B178" s="33" t="s">
        <v>86</v>
      </c>
      <c r="C178" s="223">
        <f t="shared" si="27"/>
        <v>0</v>
      </c>
      <c r="D178" s="223">
        <f t="shared" si="28"/>
        <v>0</v>
      </c>
      <c r="E178" s="223">
        <f t="shared" si="29"/>
        <v>0</v>
      </c>
      <c r="F178" s="223">
        <f t="shared" si="30"/>
        <v>0</v>
      </c>
      <c r="G178" s="223">
        <f t="shared" si="31"/>
        <v>0</v>
      </c>
      <c r="H178" s="224">
        <f t="shared" ref="H178:Y178" si="42">H14+H96</f>
        <v>0</v>
      </c>
      <c r="I178" s="224">
        <f t="shared" si="42"/>
        <v>0</v>
      </c>
      <c r="J178" s="223">
        <f t="shared" si="42"/>
        <v>0</v>
      </c>
      <c r="K178" s="223">
        <f t="shared" si="42"/>
        <v>0</v>
      </c>
      <c r="L178" s="223">
        <f t="shared" si="42"/>
        <v>0</v>
      </c>
      <c r="M178" s="224">
        <f t="shared" si="42"/>
        <v>0</v>
      </c>
      <c r="N178" s="223">
        <f t="shared" si="42"/>
        <v>0</v>
      </c>
      <c r="O178" s="223">
        <f t="shared" si="42"/>
        <v>0</v>
      </c>
      <c r="P178" s="224">
        <f t="shared" si="42"/>
        <v>0</v>
      </c>
      <c r="Q178" s="223">
        <f t="shared" si="42"/>
        <v>0</v>
      </c>
      <c r="R178" s="223">
        <f t="shared" si="42"/>
        <v>0</v>
      </c>
      <c r="S178" s="224">
        <f t="shared" si="42"/>
        <v>0</v>
      </c>
      <c r="T178" s="223">
        <f t="shared" si="42"/>
        <v>0</v>
      </c>
      <c r="U178" s="223">
        <f t="shared" si="42"/>
        <v>0</v>
      </c>
      <c r="V178" s="223">
        <f t="shared" si="42"/>
        <v>0</v>
      </c>
      <c r="W178" s="223">
        <f t="shared" si="42"/>
        <v>0</v>
      </c>
      <c r="X178" s="223">
        <f t="shared" si="42"/>
        <v>0</v>
      </c>
      <c r="Y178" s="223">
        <f t="shared" si="42"/>
        <v>0</v>
      </c>
      <c r="Z178" s="223">
        <v>0</v>
      </c>
      <c r="AA178" s="231">
        <v>0</v>
      </c>
      <c r="AB178" s="223">
        <v>0</v>
      </c>
      <c r="AC178" s="223">
        <v>0</v>
      </c>
      <c r="AD178" s="223">
        <v>0</v>
      </c>
      <c r="AE178" s="223"/>
      <c r="AF178" s="223"/>
    </row>
    <row r="179" ht="15" customHeight="1" spans="1:32">
      <c r="A179" s="26"/>
      <c r="B179" s="33" t="s">
        <v>87</v>
      </c>
      <c r="C179" s="223">
        <f t="shared" si="27"/>
        <v>0</v>
      </c>
      <c r="D179" s="223">
        <f t="shared" si="28"/>
        <v>0</v>
      </c>
      <c r="E179" s="223">
        <f t="shared" si="29"/>
        <v>0</v>
      </c>
      <c r="F179" s="223">
        <f t="shared" si="30"/>
        <v>0</v>
      </c>
      <c r="G179" s="223">
        <f t="shared" si="31"/>
        <v>0</v>
      </c>
      <c r="H179" s="224">
        <f t="shared" ref="H179:Y179" si="43">H15+H97</f>
        <v>0</v>
      </c>
      <c r="I179" s="224">
        <f t="shared" si="43"/>
        <v>0</v>
      </c>
      <c r="J179" s="223">
        <f t="shared" si="43"/>
        <v>0</v>
      </c>
      <c r="K179" s="223">
        <f t="shared" si="43"/>
        <v>0</v>
      </c>
      <c r="L179" s="223">
        <f t="shared" si="43"/>
        <v>0</v>
      </c>
      <c r="M179" s="224">
        <f t="shared" si="43"/>
        <v>0</v>
      </c>
      <c r="N179" s="223">
        <f t="shared" si="43"/>
        <v>0</v>
      </c>
      <c r="O179" s="223">
        <f t="shared" si="43"/>
        <v>0</v>
      </c>
      <c r="P179" s="224">
        <f t="shared" si="43"/>
        <v>0</v>
      </c>
      <c r="Q179" s="223">
        <f t="shared" si="43"/>
        <v>0</v>
      </c>
      <c r="R179" s="223">
        <f t="shared" si="43"/>
        <v>0</v>
      </c>
      <c r="S179" s="224">
        <f t="shared" si="43"/>
        <v>0</v>
      </c>
      <c r="T179" s="223">
        <f t="shared" si="43"/>
        <v>0</v>
      </c>
      <c r="U179" s="223">
        <f t="shared" si="43"/>
        <v>0</v>
      </c>
      <c r="V179" s="223">
        <f t="shared" si="43"/>
        <v>0</v>
      </c>
      <c r="W179" s="223">
        <f t="shared" si="43"/>
        <v>0</v>
      </c>
      <c r="X179" s="223">
        <f t="shared" si="43"/>
        <v>0</v>
      </c>
      <c r="Y179" s="223">
        <f t="shared" si="43"/>
        <v>0</v>
      </c>
      <c r="Z179" s="223">
        <v>0</v>
      </c>
      <c r="AA179" s="231">
        <v>0</v>
      </c>
      <c r="AB179" s="223">
        <v>0</v>
      </c>
      <c r="AC179" s="223">
        <v>0</v>
      </c>
      <c r="AD179" s="223">
        <v>0</v>
      </c>
      <c r="AE179" s="223"/>
      <c r="AF179" s="223"/>
    </row>
    <row r="180" ht="15" customHeight="1" spans="1:32">
      <c r="A180" s="26"/>
      <c r="B180" s="33" t="s">
        <v>88</v>
      </c>
      <c r="C180" s="223">
        <f t="shared" si="27"/>
        <v>0</v>
      </c>
      <c r="D180" s="223">
        <f t="shared" si="28"/>
        <v>0</v>
      </c>
      <c r="E180" s="223">
        <f t="shared" si="29"/>
        <v>0</v>
      </c>
      <c r="F180" s="223">
        <f t="shared" si="30"/>
        <v>0</v>
      </c>
      <c r="G180" s="223">
        <f t="shared" si="31"/>
        <v>0</v>
      </c>
      <c r="H180" s="224">
        <f t="shared" ref="H180:Y180" si="44">H16+H98</f>
        <v>0</v>
      </c>
      <c r="I180" s="224">
        <f t="shared" si="44"/>
        <v>0</v>
      </c>
      <c r="J180" s="223">
        <f t="shared" si="44"/>
        <v>0</v>
      </c>
      <c r="K180" s="223">
        <f t="shared" si="44"/>
        <v>0</v>
      </c>
      <c r="L180" s="223">
        <f t="shared" si="44"/>
        <v>0</v>
      </c>
      <c r="M180" s="224">
        <f t="shared" si="44"/>
        <v>0</v>
      </c>
      <c r="N180" s="223">
        <f t="shared" si="44"/>
        <v>0</v>
      </c>
      <c r="O180" s="223">
        <f t="shared" si="44"/>
        <v>0</v>
      </c>
      <c r="P180" s="224">
        <f t="shared" si="44"/>
        <v>0</v>
      </c>
      <c r="Q180" s="223">
        <f t="shared" si="44"/>
        <v>0</v>
      </c>
      <c r="R180" s="223">
        <f t="shared" si="44"/>
        <v>0</v>
      </c>
      <c r="S180" s="224">
        <f t="shared" si="44"/>
        <v>0</v>
      </c>
      <c r="T180" s="223">
        <f t="shared" si="44"/>
        <v>0</v>
      </c>
      <c r="U180" s="223">
        <f t="shared" si="44"/>
        <v>0</v>
      </c>
      <c r="V180" s="223">
        <f t="shared" si="44"/>
        <v>0</v>
      </c>
      <c r="W180" s="223">
        <f t="shared" si="44"/>
        <v>0</v>
      </c>
      <c r="X180" s="223">
        <f t="shared" si="44"/>
        <v>0</v>
      </c>
      <c r="Y180" s="223">
        <f t="shared" si="44"/>
        <v>0</v>
      </c>
      <c r="Z180" s="223">
        <v>0</v>
      </c>
      <c r="AA180" s="231">
        <v>0</v>
      </c>
      <c r="AB180" s="223">
        <v>0</v>
      </c>
      <c r="AC180" s="223">
        <v>0</v>
      </c>
      <c r="AD180" s="223">
        <v>0</v>
      </c>
      <c r="AE180" s="223"/>
      <c r="AF180" s="223"/>
    </row>
    <row r="181" ht="15" customHeight="1" spans="1:32">
      <c r="A181" s="26"/>
      <c r="B181" s="33" t="s">
        <v>89</v>
      </c>
      <c r="C181" s="223">
        <f t="shared" si="27"/>
        <v>0</v>
      </c>
      <c r="D181" s="223">
        <f t="shared" si="28"/>
        <v>0</v>
      </c>
      <c r="E181" s="223">
        <f t="shared" si="29"/>
        <v>0</v>
      </c>
      <c r="F181" s="223">
        <f t="shared" si="30"/>
        <v>0</v>
      </c>
      <c r="G181" s="223">
        <f t="shared" si="31"/>
        <v>0</v>
      </c>
      <c r="H181" s="224">
        <f t="shared" ref="H181:Y181" si="45">H17+H99</f>
        <v>0</v>
      </c>
      <c r="I181" s="224">
        <f t="shared" si="45"/>
        <v>0</v>
      </c>
      <c r="J181" s="223">
        <f t="shared" si="45"/>
        <v>0</v>
      </c>
      <c r="K181" s="223">
        <f t="shared" si="45"/>
        <v>0</v>
      </c>
      <c r="L181" s="223">
        <f t="shared" si="45"/>
        <v>0</v>
      </c>
      <c r="M181" s="224">
        <f t="shared" si="45"/>
        <v>0</v>
      </c>
      <c r="N181" s="223">
        <f t="shared" si="45"/>
        <v>0</v>
      </c>
      <c r="O181" s="223">
        <f t="shared" si="45"/>
        <v>0</v>
      </c>
      <c r="P181" s="224">
        <f t="shared" si="45"/>
        <v>0</v>
      </c>
      <c r="Q181" s="223">
        <f t="shared" si="45"/>
        <v>0</v>
      </c>
      <c r="R181" s="223">
        <f t="shared" si="45"/>
        <v>0</v>
      </c>
      <c r="S181" s="224">
        <f t="shared" si="45"/>
        <v>0</v>
      </c>
      <c r="T181" s="223">
        <f t="shared" si="45"/>
        <v>0</v>
      </c>
      <c r="U181" s="223">
        <f t="shared" si="45"/>
        <v>0</v>
      </c>
      <c r="V181" s="223">
        <f t="shared" si="45"/>
        <v>0</v>
      </c>
      <c r="W181" s="223">
        <f t="shared" si="45"/>
        <v>0</v>
      </c>
      <c r="X181" s="223">
        <f t="shared" si="45"/>
        <v>0</v>
      </c>
      <c r="Y181" s="223">
        <f t="shared" si="45"/>
        <v>0</v>
      </c>
      <c r="Z181" s="223">
        <v>0</v>
      </c>
      <c r="AA181" s="231">
        <v>0</v>
      </c>
      <c r="AB181" s="223">
        <v>0</v>
      </c>
      <c r="AC181" s="223">
        <v>0</v>
      </c>
      <c r="AD181" s="223">
        <v>0</v>
      </c>
      <c r="AE181" s="223"/>
      <c r="AF181" s="223"/>
    </row>
    <row r="182" ht="15" customHeight="1" spans="1:32">
      <c r="A182" s="26"/>
      <c r="B182" s="33" t="s">
        <v>90</v>
      </c>
      <c r="C182" s="223">
        <f t="shared" si="27"/>
        <v>0</v>
      </c>
      <c r="D182" s="223">
        <f t="shared" si="28"/>
        <v>0</v>
      </c>
      <c r="E182" s="223">
        <f t="shared" si="29"/>
        <v>0</v>
      </c>
      <c r="F182" s="223">
        <f t="shared" si="30"/>
        <v>0</v>
      </c>
      <c r="G182" s="223">
        <f t="shared" si="31"/>
        <v>0</v>
      </c>
      <c r="H182" s="224">
        <f t="shared" ref="H182:Y182" si="46">H18+H100</f>
        <v>0</v>
      </c>
      <c r="I182" s="224">
        <f t="shared" si="46"/>
        <v>0</v>
      </c>
      <c r="J182" s="223">
        <f t="shared" si="46"/>
        <v>0</v>
      </c>
      <c r="K182" s="223">
        <f t="shared" si="46"/>
        <v>0</v>
      </c>
      <c r="L182" s="223">
        <f t="shared" si="46"/>
        <v>0</v>
      </c>
      <c r="M182" s="224">
        <f t="shared" si="46"/>
        <v>0</v>
      </c>
      <c r="N182" s="223">
        <f t="shared" si="46"/>
        <v>0</v>
      </c>
      <c r="O182" s="223">
        <f t="shared" si="46"/>
        <v>0</v>
      </c>
      <c r="P182" s="224">
        <f t="shared" si="46"/>
        <v>0</v>
      </c>
      <c r="Q182" s="223">
        <f t="shared" si="46"/>
        <v>0</v>
      </c>
      <c r="R182" s="223">
        <f t="shared" si="46"/>
        <v>0</v>
      </c>
      <c r="S182" s="224">
        <f t="shared" si="46"/>
        <v>0</v>
      </c>
      <c r="T182" s="223">
        <f t="shared" si="46"/>
        <v>0</v>
      </c>
      <c r="U182" s="223">
        <f t="shared" si="46"/>
        <v>0</v>
      </c>
      <c r="V182" s="223">
        <f t="shared" si="46"/>
        <v>0</v>
      </c>
      <c r="W182" s="223">
        <f t="shared" si="46"/>
        <v>0</v>
      </c>
      <c r="X182" s="223">
        <f t="shared" si="46"/>
        <v>0</v>
      </c>
      <c r="Y182" s="223">
        <f t="shared" si="46"/>
        <v>0</v>
      </c>
      <c r="Z182" s="223">
        <v>0</v>
      </c>
      <c r="AA182" s="231">
        <v>0</v>
      </c>
      <c r="AB182" s="223">
        <v>0</v>
      </c>
      <c r="AC182" s="223">
        <v>0</v>
      </c>
      <c r="AD182" s="223">
        <v>0</v>
      </c>
      <c r="AE182" s="223"/>
      <c r="AF182" s="223"/>
    </row>
    <row r="183" ht="15" customHeight="1" spans="1:32">
      <c r="A183" s="26"/>
      <c r="B183" s="33" t="s">
        <v>91</v>
      </c>
      <c r="C183" s="223">
        <f t="shared" si="27"/>
        <v>0</v>
      </c>
      <c r="D183" s="223">
        <f t="shared" si="28"/>
        <v>0</v>
      </c>
      <c r="E183" s="223">
        <f t="shared" si="29"/>
        <v>0</v>
      </c>
      <c r="F183" s="223">
        <f t="shared" si="30"/>
        <v>0</v>
      </c>
      <c r="G183" s="223">
        <f t="shared" si="31"/>
        <v>0</v>
      </c>
      <c r="H183" s="224">
        <f t="shared" ref="H183:Y183" si="47">H19+H101</f>
        <v>0</v>
      </c>
      <c r="I183" s="224">
        <f t="shared" si="47"/>
        <v>0</v>
      </c>
      <c r="J183" s="223">
        <f t="shared" si="47"/>
        <v>0</v>
      </c>
      <c r="K183" s="223">
        <f t="shared" si="47"/>
        <v>0</v>
      </c>
      <c r="L183" s="223">
        <f t="shared" si="47"/>
        <v>0</v>
      </c>
      <c r="M183" s="224">
        <f t="shared" si="47"/>
        <v>0</v>
      </c>
      <c r="N183" s="223">
        <f t="shared" si="47"/>
        <v>0</v>
      </c>
      <c r="O183" s="223">
        <f t="shared" si="47"/>
        <v>0</v>
      </c>
      <c r="P183" s="224">
        <f t="shared" si="47"/>
        <v>0</v>
      </c>
      <c r="Q183" s="223">
        <f t="shared" si="47"/>
        <v>0</v>
      </c>
      <c r="R183" s="223">
        <f t="shared" si="47"/>
        <v>0</v>
      </c>
      <c r="S183" s="224">
        <f t="shared" si="47"/>
        <v>0</v>
      </c>
      <c r="T183" s="223">
        <f t="shared" si="47"/>
        <v>0</v>
      </c>
      <c r="U183" s="223">
        <f t="shared" si="47"/>
        <v>0</v>
      </c>
      <c r="V183" s="223">
        <f t="shared" si="47"/>
        <v>0</v>
      </c>
      <c r="W183" s="223">
        <f t="shared" si="47"/>
        <v>0</v>
      </c>
      <c r="X183" s="223">
        <f t="shared" si="47"/>
        <v>0</v>
      </c>
      <c r="Y183" s="223">
        <f t="shared" si="47"/>
        <v>0</v>
      </c>
      <c r="Z183" s="223">
        <v>0</v>
      </c>
      <c r="AA183" s="231">
        <v>0</v>
      </c>
      <c r="AB183" s="223">
        <v>0</v>
      </c>
      <c r="AC183" s="223">
        <v>0</v>
      </c>
      <c r="AD183" s="223">
        <v>0</v>
      </c>
      <c r="AE183" s="223"/>
      <c r="AF183" s="223"/>
    </row>
    <row r="184" ht="15" customHeight="1" spans="1:32">
      <c r="A184" s="26"/>
      <c r="B184" s="34" t="s">
        <v>92</v>
      </c>
      <c r="C184" s="223">
        <f t="shared" si="27"/>
        <v>0</v>
      </c>
      <c r="D184" s="223">
        <f t="shared" si="28"/>
        <v>0</v>
      </c>
      <c r="E184" s="223">
        <f t="shared" si="29"/>
        <v>0</v>
      </c>
      <c r="F184" s="223">
        <f t="shared" si="30"/>
        <v>0</v>
      </c>
      <c r="G184" s="223">
        <f t="shared" si="31"/>
        <v>0</v>
      </c>
      <c r="H184" s="224">
        <f t="shared" ref="H184:Y184" si="48">H20+H102</f>
        <v>0</v>
      </c>
      <c r="I184" s="224">
        <f t="shared" si="48"/>
        <v>0</v>
      </c>
      <c r="J184" s="223">
        <f t="shared" si="48"/>
        <v>0</v>
      </c>
      <c r="K184" s="223">
        <f t="shared" si="48"/>
        <v>0</v>
      </c>
      <c r="L184" s="223">
        <f t="shared" si="48"/>
        <v>0</v>
      </c>
      <c r="M184" s="224">
        <f t="shared" si="48"/>
        <v>0</v>
      </c>
      <c r="N184" s="223">
        <f t="shared" si="48"/>
        <v>0</v>
      </c>
      <c r="O184" s="223">
        <f t="shared" si="48"/>
        <v>0</v>
      </c>
      <c r="P184" s="224">
        <f t="shared" si="48"/>
        <v>0</v>
      </c>
      <c r="Q184" s="223">
        <f t="shared" si="48"/>
        <v>0</v>
      </c>
      <c r="R184" s="223">
        <f t="shared" si="48"/>
        <v>0</v>
      </c>
      <c r="S184" s="224">
        <f t="shared" si="48"/>
        <v>0</v>
      </c>
      <c r="T184" s="223">
        <f t="shared" si="48"/>
        <v>0</v>
      </c>
      <c r="U184" s="223">
        <f t="shared" si="48"/>
        <v>0</v>
      </c>
      <c r="V184" s="223">
        <f t="shared" si="48"/>
        <v>0</v>
      </c>
      <c r="W184" s="223">
        <f t="shared" si="48"/>
        <v>0</v>
      </c>
      <c r="X184" s="223">
        <f t="shared" si="48"/>
        <v>0</v>
      </c>
      <c r="Y184" s="223">
        <f t="shared" si="48"/>
        <v>0</v>
      </c>
      <c r="Z184" s="223">
        <v>0</v>
      </c>
      <c r="AA184" s="231">
        <v>0</v>
      </c>
      <c r="AB184" s="223">
        <v>0</v>
      </c>
      <c r="AC184" s="223">
        <v>0</v>
      </c>
      <c r="AD184" s="223">
        <v>0</v>
      </c>
      <c r="AE184" s="223"/>
      <c r="AF184" s="223"/>
    </row>
    <row r="185" ht="15" customHeight="1" spans="1:32">
      <c r="A185" s="26"/>
      <c r="B185" s="34" t="s">
        <v>93</v>
      </c>
      <c r="C185" s="223">
        <f t="shared" si="27"/>
        <v>0</v>
      </c>
      <c r="D185" s="223">
        <f t="shared" si="28"/>
        <v>0</v>
      </c>
      <c r="E185" s="223">
        <f t="shared" si="29"/>
        <v>0</v>
      </c>
      <c r="F185" s="223">
        <f t="shared" si="30"/>
        <v>0</v>
      </c>
      <c r="G185" s="223">
        <f t="shared" si="31"/>
        <v>0</v>
      </c>
      <c r="H185" s="224">
        <f t="shared" ref="H185:Y185" si="49">H21+H103</f>
        <v>0</v>
      </c>
      <c r="I185" s="224">
        <f t="shared" si="49"/>
        <v>0</v>
      </c>
      <c r="J185" s="223">
        <f t="shared" si="49"/>
        <v>0</v>
      </c>
      <c r="K185" s="223">
        <f t="shared" si="49"/>
        <v>0</v>
      </c>
      <c r="L185" s="223">
        <f t="shared" si="49"/>
        <v>0</v>
      </c>
      <c r="M185" s="224">
        <f t="shared" si="49"/>
        <v>0</v>
      </c>
      <c r="N185" s="223">
        <f t="shared" si="49"/>
        <v>0</v>
      </c>
      <c r="O185" s="223">
        <f t="shared" si="49"/>
        <v>0</v>
      </c>
      <c r="P185" s="224">
        <f t="shared" si="49"/>
        <v>0</v>
      </c>
      <c r="Q185" s="223">
        <f t="shared" si="49"/>
        <v>0</v>
      </c>
      <c r="R185" s="223">
        <f t="shared" si="49"/>
        <v>0</v>
      </c>
      <c r="S185" s="224">
        <f t="shared" si="49"/>
        <v>0</v>
      </c>
      <c r="T185" s="223">
        <f t="shared" si="49"/>
        <v>0</v>
      </c>
      <c r="U185" s="223">
        <f t="shared" si="49"/>
        <v>0</v>
      </c>
      <c r="V185" s="223">
        <f t="shared" si="49"/>
        <v>0</v>
      </c>
      <c r="W185" s="223">
        <f t="shared" si="49"/>
        <v>0</v>
      </c>
      <c r="X185" s="223">
        <f t="shared" si="49"/>
        <v>0</v>
      </c>
      <c r="Y185" s="223">
        <f t="shared" si="49"/>
        <v>0</v>
      </c>
      <c r="Z185" s="223">
        <v>0</v>
      </c>
      <c r="AA185" s="231">
        <v>0</v>
      </c>
      <c r="AB185" s="223">
        <v>0</v>
      </c>
      <c r="AC185" s="223">
        <v>0</v>
      </c>
      <c r="AD185" s="223">
        <v>0</v>
      </c>
      <c r="AE185" s="223"/>
      <c r="AF185" s="223"/>
    </row>
    <row r="186" ht="15" customHeight="1" spans="1:32">
      <c r="A186" s="26"/>
      <c r="B186" s="34" t="s">
        <v>94</v>
      </c>
      <c r="C186" s="223">
        <f t="shared" si="27"/>
        <v>15094.34</v>
      </c>
      <c r="D186" s="223">
        <f t="shared" si="28"/>
        <v>0</v>
      </c>
      <c r="E186" s="223">
        <f t="shared" si="29"/>
        <v>15094.34</v>
      </c>
      <c r="F186" s="223">
        <f t="shared" si="30"/>
        <v>0</v>
      </c>
      <c r="G186" s="223">
        <f t="shared" si="31"/>
        <v>0</v>
      </c>
      <c r="H186" s="224">
        <f t="shared" ref="H186:Y186" si="50">H22+H104</f>
        <v>0</v>
      </c>
      <c r="I186" s="224">
        <f t="shared" si="50"/>
        <v>0</v>
      </c>
      <c r="J186" s="223">
        <f t="shared" si="50"/>
        <v>0</v>
      </c>
      <c r="K186" s="223">
        <f t="shared" si="50"/>
        <v>0</v>
      </c>
      <c r="L186" s="223">
        <f t="shared" si="50"/>
        <v>0</v>
      </c>
      <c r="M186" s="224">
        <f t="shared" si="50"/>
        <v>0</v>
      </c>
      <c r="N186" s="223">
        <f t="shared" si="50"/>
        <v>0</v>
      </c>
      <c r="O186" s="223">
        <f t="shared" si="50"/>
        <v>0</v>
      </c>
      <c r="P186" s="224">
        <f t="shared" si="50"/>
        <v>0</v>
      </c>
      <c r="Q186" s="223">
        <f t="shared" si="50"/>
        <v>0</v>
      </c>
      <c r="R186" s="223">
        <f t="shared" si="50"/>
        <v>0</v>
      </c>
      <c r="S186" s="224">
        <f t="shared" si="50"/>
        <v>0</v>
      </c>
      <c r="T186" s="223">
        <f t="shared" si="50"/>
        <v>0</v>
      </c>
      <c r="U186" s="223">
        <f t="shared" si="50"/>
        <v>0</v>
      </c>
      <c r="V186" s="223">
        <f t="shared" si="50"/>
        <v>0</v>
      </c>
      <c r="W186" s="223">
        <f t="shared" si="50"/>
        <v>0</v>
      </c>
      <c r="X186" s="223">
        <f t="shared" si="50"/>
        <v>0</v>
      </c>
      <c r="Y186" s="223">
        <f t="shared" si="50"/>
        <v>0</v>
      </c>
      <c r="Z186" s="223">
        <v>0</v>
      </c>
      <c r="AA186" s="231">
        <v>0</v>
      </c>
      <c r="AB186" s="223">
        <v>0</v>
      </c>
      <c r="AC186" s="223">
        <v>0</v>
      </c>
      <c r="AD186" s="223">
        <v>0</v>
      </c>
      <c r="AE186" s="223"/>
      <c r="AF186" s="223"/>
    </row>
    <row r="187" ht="15" customHeight="1" spans="1:32">
      <c r="A187" s="26"/>
      <c r="B187" s="35" t="s">
        <v>95</v>
      </c>
      <c r="C187" s="225">
        <f t="shared" si="27"/>
        <v>200658218.411415</v>
      </c>
      <c r="D187" s="225">
        <f t="shared" si="28"/>
        <v>2445637.06340244</v>
      </c>
      <c r="E187" s="225">
        <f t="shared" si="29"/>
        <v>-5623148.72</v>
      </c>
      <c r="F187" s="225">
        <f t="shared" si="30"/>
        <v>2509.7554014654</v>
      </c>
      <c r="G187" s="225">
        <f t="shared" si="31"/>
        <v>1766.84643661487</v>
      </c>
      <c r="H187" s="224">
        <f t="shared" ref="H187:Y187" si="51">H23+H105</f>
        <v>126044487.301263</v>
      </c>
      <c r="I187" s="224">
        <f t="shared" si="51"/>
        <v>2959027.98053009</v>
      </c>
      <c r="J187" s="225">
        <f t="shared" si="51"/>
        <v>577944.363001368</v>
      </c>
      <c r="K187" s="225">
        <f t="shared" si="51"/>
        <v>869219.971555246</v>
      </c>
      <c r="L187" s="225">
        <f t="shared" si="51"/>
        <v>1511863.64597347</v>
      </c>
      <c r="M187" s="224">
        <f t="shared" si="51"/>
        <v>1827995.89582908</v>
      </c>
      <c r="N187" s="225">
        <f t="shared" si="51"/>
        <v>1256110.91051985</v>
      </c>
      <c r="O187" s="225">
        <f t="shared" si="51"/>
        <v>571884.985309237</v>
      </c>
      <c r="P187" s="224">
        <f t="shared" si="51"/>
        <v>897992.29217262</v>
      </c>
      <c r="Q187" s="225">
        <f t="shared" si="51"/>
        <v>662452.224078281</v>
      </c>
      <c r="R187" s="225">
        <f t="shared" si="51"/>
        <v>235540.068094339</v>
      </c>
      <c r="S187" s="224">
        <f t="shared" si="51"/>
        <v>72101949.99638</v>
      </c>
      <c r="T187" s="225">
        <f t="shared" si="51"/>
        <v>49427497.806503</v>
      </c>
      <c r="U187" s="225">
        <f t="shared" si="51"/>
        <v>4043788.5738188</v>
      </c>
      <c r="V187" s="225">
        <f t="shared" si="51"/>
        <v>5381562.46804348</v>
      </c>
      <c r="W187" s="225">
        <f t="shared" si="51"/>
        <v>13247588.0734009</v>
      </c>
      <c r="X187" s="225">
        <f t="shared" si="51"/>
        <v>98.69</v>
      </c>
      <c r="Y187" s="225">
        <f t="shared" si="51"/>
        <v>1414.38461371177</v>
      </c>
      <c r="Z187" s="225">
        <v>3387196.57389742</v>
      </c>
      <c r="AA187" s="225">
        <v>9919547.09610258</v>
      </c>
      <c r="AB187" s="225">
        <v>3712305.35399692</v>
      </c>
      <c r="AC187" s="225">
        <v>229364.98600308</v>
      </c>
      <c r="AD187" s="225">
        <v>129432.07</v>
      </c>
      <c r="AE187" s="225">
        <v>0</v>
      </c>
      <c r="AF187" s="225">
        <v>0</v>
      </c>
    </row>
    <row r="188" ht="15" customHeight="1" spans="1:32">
      <c r="A188" s="26" t="s">
        <v>96</v>
      </c>
      <c r="B188" s="37" t="s">
        <v>97</v>
      </c>
      <c r="C188" s="223">
        <f t="shared" si="27"/>
        <v>191527541.75</v>
      </c>
      <c r="D188" s="223">
        <f t="shared" si="28"/>
        <v>0</v>
      </c>
      <c r="E188" s="223">
        <f t="shared" si="29"/>
        <v>52702473.06</v>
      </c>
      <c r="F188" s="223">
        <f t="shared" si="30"/>
        <v>2023047.91</v>
      </c>
      <c r="G188" s="223">
        <f t="shared" si="31"/>
        <v>1785934.69</v>
      </c>
      <c r="H188" s="224">
        <f t="shared" ref="H188:Y188" si="52">H24+H106</f>
        <v>92394068.33</v>
      </c>
      <c r="I188" s="224">
        <f t="shared" si="52"/>
        <v>7410102.34</v>
      </c>
      <c r="J188" s="223">
        <f t="shared" si="52"/>
        <v>2796016.91</v>
      </c>
      <c r="K188" s="223">
        <f t="shared" si="52"/>
        <v>2037810.85</v>
      </c>
      <c r="L188" s="223">
        <f t="shared" si="52"/>
        <v>2576274.58</v>
      </c>
      <c r="M188" s="224">
        <f t="shared" si="52"/>
        <v>3359465.22</v>
      </c>
      <c r="N188" s="223">
        <f t="shared" si="52"/>
        <v>2482048.72</v>
      </c>
      <c r="O188" s="223">
        <f t="shared" si="52"/>
        <v>877416.5</v>
      </c>
      <c r="P188" s="224">
        <f t="shared" si="52"/>
        <v>7169110.73</v>
      </c>
      <c r="Q188" s="223">
        <f t="shared" si="52"/>
        <v>5497277.37</v>
      </c>
      <c r="R188" s="223">
        <f t="shared" si="52"/>
        <v>1671833.36</v>
      </c>
      <c r="S188" s="224">
        <f t="shared" si="52"/>
        <v>24683339.47</v>
      </c>
      <c r="T188" s="223">
        <f t="shared" si="52"/>
        <v>6807993.79</v>
      </c>
      <c r="U188" s="223">
        <f t="shared" si="52"/>
        <v>8662067.25</v>
      </c>
      <c r="V188" s="223">
        <f t="shared" si="52"/>
        <v>2608367.68</v>
      </c>
      <c r="W188" s="223">
        <f t="shared" si="52"/>
        <v>3380944.36</v>
      </c>
      <c r="X188" s="223">
        <f t="shared" si="52"/>
        <v>1018984.96</v>
      </c>
      <c r="Y188" s="223">
        <f t="shared" si="52"/>
        <v>2204981.43</v>
      </c>
      <c r="Z188" s="223">
        <v>1600741.38</v>
      </c>
      <c r="AA188" s="223">
        <v>1780202.98</v>
      </c>
      <c r="AB188" s="231">
        <v>5111136.22</v>
      </c>
      <c r="AC188" s="223">
        <v>2382931.03</v>
      </c>
      <c r="AD188" s="223">
        <v>1110000</v>
      </c>
      <c r="AE188" s="223">
        <v>58000</v>
      </c>
      <c r="AF188" s="223"/>
    </row>
    <row r="189" ht="15" customHeight="1" spans="1:32">
      <c r="A189" s="26"/>
      <c r="B189" s="34" t="s">
        <v>98</v>
      </c>
      <c r="C189" s="223">
        <f t="shared" si="27"/>
        <v>117656293.29</v>
      </c>
      <c r="D189" s="223">
        <f t="shared" si="28"/>
        <v>0</v>
      </c>
      <c r="E189" s="223">
        <f t="shared" si="29"/>
        <v>117231377</v>
      </c>
      <c r="F189" s="223">
        <f t="shared" si="30"/>
        <v>0</v>
      </c>
      <c r="G189" s="223">
        <f t="shared" si="31"/>
        <v>309913.17</v>
      </c>
      <c r="H189" s="224">
        <f t="shared" ref="H189:Y189" si="53">H25+H107</f>
        <v>115003.12</v>
      </c>
      <c r="I189" s="224">
        <f t="shared" si="53"/>
        <v>0</v>
      </c>
      <c r="J189" s="223">
        <f t="shared" si="53"/>
        <v>0</v>
      </c>
      <c r="K189" s="223">
        <f t="shared" si="53"/>
        <v>0</v>
      </c>
      <c r="L189" s="223">
        <f t="shared" si="53"/>
        <v>0</v>
      </c>
      <c r="M189" s="224">
        <f t="shared" si="53"/>
        <v>0</v>
      </c>
      <c r="N189" s="223">
        <f t="shared" si="53"/>
        <v>0</v>
      </c>
      <c r="O189" s="223">
        <f t="shared" si="53"/>
        <v>0</v>
      </c>
      <c r="P189" s="224">
        <f t="shared" si="53"/>
        <v>0</v>
      </c>
      <c r="Q189" s="223">
        <f t="shared" si="53"/>
        <v>0</v>
      </c>
      <c r="R189" s="223">
        <f t="shared" si="53"/>
        <v>0</v>
      </c>
      <c r="S189" s="224">
        <f t="shared" si="53"/>
        <v>0</v>
      </c>
      <c r="T189" s="223">
        <f t="shared" si="53"/>
        <v>0</v>
      </c>
      <c r="U189" s="223">
        <f t="shared" si="53"/>
        <v>0</v>
      </c>
      <c r="V189" s="223">
        <f t="shared" si="53"/>
        <v>0</v>
      </c>
      <c r="W189" s="223">
        <f t="shared" si="53"/>
        <v>0</v>
      </c>
      <c r="X189" s="223">
        <f t="shared" si="53"/>
        <v>0</v>
      </c>
      <c r="Y189" s="223">
        <f t="shared" si="53"/>
        <v>0</v>
      </c>
      <c r="Z189" s="223">
        <v>0</v>
      </c>
      <c r="AA189" s="223">
        <v>0</v>
      </c>
      <c r="AB189" s="231">
        <v>0</v>
      </c>
      <c r="AC189" s="223">
        <v>0</v>
      </c>
      <c r="AD189" s="223">
        <v>0</v>
      </c>
      <c r="AE189" s="223"/>
      <c r="AF189" s="223"/>
    </row>
    <row r="190" ht="15" customHeight="1" spans="1:32">
      <c r="A190" s="26"/>
      <c r="B190" s="34" t="s">
        <v>99</v>
      </c>
      <c r="C190" s="223">
        <f t="shared" si="27"/>
        <v>23527092.39</v>
      </c>
      <c r="D190" s="223">
        <f t="shared" si="28"/>
        <v>0</v>
      </c>
      <c r="E190" s="223">
        <f t="shared" si="29"/>
        <v>4405281.79</v>
      </c>
      <c r="F190" s="223">
        <f t="shared" si="30"/>
        <v>157797.67</v>
      </c>
      <c r="G190" s="223">
        <f t="shared" si="31"/>
        <v>152605.57</v>
      </c>
      <c r="H190" s="224">
        <f t="shared" ref="H190:Y190" si="54">H26+H108</f>
        <v>10524021.67</v>
      </c>
      <c r="I190" s="224">
        <f t="shared" si="54"/>
        <v>872065.33</v>
      </c>
      <c r="J190" s="223">
        <f t="shared" si="54"/>
        <v>320284.28</v>
      </c>
      <c r="K190" s="223">
        <f t="shared" si="54"/>
        <v>170727.47</v>
      </c>
      <c r="L190" s="223">
        <f t="shared" si="54"/>
        <v>381053.58</v>
      </c>
      <c r="M190" s="224">
        <f t="shared" si="54"/>
        <v>340371.37</v>
      </c>
      <c r="N190" s="223">
        <f t="shared" si="54"/>
        <v>240976.14</v>
      </c>
      <c r="O190" s="223">
        <f t="shared" si="54"/>
        <v>99395.23</v>
      </c>
      <c r="P190" s="224">
        <f t="shared" si="54"/>
        <v>493016.85</v>
      </c>
      <c r="Q190" s="223">
        <f t="shared" si="54"/>
        <v>349434</v>
      </c>
      <c r="R190" s="223">
        <f t="shared" si="54"/>
        <v>143582.85</v>
      </c>
      <c r="S190" s="224">
        <f t="shared" si="54"/>
        <v>6581932.14</v>
      </c>
      <c r="T190" s="223">
        <f t="shared" si="54"/>
        <v>842665.88</v>
      </c>
      <c r="U190" s="223">
        <f t="shared" si="54"/>
        <v>4735330.97</v>
      </c>
      <c r="V190" s="223">
        <f t="shared" si="54"/>
        <v>393436.54</v>
      </c>
      <c r="W190" s="223">
        <f t="shared" si="54"/>
        <v>283238.4</v>
      </c>
      <c r="X190" s="223">
        <f t="shared" si="54"/>
        <v>104189.23</v>
      </c>
      <c r="Y190" s="223">
        <f t="shared" si="54"/>
        <v>223071.12</v>
      </c>
      <c r="Z190" s="223">
        <v>124135.87</v>
      </c>
      <c r="AA190" s="223">
        <v>159102.53</v>
      </c>
      <c r="AB190" s="231">
        <v>3716646.02</v>
      </c>
      <c r="AC190" s="223">
        <v>615884.95</v>
      </c>
      <c r="AD190" s="223">
        <v>399700</v>
      </c>
      <c r="AE190" s="223">
        <v>3100</v>
      </c>
      <c r="AF190" s="223"/>
    </row>
    <row r="191" ht="15" customHeight="1" spans="1:32">
      <c r="A191" s="26"/>
      <c r="B191" s="34" t="s">
        <v>100</v>
      </c>
      <c r="C191" s="223">
        <f t="shared" si="27"/>
        <v>4426091.2</v>
      </c>
      <c r="D191" s="223">
        <f t="shared" si="28"/>
        <v>0</v>
      </c>
      <c r="E191" s="223">
        <f t="shared" si="29"/>
        <v>1353844.14</v>
      </c>
      <c r="F191" s="223">
        <f t="shared" si="30"/>
        <v>10423.73</v>
      </c>
      <c r="G191" s="223">
        <f t="shared" si="31"/>
        <v>78045.85</v>
      </c>
      <c r="H191" s="224">
        <f t="shared" ref="H191:Y191" si="55">H27+H109</f>
        <v>2173173.69</v>
      </c>
      <c r="I191" s="224">
        <f t="shared" si="55"/>
        <v>153031.83</v>
      </c>
      <c r="J191" s="223">
        <f t="shared" si="55"/>
        <v>83546.49</v>
      </c>
      <c r="K191" s="223">
        <f t="shared" si="55"/>
        <v>11166.44</v>
      </c>
      <c r="L191" s="223">
        <f t="shared" si="55"/>
        <v>58318.9</v>
      </c>
      <c r="M191" s="224">
        <f t="shared" si="55"/>
        <v>15076.73</v>
      </c>
      <c r="N191" s="223">
        <f t="shared" si="55"/>
        <v>9125</v>
      </c>
      <c r="O191" s="223">
        <f t="shared" si="55"/>
        <v>5951.73</v>
      </c>
      <c r="P191" s="224">
        <f t="shared" si="55"/>
        <v>41041.28</v>
      </c>
      <c r="Q191" s="223">
        <f t="shared" si="55"/>
        <v>26198.38</v>
      </c>
      <c r="R191" s="223">
        <f t="shared" si="55"/>
        <v>14842.9</v>
      </c>
      <c r="S191" s="224">
        <f t="shared" si="55"/>
        <v>601453.95</v>
      </c>
      <c r="T191" s="223">
        <f t="shared" si="55"/>
        <v>233905.76</v>
      </c>
      <c r="U191" s="223">
        <f t="shared" si="55"/>
        <v>83710.78</v>
      </c>
      <c r="V191" s="223">
        <f t="shared" si="55"/>
        <v>58134.48</v>
      </c>
      <c r="W191" s="223">
        <f t="shared" si="55"/>
        <v>5493.61</v>
      </c>
      <c r="X191" s="223">
        <f t="shared" si="55"/>
        <v>70961.71</v>
      </c>
      <c r="Y191" s="223">
        <f t="shared" si="55"/>
        <v>149247.61</v>
      </c>
      <c r="Z191" s="223">
        <v>2303.61</v>
      </c>
      <c r="AA191" s="223">
        <v>3190</v>
      </c>
      <c r="AB191" s="231">
        <v>82692.86</v>
      </c>
      <c r="AC191" s="223">
        <v>197.27</v>
      </c>
      <c r="AD191" s="223">
        <v>49.48</v>
      </c>
      <c r="AE191" s="223">
        <v>465.15</v>
      </c>
      <c r="AF191" s="223">
        <v>306.02</v>
      </c>
    </row>
    <row r="192" ht="15" customHeight="1" spans="1:32">
      <c r="A192" s="26"/>
      <c r="B192" s="34" t="s">
        <v>101</v>
      </c>
      <c r="C192" s="223">
        <f t="shared" si="27"/>
        <v>6329042.17</v>
      </c>
      <c r="D192" s="223">
        <f t="shared" si="28"/>
        <v>0</v>
      </c>
      <c r="E192" s="223">
        <f t="shared" si="29"/>
        <v>2797420.29</v>
      </c>
      <c r="F192" s="223">
        <f t="shared" si="30"/>
        <v>0</v>
      </c>
      <c r="G192" s="223">
        <f t="shared" si="31"/>
        <v>690937.42</v>
      </c>
      <c r="H192" s="224">
        <f t="shared" ref="H192:Y192" si="56">H28+H110</f>
        <v>2711325.68</v>
      </c>
      <c r="I192" s="224">
        <f t="shared" si="56"/>
        <v>0</v>
      </c>
      <c r="J192" s="223">
        <f t="shared" si="56"/>
        <v>0</v>
      </c>
      <c r="K192" s="223">
        <f t="shared" si="56"/>
        <v>0</v>
      </c>
      <c r="L192" s="223">
        <f t="shared" si="56"/>
        <v>0</v>
      </c>
      <c r="M192" s="224">
        <f t="shared" si="56"/>
        <v>0</v>
      </c>
      <c r="N192" s="223">
        <f t="shared" si="56"/>
        <v>0</v>
      </c>
      <c r="O192" s="223">
        <f t="shared" si="56"/>
        <v>0</v>
      </c>
      <c r="P192" s="224">
        <f t="shared" si="56"/>
        <v>0</v>
      </c>
      <c r="Q192" s="223">
        <f t="shared" si="56"/>
        <v>0</v>
      </c>
      <c r="R192" s="223">
        <f t="shared" si="56"/>
        <v>0</v>
      </c>
      <c r="S192" s="224">
        <f t="shared" si="56"/>
        <v>129358.78</v>
      </c>
      <c r="T192" s="223">
        <f t="shared" si="56"/>
        <v>44371.9</v>
      </c>
      <c r="U192" s="223">
        <f t="shared" si="56"/>
        <v>22259.19</v>
      </c>
      <c r="V192" s="223">
        <f t="shared" si="56"/>
        <v>0</v>
      </c>
      <c r="W192" s="223">
        <f t="shared" si="56"/>
        <v>42528.33</v>
      </c>
      <c r="X192" s="223">
        <f t="shared" si="56"/>
        <v>1189.98</v>
      </c>
      <c r="Y192" s="223">
        <f t="shared" si="56"/>
        <v>19009.38</v>
      </c>
      <c r="Z192" s="223">
        <v>13055.93</v>
      </c>
      <c r="AA192" s="223">
        <v>29472.4</v>
      </c>
      <c r="AB192" s="231">
        <v>4941.7</v>
      </c>
      <c r="AC192" s="223">
        <v>11338.03</v>
      </c>
      <c r="AD192" s="223">
        <v>5979.46</v>
      </c>
      <c r="AE192" s="223"/>
      <c r="AF192" s="223"/>
    </row>
    <row r="193" ht="15" customHeight="1" spans="1:32">
      <c r="A193" s="26"/>
      <c r="B193" s="34" t="s">
        <v>102</v>
      </c>
      <c r="C193" s="223">
        <f t="shared" si="27"/>
        <v>4891631.95</v>
      </c>
      <c r="D193" s="223">
        <f t="shared" si="28"/>
        <v>0</v>
      </c>
      <c r="E193" s="223">
        <f t="shared" si="29"/>
        <v>1157403.98</v>
      </c>
      <c r="F193" s="223">
        <f t="shared" si="30"/>
        <v>31012.9</v>
      </c>
      <c r="G193" s="223">
        <f t="shared" si="31"/>
        <v>33205.55</v>
      </c>
      <c r="H193" s="224">
        <f t="shared" ref="H193:Y193" si="57">H29+H111</f>
        <v>1940965.91</v>
      </c>
      <c r="I193" s="224">
        <f t="shared" si="57"/>
        <v>138077.77</v>
      </c>
      <c r="J193" s="223">
        <f t="shared" si="57"/>
        <v>43823.09</v>
      </c>
      <c r="K193" s="223">
        <f t="shared" si="57"/>
        <v>33518.09</v>
      </c>
      <c r="L193" s="223">
        <f t="shared" si="57"/>
        <v>60736.59</v>
      </c>
      <c r="M193" s="224">
        <f t="shared" si="57"/>
        <v>54879.58</v>
      </c>
      <c r="N193" s="223">
        <f t="shared" si="57"/>
        <v>41245.53</v>
      </c>
      <c r="O193" s="223">
        <f t="shared" si="57"/>
        <v>13634.05</v>
      </c>
      <c r="P193" s="224">
        <f t="shared" si="57"/>
        <v>109666.7</v>
      </c>
      <c r="Q193" s="223">
        <f t="shared" si="57"/>
        <v>83954.7</v>
      </c>
      <c r="R193" s="223">
        <f t="shared" si="57"/>
        <v>25712</v>
      </c>
      <c r="S193" s="224">
        <f t="shared" si="57"/>
        <v>1426419.56</v>
      </c>
      <c r="T193" s="223">
        <f t="shared" si="57"/>
        <v>785174.59</v>
      </c>
      <c r="U193" s="223">
        <f t="shared" si="57"/>
        <v>240965.54</v>
      </c>
      <c r="V193" s="223">
        <f t="shared" si="57"/>
        <v>110597.23</v>
      </c>
      <c r="W193" s="223">
        <f t="shared" si="57"/>
        <v>239424.16</v>
      </c>
      <c r="X193" s="223">
        <f t="shared" si="57"/>
        <v>16139.46</v>
      </c>
      <c r="Y193" s="223">
        <f t="shared" si="57"/>
        <v>34118.58</v>
      </c>
      <c r="Z193" s="223">
        <v>224096.56</v>
      </c>
      <c r="AA193" s="223">
        <v>15327.6</v>
      </c>
      <c r="AB193" s="231">
        <v>225428.5</v>
      </c>
      <c r="AC193" s="223">
        <v>15537.04</v>
      </c>
      <c r="AD193" s="223">
        <v>0</v>
      </c>
      <c r="AE193" s="223"/>
      <c r="AF193" s="223"/>
    </row>
    <row r="194" ht="15" customHeight="1" spans="1:32">
      <c r="A194" s="26"/>
      <c r="B194" s="34" t="s">
        <v>103</v>
      </c>
      <c r="C194" s="223">
        <f t="shared" si="27"/>
        <v>43694005.09</v>
      </c>
      <c r="D194" s="223">
        <f t="shared" si="28"/>
        <v>0</v>
      </c>
      <c r="E194" s="223">
        <f t="shared" si="29"/>
        <v>9769578.96</v>
      </c>
      <c r="F194" s="223">
        <f t="shared" si="30"/>
        <v>242952.62</v>
      </c>
      <c r="G194" s="223">
        <f t="shared" si="31"/>
        <v>330715.2</v>
      </c>
      <c r="H194" s="224">
        <f t="shared" ref="H194:Y194" si="58">H30+H112</f>
        <v>23827081.9</v>
      </c>
      <c r="I194" s="224">
        <f t="shared" si="58"/>
        <v>1688789.09</v>
      </c>
      <c r="J194" s="223">
        <f t="shared" si="58"/>
        <v>690813.83</v>
      </c>
      <c r="K194" s="223">
        <f t="shared" si="58"/>
        <v>329451.99</v>
      </c>
      <c r="L194" s="223">
        <f t="shared" si="58"/>
        <v>668523.27</v>
      </c>
      <c r="M194" s="224">
        <f t="shared" si="58"/>
        <v>588804.34</v>
      </c>
      <c r="N194" s="223">
        <f t="shared" si="58"/>
        <v>431645.19</v>
      </c>
      <c r="O194" s="223">
        <f t="shared" si="58"/>
        <v>157159.15</v>
      </c>
      <c r="P194" s="224">
        <f t="shared" si="58"/>
        <v>1074728.85</v>
      </c>
      <c r="Q194" s="223">
        <f t="shared" si="58"/>
        <v>772789.82</v>
      </c>
      <c r="R194" s="223">
        <f t="shared" si="58"/>
        <v>301939.03</v>
      </c>
      <c r="S194" s="224">
        <f t="shared" si="58"/>
        <v>6171354.13</v>
      </c>
      <c r="T194" s="223">
        <f t="shared" si="58"/>
        <v>1683900.28</v>
      </c>
      <c r="U194" s="223">
        <f t="shared" si="58"/>
        <v>2121312.66</v>
      </c>
      <c r="V194" s="223">
        <f t="shared" si="58"/>
        <v>630083.17</v>
      </c>
      <c r="W194" s="223">
        <f t="shared" si="58"/>
        <v>905399.76</v>
      </c>
      <c r="X194" s="223">
        <f t="shared" si="58"/>
        <v>271110.26</v>
      </c>
      <c r="Y194" s="223">
        <f t="shared" si="58"/>
        <v>559548</v>
      </c>
      <c r="Z194" s="223">
        <v>385343.51</v>
      </c>
      <c r="AA194" s="223">
        <v>520056.25</v>
      </c>
      <c r="AB194" s="231">
        <v>1473598.38</v>
      </c>
      <c r="AC194" s="223">
        <v>452091.91</v>
      </c>
      <c r="AD194" s="223">
        <v>195622.37</v>
      </c>
      <c r="AE194" s="223"/>
      <c r="AF194" s="223"/>
    </row>
    <row r="195" ht="15" customHeight="1" spans="1:32">
      <c r="A195" s="26"/>
      <c r="B195" s="34" t="s">
        <v>104</v>
      </c>
      <c r="C195" s="223">
        <f t="shared" si="27"/>
        <v>19233824.1</v>
      </c>
      <c r="D195" s="223">
        <f t="shared" si="28"/>
        <v>0</v>
      </c>
      <c r="E195" s="223">
        <f t="shared" si="29"/>
        <v>3667143.03</v>
      </c>
      <c r="F195" s="223">
        <f t="shared" si="30"/>
        <v>177699.06</v>
      </c>
      <c r="G195" s="223">
        <f t="shared" si="31"/>
        <v>223522.56</v>
      </c>
      <c r="H195" s="224">
        <f t="shared" ref="H195:Y195" si="59">H31+H113</f>
        <v>10881401.04</v>
      </c>
      <c r="I195" s="224">
        <f t="shared" si="59"/>
        <v>777517.37</v>
      </c>
      <c r="J195" s="223">
        <f t="shared" si="59"/>
        <v>303027.93</v>
      </c>
      <c r="K195" s="223">
        <f t="shared" si="59"/>
        <v>209177.44</v>
      </c>
      <c r="L195" s="223">
        <f t="shared" si="59"/>
        <v>265312</v>
      </c>
      <c r="M195" s="224">
        <f t="shared" si="59"/>
        <v>373411.76</v>
      </c>
      <c r="N195" s="223">
        <f t="shared" si="59"/>
        <v>275579.28</v>
      </c>
      <c r="O195" s="223">
        <f t="shared" si="59"/>
        <v>97832.48</v>
      </c>
      <c r="P195" s="224">
        <f t="shared" si="59"/>
        <v>645222.96</v>
      </c>
      <c r="Q195" s="223">
        <f t="shared" si="59"/>
        <v>471182.64</v>
      </c>
      <c r="R195" s="223">
        <f t="shared" si="59"/>
        <v>174040.32</v>
      </c>
      <c r="S195" s="224">
        <f t="shared" si="59"/>
        <v>2487906.32</v>
      </c>
      <c r="T195" s="223">
        <f t="shared" si="59"/>
        <v>687140</v>
      </c>
      <c r="U195" s="223">
        <f t="shared" si="59"/>
        <v>797993.32</v>
      </c>
      <c r="V195" s="223">
        <f t="shared" si="59"/>
        <v>269568</v>
      </c>
      <c r="W195" s="223">
        <f t="shared" si="59"/>
        <v>390789</v>
      </c>
      <c r="X195" s="223">
        <f t="shared" si="59"/>
        <v>113862</v>
      </c>
      <c r="Y195" s="223">
        <f t="shared" si="59"/>
        <v>228554</v>
      </c>
      <c r="Z195" s="223">
        <v>172008</v>
      </c>
      <c r="AA195" s="223">
        <v>218781</v>
      </c>
      <c r="AB195" s="231">
        <v>499276.36</v>
      </c>
      <c r="AC195" s="223">
        <v>207468.96</v>
      </c>
      <c r="AD195" s="223">
        <v>91248</v>
      </c>
      <c r="AE195" s="223"/>
      <c r="AF195" s="223"/>
    </row>
    <row r="196" ht="15" customHeight="1" spans="1:32">
      <c r="A196" s="26"/>
      <c r="B196" s="34" t="s">
        <v>105</v>
      </c>
      <c r="C196" s="223">
        <f t="shared" si="27"/>
        <v>11952500</v>
      </c>
      <c r="D196" s="223">
        <f t="shared" si="28"/>
        <v>-7827517.32316825</v>
      </c>
      <c r="E196" s="223">
        <f t="shared" si="29"/>
        <v>11952500</v>
      </c>
      <c r="F196" s="223">
        <f t="shared" si="30"/>
        <v>0</v>
      </c>
      <c r="G196" s="223">
        <f t="shared" si="31"/>
        <v>0</v>
      </c>
      <c r="H196" s="224">
        <f t="shared" ref="H196:Y196" si="60">H32+H114</f>
        <v>5593516.30316825</v>
      </c>
      <c r="I196" s="224">
        <f t="shared" si="60"/>
        <v>487973.16</v>
      </c>
      <c r="J196" s="223">
        <f t="shared" si="60"/>
        <v>162813.44</v>
      </c>
      <c r="K196" s="223">
        <f t="shared" si="60"/>
        <v>128906.94</v>
      </c>
      <c r="L196" s="223">
        <f t="shared" si="60"/>
        <v>196252.78</v>
      </c>
      <c r="M196" s="224">
        <f t="shared" si="60"/>
        <v>215585.28</v>
      </c>
      <c r="N196" s="223">
        <f t="shared" si="60"/>
        <v>170028.48</v>
      </c>
      <c r="O196" s="223">
        <f t="shared" si="60"/>
        <v>45556.8</v>
      </c>
      <c r="P196" s="224">
        <f t="shared" si="60"/>
        <v>312088</v>
      </c>
      <c r="Q196" s="223">
        <f t="shared" si="60"/>
        <v>217888</v>
      </c>
      <c r="R196" s="223">
        <f t="shared" si="60"/>
        <v>94200</v>
      </c>
      <c r="S196" s="224">
        <f t="shared" si="60"/>
        <v>1218354.58</v>
      </c>
      <c r="T196" s="223">
        <f t="shared" si="60"/>
        <v>408075.52</v>
      </c>
      <c r="U196" s="223">
        <f t="shared" si="60"/>
        <v>283962.16</v>
      </c>
      <c r="V196" s="223">
        <f t="shared" si="60"/>
        <v>178653.44</v>
      </c>
      <c r="W196" s="223">
        <f t="shared" si="60"/>
        <v>149500.27</v>
      </c>
      <c r="X196" s="223">
        <f t="shared" si="60"/>
        <v>76316.79</v>
      </c>
      <c r="Y196" s="223">
        <f t="shared" si="60"/>
        <v>121846.4</v>
      </c>
      <c r="Z196" s="223">
        <v>61273.6033333333</v>
      </c>
      <c r="AA196" s="29">
        <v>88226.6666666667</v>
      </c>
      <c r="AB196" s="231">
        <v>275885.76</v>
      </c>
      <c r="AC196" s="223">
        <v>8076.4</v>
      </c>
      <c r="AD196" s="223">
        <v>0</v>
      </c>
      <c r="AE196" s="223"/>
      <c r="AF196" s="223"/>
    </row>
    <row r="197" ht="15" customHeight="1" spans="1:32">
      <c r="A197" s="26"/>
      <c r="B197" s="34" t="s">
        <v>106</v>
      </c>
      <c r="C197" s="223">
        <f t="shared" si="27"/>
        <v>1277847.75</v>
      </c>
      <c r="D197" s="223">
        <f t="shared" si="28"/>
        <v>0</v>
      </c>
      <c r="E197" s="223">
        <f t="shared" si="29"/>
        <v>180413</v>
      </c>
      <c r="F197" s="223">
        <f t="shared" si="30"/>
        <v>3484.99</v>
      </c>
      <c r="G197" s="223">
        <f t="shared" si="31"/>
        <v>8369.14</v>
      </c>
      <c r="H197" s="224">
        <f t="shared" ref="H197:Y197" si="61">H33+H115</f>
        <v>826917.55</v>
      </c>
      <c r="I197" s="224">
        <f t="shared" si="61"/>
        <v>31369.89</v>
      </c>
      <c r="J197" s="223">
        <f t="shared" si="61"/>
        <v>12244.57</v>
      </c>
      <c r="K197" s="223">
        <f t="shared" si="61"/>
        <v>6259.56</v>
      </c>
      <c r="L197" s="223">
        <f t="shared" si="61"/>
        <v>12865.76</v>
      </c>
      <c r="M197" s="224">
        <f t="shared" si="61"/>
        <v>80842.71</v>
      </c>
      <c r="N197" s="223">
        <f t="shared" si="61"/>
        <v>77002.71</v>
      </c>
      <c r="O197" s="223">
        <f t="shared" si="61"/>
        <v>3840</v>
      </c>
      <c r="P197" s="224">
        <f t="shared" si="61"/>
        <v>18761.24</v>
      </c>
      <c r="Q197" s="223">
        <f t="shared" si="61"/>
        <v>13286.24</v>
      </c>
      <c r="R197" s="223">
        <f t="shared" si="61"/>
        <v>5475</v>
      </c>
      <c r="S197" s="224">
        <f t="shared" si="61"/>
        <v>127689.23</v>
      </c>
      <c r="T197" s="223">
        <f t="shared" si="61"/>
        <v>36639.63</v>
      </c>
      <c r="U197" s="223">
        <f t="shared" si="61"/>
        <v>29655.23</v>
      </c>
      <c r="V197" s="223">
        <f t="shared" si="61"/>
        <v>13759.98</v>
      </c>
      <c r="W197" s="223">
        <f t="shared" si="61"/>
        <v>29057.17</v>
      </c>
      <c r="X197" s="223">
        <f t="shared" si="61"/>
        <v>-545.94</v>
      </c>
      <c r="Y197" s="223">
        <f t="shared" si="61"/>
        <v>19123.16</v>
      </c>
      <c r="Z197" s="223">
        <v>7616.42</v>
      </c>
      <c r="AA197" s="223">
        <v>21440.75</v>
      </c>
      <c r="AB197" s="231">
        <v>18953.71</v>
      </c>
      <c r="AC197" s="223">
        <v>9995.37</v>
      </c>
      <c r="AD197" s="223">
        <v>520.03</v>
      </c>
      <c r="AE197" s="223">
        <v>95.37</v>
      </c>
      <c r="AF197" s="223">
        <v>90.75</v>
      </c>
    </row>
    <row r="198" ht="15" customHeight="1" spans="1:32">
      <c r="A198" s="26"/>
      <c r="B198" s="34" t="s">
        <v>107</v>
      </c>
      <c r="C198" s="223">
        <f t="shared" si="27"/>
        <v>8622691.8985849</v>
      </c>
      <c r="D198" s="223">
        <f t="shared" si="28"/>
        <v>0</v>
      </c>
      <c r="E198" s="223">
        <f t="shared" si="29"/>
        <v>3410887.84</v>
      </c>
      <c r="F198" s="223">
        <f t="shared" si="30"/>
        <v>44300.82</v>
      </c>
      <c r="G198" s="223">
        <f t="shared" si="31"/>
        <v>36781.33</v>
      </c>
      <c r="H198" s="224">
        <f t="shared" ref="H198:Y198" si="62">H34+H116</f>
        <v>2649769.0385849</v>
      </c>
      <c r="I198" s="224">
        <f t="shared" si="62"/>
        <v>184203.69</v>
      </c>
      <c r="J198" s="223">
        <f t="shared" si="62"/>
        <v>58430.79</v>
      </c>
      <c r="K198" s="223">
        <f t="shared" si="62"/>
        <v>44790.79</v>
      </c>
      <c r="L198" s="223">
        <f t="shared" si="62"/>
        <v>80982.11</v>
      </c>
      <c r="M198" s="224">
        <f t="shared" si="62"/>
        <v>246634.15</v>
      </c>
      <c r="N198" s="223">
        <f t="shared" si="62"/>
        <v>228455.41</v>
      </c>
      <c r="O198" s="223">
        <f t="shared" si="62"/>
        <v>18178.74</v>
      </c>
      <c r="P198" s="224">
        <f t="shared" si="62"/>
        <v>146222.27</v>
      </c>
      <c r="Q198" s="223">
        <f t="shared" si="62"/>
        <v>111939.61</v>
      </c>
      <c r="R198" s="223">
        <f t="shared" si="62"/>
        <v>34282.66</v>
      </c>
      <c r="S198" s="224">
        <f t="shared" si="62"/>
        <v>1903892.76</v>
      </c>
      <c r="T198" s="223">
        <f t="shared" si="62"/>
        <v>1046899.45</v>
      </c>
      <c r="U198" s="223">
        <f t="shared" si="62"/>
        <v>321287.4</v>
      </c>
      <c r="V198" s="223">
        <f t="shared" si="62"/>
        <v>149462.98</v>
      </c>
      <c r="W198" s="223">
        <f t="shared" si="62"/>
        <v>319232.22</v>
      </c>
      <c r="X198" s="223">
        <f t="shared" si="62"/>
        <v>21162.89</v>
      </c>
      <c r="Y198" s="223">
        <f t="shared" si="62"/>
        <v>45847.82</v>
      </c>
      <c r="Z198" s="223">
        <v>94095.9</v>
      </c>
      <c r="AA198" s="223">
        <v>225136.32</v>
      </c>
      <c r="AB198" s="231">
        <v>267623.52</v>
      </c>
      <c r="AC198" s="223">
        <v>33623.88</v>
      </c>
      <c r="AD198" s="223">
        <v>18860</v>
      </c>
      <c r="AE198" s="223">
        <v>1180</v>
      </c>
      <c r="AF198" s="223"/>
    </row>
    <row r="199" ht="15" customHeight="1" spans="1:32">
      <c r="A199" s="26"/>
      <c r="B199" s="34" t="s">
        <v>108</v>
      </c>
      <c r="C199" s="223">
        <f t="shared" si="27"/>
        <v>9915403.79</v>
      </c>
      <c r="D199" s="223">
        <f t="shared" si="28"/>
        <v>0</v>
      </c>
      <c r="E199" s="223">
        <f t="shared" si="29"/>
        <v>2898275.35</v>
      </c>
      <c r="F199" s="223">
        <f t="shared" si="30"/>
        <v>0</v>
      </c>
      <c r="G199" s="223">
        <f t="shared" si="31"/>
        <v>156750</v>
      </c>
      <c r="H199" s="224">
        <f t="shared" ref="H199:Y199" si="63">H35+H117</f>
        <v>5398383.68</v>
      </c>
      <c r="I199" s="224">
        <f t="shared" si="63"/>
        <v>45024.39</v>
      </c>
      <c r="J199" s="223">
        <f t="shared" si="63"/>
        <v>45024.39</v>
      </c>
      <c r="K199" s="223">
        <f t="shared" si="63"/>
        <v>0</v>
      </c>
      <c r="L199" s="223">
        <f t="shared" si="63"/>
        <v>0</v>
      </c>
      <c r="M199" s="224">
        <f t="shared" si="63"/>
        <v>0</v>
      </c>
      <c r="N199" s="223">
        <f t="shared" si="63"/>
        <v>0</v>
      </c>
      <c r="O199" s="223">
        <f t="shared" si="63"/>
        <v>0</v>
      </c>
      <c r="P199" s="224">
        <f t="shared" si="63"/>
        <v>265922.5</v>
      </c>
      <c r="Q199" s="223">
        <f t="shared" si="63"/>
        <v>265922.5</v>
      </c>
      <c r="R199" s="223">
        <f t="shared" si="63"/>
        <v>0</v>
      </c>
      <c r="S199" s="224">
        <f t="shared" si="63"/>
        <v>1151047.87</v>
      </c>
      <c r="T199" s="223">
        <f t="shared" si="63"/>
        <v>55002.5</v>
      </c>
      <c r="U199" s="223">
        <f t="shared" si="63"/>
        <v>255585.03</v>
      </c>
      <c r="V199" s="223">
        <f t="shared" si="63"/>
        <v>50365</v>
      </c>
      <c r="W199" s="223">
        <f t="shared" si="63"/>
        <v>0</v>
      </c>
      <c r="X199" s="223">
        <f t="shared" si="63"/>
        <v>229531.32</v>
      </c>
      <c r="Y199" s="223">
        <f t="shared" si="63"/>
        <v>560564.02</v>
      </c>
      <c r="Z199" s="223">
        <v>0</v>
      </c>
      <c r="AA199" s="231">
        <v>0</v>
      </c>
      <c r="AB199" s="231">
        <v>255585.03</v>
      </c>
      <c r="AC199" s="223">
        <v>0</v>
      </c>
      <c r="AD199" s="223">
        <v>0</v>
      </c>
      <c r="AE199" s="223"/>
      <c r="AF199" s="223"/>
    </row>
    <row r="200" ht="15" customHeight="1" spans="1:32">
      <c r="A200" s="26"/>
      <c r="B200" s="34" t="s">
        <v>109</v>
      </c>
      <c r="C200" s="223">
        <f t="shared" ref="C200:C245" si="64">D200+E200+F200+G200+I200+H200+M200+P200+S200</f>
        <v>121081.13</v>
      </c>
      <c r="D200" s="223">
        <f t="shared" ref="D200:D245" si="65">D36+D118</f>
        <v>0</v>
      </c>
      <c r="E200" s="223">
        <f t="shared" ref="E200:E245" si="66">E36+E118</f>
        <v>0</v>
      </c>
      <c r="F200" s="223">
        <f t="shared" ref="F200:F245" si="67">F36+F118</f>
        <v>0</v>
      </c>
      <c r="G200" s="223">
        <f t="shared" ref="G200:G245" si="68">G36+G118</f>
        <v>-3806780.48</v>
      </c>
      <c r="H200" s="224">
        <f t="shared" ref="H200:Y200" si="69">H36+H118</f>
        <v>104779.24</v>
      </c>
      <c r="I200" s="224">
        <f t="shared" si="69"/>
        <v>502409.535294641</v>
      </c>
      <c r="J200" s="223">
        <f t="shared" si="69"/>
        <v>0</v>
      </c>
      <c r="K200" s="223">
        <f t="shared" si="69"/>
        <v>502409.535294641</v>
      </c>
      <c r="L200" s="223">
        <f t="shared" si="69"/>
        <v>0</v>
      </c>
      <c r="M200" s="224">
        <f t="shared" si="69"/>
        <v>1950295.19213224</v>
      </c>
      <c r="N200" s="223">
        <f t="shared" si="69"/>
        <v>1409119.92955173</v>
      </c>
      <c r="O200" s="223">
        <f t="shared" si="69"/>
        <v>541175.262580508</v>
      </c>
      <c r="P200" s="224">
        <f t="shared" si="69"/>
        <v>1370377.64257312</v>
      </c>
      <c r="Q200" s="223">
        <f t="shared" si="69"/>
        <v>686088.821286561</v>
      </c>
      <c r="R200" s="223">
        <f t="shared" si="69"/>
        <v>684288.821286561</v>
      </c>
      <c r="S200" s="224">
        <f t="shared" si="69"/>
        <v>0</v>
      </c>
      <c r="T200" s="223">
        <f t="shared" si="69"/>
        <v>0</v>
      </c>
      <c r="U200" s="223">
        <f t="shared" si="69"/>
        <v>0</v>
      </c>
      <c r="V200" s="223">
        <f t="shared" si="69"/>
        <v>0</v>
      </c>
      <c r="W200" s="223">
        <f t="shared" si="69"/>
        <v>0</v>
      </c>
      <c r="X200" s="223">
        <f t="shared" si="69"/>
        <v>0</v>
      </c>
      <c r="Y200" s="223">
        <f t="shared" si="69"/>
        <v>0</v>
      </c>
      <c r="Z200" s="223">
        <v>0</v>
      </c>
      <c r="AA200" s="231">
        <v>0</v>
      </c>
      <c r="AB200" s="231">
        <v>0</v>
      </c>
      <c r="AC200" s="223">
        <v>0</v>
      </c>
      <c r="AD200" s="223">
        <v>0</v>
      </c>
      <c r="AE200" s="223"/>
      <c r="AF200" s="223"/>
    </row>
    <row r="201" ht="15" customHeight="1" spans="1:32">
      <c r="A201" s="26"/>
      <c r="B201" s="38" t="s">
        <v>95</v>
      </c>
      <c r="C201" s="225">
        <f t="shared" si="64"/>
        <v>443175046.508585</v>
      </c>
      <c r="D201" s="225">
        <f t="shared" si="65"/>
        <v>-7827517.32316825</v>
      </c>
      <c r="E201" s="225">
        <f t="shared" si="66"/>
        <v>211526598.44</v>
      </c>
      <c r="F201" s="225">
        <f t="shared" si="67"/>
        <v>2690719.7</v>
      </c>
      <c r="G201" s="225">
        <f t="shared" si="68"/>
        <v>0</v>
      </c>
      <c r="H201" s="224">
        <f t="shared" ref="H201:Y201" si="70">H37+H119</f>
        <v>159140407.151753</v>
      </c>
      <c r="I201" s="224">
        <f t="shared" si="70"/>
        <v>12290564.3952946</v>
      </c>
      <c r="J201" s="225">
        <f t="shared" si="70"/>
        <v>4516025.72</v>
      </c>
      <c r="K201" s="225">
        <f t="shared" si="70"/>
        <v>3474219.10529464</v>
      </c>
      <c r="L201" s="225">
        <f t="shared" si="70"/>
        <v>4300319.57</v>
      </c>
      <c r="M201" s="224">
        <f t="shared" si="70"/>
        <v>7225366.33213224</v>
      </c>
      <c r="N201" s="225">
        <f t="shared" si="70"/>
        <v>5365226.38955173</v>
      </c>
      <c r="O201" s="225">
        <f t="shared" si="70"/>
        <v>1860139.94258051</v>
      </c>
      <c r="P201" s="224">
        <f t="shared" si="70"/>
        <v>11646159.0225731</v>
      </c>
      <c r="Q201" s="225">
        <f t="shared" si="70"/>
        <v>8495962.08128656</v>
      </c>
      <c r="R201" s="225">
        <f t="shared" si="70"/>
        <v>3150196.94128656</v>
      </c>
      <c r="S201" s="224">
        <f t="shared" si="70"/>
        <v>46482748.79</v>
      </c>
      <c r="T201" s="225">
        <f t="shared" si="70"/>
        <v>12631769.3</v>
      </c>
      <c r="U201" s="225">
        <f t="shared" si="70"/>
        <v>17554129.53</v>
      </c>
      <c r="V201" s="225">
        <f t="shared" si="70"/>
        <v>4462428.5</v>
      </c>
      <c r="W201" s="225">
        <f t="shared" si="70"/>
        <v>5745607.28</v>
      </c>
      <c r="X201" s="225">
        <f t="shared" si="70"/>
        <v>1922902.66</v>
      </c>
      <c r="Y201" s="225">
        <f t="shared" si="70"/>
        <v>4165911.52</v>
      </c>
      <c r="Z201" s="225">
        <v>2684670.78333333</v>
      </c>
      <c r="AA201" s="225">
        <v>3060936.49666667</v>
      </c>
      <c r="AB201" s="225">
        <v>11931768.06</v>
      </c>
      <c r="AC201" s="225">
        <v>3737144.84</v>
      </c>
      <c r="AD201" s="225">
        <v>1821979.34</v>
      </c>
      <c r="AE201" s="225">
        <v>62840.52</v>
      </c>
      <c r="AF201" s="225">
        <v>396.77</v>
      </c>
    </row>
    <row r="202" ht="15" customHeight="1" spans="1:32">
      <c r="A202" s="26" t="s">
        <v>110</v>
      </c>
      <c r="B202" s="34" t="s">
        <v>111</v>
      </c>
      <c r="C202" s="223">
        <f t="shared" si="64"/>
        <v>8686068.92</v>
      </c>
      <c r="D202" s="223">
        <f t="shared" si="65"/>
        <v>0</v>
      </c>
      <c r="E202" s="223">
        <f t="shared" si="66"/>
        <v>1620869.9</v>
      </c>
      <c r="F202" s="223">
        <f t="shared" si="67"/>
        <v>373266.62</v>
      </c>
      <c r="G202" s="223">
        <f t="shared" si="68"/>
        <v>100639.84</v>
      </c>
      <c r="H202" s="224">
        <f t="shared" ref="H202:Y202" si="71">H38+H120</f>
        <v>1714725.68</v>
      </c>
      <c r="I202" s="224">
        <f t="shared" si="71"/>
        <v>477461.66</v>
      </c>
      <c r="J202" s="223">
        <f t="shared" si="71"/>
        <v>168883.03</v>
      </c>
      <c r="K202" s="223">
        <f t="shared" si="71"/>
        <v>147517.33</v>
      </c>
      <c r="L202" s="223">
        <f t="shared" si="71"/>
        <v>161061.3</v>
      </c>
      <c r="M202" s="224">
        <f t="shared" si="71"/>
        <v>344931.24</v>
      </c>
      <c r="N202" s="223">
        <f t="shared" si="71"/>
        <v>178673</v>
      </c>
      <c r="O202" s="223">
        <f t="shared" si="71"/>
        <v>166258.24</v>
      </c>
      <c r="P202" s="224">
        <f t="shared" si="71"/>
        <v>223412.01</v>
      </c>
      <c r="Q202" s="223">
        <f t="shared" si="71"/>
        <v>109901.5</v>
      </c>
      <c r="R202" s="223">
        <f t="shared" si="71"/>
        <v>113510.51</v>
      </c>
      <c r="S202" s="224">
        <f t="shared" si="71"/>
        <v>3830761.97</v>
      </c>
      <c r="T202" s="223">
        <f t="shared" si="71"/>
        <v>1578163.99</v>
      </c>
      <c r="U202" s="223">
        <f t="shared" si="71"/>
        <v>793569.5</v>
      </c>
      <c r="V202" s="223">
        <f t="shared" si="71"/>
        <v>522118.35</v>
      </c>
      <c r="W202" s="223">
        <f t="shared" si="71"/>
        <v>570449.82</v>
      </c>
      <c r="X202" s="223">
        <f t="shared" si="71"/>
        <v>137909.06</v>
      </c>
      <c r="Y202" s="223">
        <f t="shared" si="71"/>
        <v>228551.25</v>
      </c>
      <c r="Z202" s="223">
        <v>158946.1</v>
      </c>
      <c r="AA202" s="223">
        <v>411503.72</v>
      </c>
      <c r="AB202" s="223">
        <v>579551.32</v>
      </c>
      <c r="AC202" s="223">
        <v>126962.9</v>
      </c>
      <c r="AD202" s="223">
        <v>73691.3</v>
      </c>
      <c r="AE202" s="223">
        <v>13363.98</v>
      </c>
      <c r="AF202" s="223"/>
    </row>
    <row r="203" ht="15" customHeight="1" spans="1:32">
      <c r="A203" s="26"/>
      <c r="B203" s="34" t="s">
        <v>112</v>
      </c>
      <c r="C203" s="223">
        <f t="shared" si="64"/>
        <v>65677.66</v>
      </c>
      <c r="D203" s="223">
        <f t="shared" si="65"/>
        <v>0</v>
      </c>
      <c r="E203" s="223">
        <f t="shared" si="66"/>
        <v>24071.47</v>
      </c>
      <c r="F203" s="223">
        <f t="shared" si="67"/>
        <v>0</v>
      </c>
      <c r="G203" s="223">
        <f t="shared" si="68"/>
        <v>1619</v>
      </c>
      <c r="H203" s="224">
        <f t="shared" ref="H203:Y203" si="72">H39+H121</f>
        <v>15337.81</v>
      </c>
      <c r="I203" s="224">
        <f t="shared" si="72"/>
        <v>5054.64</v>
      </c>
      <c r="J203" s="223">
        <f t="shared" si="72"/>
        <v>0</v>
      </c>
      <c r="K203" s="223">
        <f t="shared" si="72"/>
        <v>5054.64</v>
      </c>
      <c r="L203" s="223">
        <f t="shared" si="72"/>
        <v>0</v>
      </c>
      <c r="M203" s="224">
        <f t="shared" si="72"/>
        <v>953.07</v>
      </c>
      <c r="N203" s="223">
        <f t="shared" si="72"/>
        <v>244.57</v>
      </c>
      <c r="O203" s="223">
        <f t="shared" si="72"/>
        <v>708.5</v>
      </c>
      <c r="P203" s="224">
        <f t="shared" si="72"/>
        <v>0</v>
      </c>
      <c r="Q203" s="223">
        <f t="shared" si="72"/>
        <v>0</v>
      </c>
      <c r="R203" s="223">
        <f t="shared" si="72"/>
        <v>0</v>
      </c>
      <c r="S203" s="224">
        <f t="shared" si="72"/>
        <v>18641.67</v>
      </c>
      <c r="T203" s="223">
        <f t="shared" si="72"/>
        <v>351.31</v>
      </c>
      <c r="U203" s="223">
        <f t="shared" si="72"/>
        <v>12324.36</v>
      </c>
      <c r="V203" s="223">
        <f t="shared" si="72"/>
        <v>1229</v>
      </c>
      <c r="W203" s="223">
        <f t="shared" si="72"/>
        <v>0</v>
      </c>
      <c r="X203" s="223">
        <f t="shared" si="72"/>
        <v>0</v>
      </c>
      <c r="Y203" s="223">
        <f t="shared" si="72"/>
        <v>4737</v>
      </c>
      <c r="Z203" s="223">
        <v>0</v>
      </c>
      <c r="AA203" s="223">
        <v>0</v>
      </c>
      <c r="AB203" s="223">
        <v>278</v>
      </c>
      <c r="AC203" s="223">
        <v>11819.86</v>
      </c>
      <c r="AD203" s="223">
        <v>0</v>
      </c>
      <c r="AE203" s="223">
        <v>226.5</v>
      </c>
      <c r="AF203" s="223"/>
    </row>
    <row r="204" ht="15" customHeight="1" spans="1:32">
      <c r="A204" s="26"/>
      <c r="B204" s="34" t="s">
        <v>113</v>
      </c>
      <c r="C204" s="223">
        <f t="shared" si="64"/>
        <v>14075314.35</v>
      </c>
      <c r="D204" s="223">
        <f t="shared" si="65"/>
        <v>-138000.62</v>
      </c>
      <c r="E204" s="223">
        <f t="shared" si="66"/>
        <v>1697719.51</v>
      </c>
      <c r="F204" s="223">
        <f t="shared" si="67"/>
        <v>179336.1</v>
      </c>
      <c r="G204" s="223">
        <f t="shared" si="68"/>
        <v>75339.07</v>
      </c>
      <c r="H204" s="224">
        <f t="shared" ref="H204:Y204" si="73">H40+H122</f>
        <v>7478292.7</v>
      </c>
      <c r="I204" s="224">
        <f t="shared" si="73"/>
        <v>812621.2</v>
      </c>
      <c r="J204" s="223">
        <f t="shared" si="73"/>
        <v>235984.34</v>
      </c>
      <c r="K204" s="223">
        <f t="shared" si="73"/>
        <v>238928.88</v>
      </c>
      <c r="L204" s="223">
        <f t="shared" si="73"/>
        <v>337707.98</v>
      </c>
      <c r="M204" s="224">
        <f t="shared" si="73"/>
        <v>363422.17</v>
      </c>
      <c r="N204" s="223">
        <f t="shared" si="73"/>
        <v>184929.31</v>
      </c>
      <c r="O204" s="223">
        <f t="shared" si="73"/>
        <v>178492.86</v>
      </c>
      <c r="P204" s="224">
        <f t="shared" si="73"/>
        <v>124538.92</v>
      </c>
      <c r="Q204" s="223">
        <f t="shared" si="73"/>
        <v>67450.77</v>
      </c>
      <c r="R204" s="223">
        <f t="shared" si="73"/>
        <v>57088.15</v>
      </c>
      <c r="S204" s="224">
        <f t="shared" si="73"/>
        <v>3482045.3</v>
      </c>
      <c r="T204" s="223">
        <f t="shared" si="73"/>
        <v>2216628.25</v>
      </c>
      <c r="U204" s="223">
        <f t="shared" si="73"/>
        <v>394363.85</v>
      </c>
      <c r="V204" s="223">
        <f t="shared" si="73"/>
        <v>395474.81</v>
      </c>
      <c r="W204" s="223">
        <f t="shared" si="73"/>
        <v>189612.47</v>
      </c>
      <c r="X204" s="223">
        <f t="shared" si="73"/>
        <v>193167.52</v>
      </c>
      <c r="Y204" s="223">
        <f t="shared" si="73"/>
        <v>92798.4</v>
      </c>
      <c r="Z204" s="223">
        <v>122346.89</v>
      </c>
      <c r="AA204" s="223">
        <v>67265.58</v>
      </c>
      <c r="AB204" s="223">
        <v>365817.07</v>
      </c>
      <c r="AC204" s="223">
        <v>12788.03</v>
      </c>
      <c r="AD204" s="223">
        <v>5610.75</v>
      </c>
      <c r="AE204" s="223">
        <v>10148</v>
      </c>
      <c r="AF204" s="223"/>
    </row>
    <row r="205" ht="15" customHeight="1" spans="1:32">
      <c r="A205" s="26"/>
      <c r="B205" s="31" t="s">
        <v>114</v>
      </c>
      <c r="C205" s="223">
        <f t="shared" si="64"/>
        <v>2741600.44</v>
      </c>
      <c r="D205" s="223">
        <f t="shared" si="65"/>
        <v>0</v>
      </c>
      <c r="E205" s="223">
        <f t="shared" si="66"/>
        <v>925096.29</v>
      </c>
      <c r="F205" s="223">
        <f t="shared" si="67"/>
        <v>16462.97</v>
      </c>
      <c r="G205" s="223">
        <f t="shared" si="68"/>
        <v>24044.4</v>
      </c>
      <c r="H205" s="224">
        <f t="shared" ref="H205:Y205" si="74">H41+H123</f>
        <v>1464618.58</v>
      </c>
      <c r="I205" s="224">
        <f t="shared" si="74"/>
        <v>57127.02</v>
      </c>
      <c r="J205" s="223">
        <f t="shared" si="74"/>
        <v>18224.48</v>
      </c>
      <c r="K205" s="223">
        <f t="shared" si="74"/>
        <v>24909.75</v>
      </c>
      <c r="L205" s="223">
        <f t="shared" si="74"/>
        <v>13992.79</v>
      </c>
      <c r="M205" s="224">
        <f t="shared" si="74"/>
        <v>55374.17</v>
      </c>
      <c r="N205" s="223">
        <f t="shared" si="74"/>
        <v>35435.82</v>
      </c>
      <c r="O205" s="223">
        <f t="shared" si="74"/>
        <v>19938.35</v>
      </c>
      <c r="P205" s="224">
        <f t="shared" si="74"/>
        <v>43860.02</v>
      </c>
      <c r="Q205" s="223">
        <f t="shared" si="74"/>
        <v>25226.25</v>
      </c>
      <c r="R205" s="223">
        <f t="shared" si="74"/>
        <v>18633.77</v>
      </c>
      <c r="S205" s="224">
        <f t="shared" si="74"/>
        <v>155016.99</v>
      </c>
      <c r="T205" s="223">
        <f t="shared" si="74"/>
        <v>61507.09</v>
      </c>
      <c r="U205" s="223">
        <f t="shared" si="74"/>
        <v>21008.79</v>
      </c>
      <c r="V205" s="223">
        <f t="shared" si="74"/>
        <v>8012.51</v>
      </c>
      <c r="W205" s="223">
        <f t="shared" si="74"/>
        <v>31057.81</v>
      </c>
      <c r="X205" s="223">
        <f t="shared" si="74"/>
        <v>11028.57</v>
      </c>
      <c r="Y205" s="223">
        <f t="shared" si="74"/>
        <v>22402.22</v>
      </c>
      <c r="Z205" s="223">
        <v>10449.93</v>
      </c>
      <c r="AA205" s="223">
        <v>20607.88</v>
      </c>
      <c r="AB205" s="223">
        <v>13550.85</v>
      </c>
      <c r="AC205" s="223">
        <v>2560.64</v>
      </c>
      <c r="AD205" s="223">
        <v>1817.3</v>
      </c>
      <c r="AE205" s="223">
        <v>3080</v>
      </c>
      <c r="AF205" s="223"/>
    </row>
    <row r="206" ht="15" customHeight="1" spans="1:32">
      <c r="A206" s="26"/>
      <c r="B206" s="31" t="s">
        <v>115</v>
      </c>
      <c r="C206" s="223">
        <f t="shared" si="64"/>
        <v>-1132.08</v>
      </c>
      <c r="D206" s="223">
        <f t="shared" si="65"/>
        <v>0</v>
      </c>
      <c r="E206" s="223">
        <f t="shared" si="66"/>
        <v>-1132.08</v>
      </c>
      <c r="F206" s="223">
        <f t="shared" si="67"/>
        <v>0</v>
      </c>
      <c r="G206" s="223">
        <f t="shared" si="68"/>
        <v>0</v>
      </c>
      <c r="H206" s="224">
        <f t="shared" ref="H206:Y206" si="75">H42+H124</f>
        <v>0</v>
      </c>
      <c r="I206" s="224">
        <f t="shared" si="75"/>
        <v>0</v>
      </c>
      <c r="J206" s="223">
        <f t="shared" si="75"/>
        <v>0</v>
      </c>
      <c r="K206" s="223">
        <f t="shared" si="75"/>
        <v>0</v>
      </c>
      <c r="L206" s="223">
        <f t="shared" si="75"/>
        <v>0</v>
      </c>
      <c r="M206" s="224">
        <f t="shared" si="75"/>
        <v>0</v>
      </c>
      <c r="N206" s="223">
        <f t="shared" si="75"/>
        <v>0</v>
      </c>
      <c r="O206" s="223">
        <f t="shared" si="75"/>
        <v>0</v>
      </c>
      <c r="P206" s="224">
        <f t="shared" si="75"/>
        <v>0</v>
      </c>
      <c r="Q206" s="223">
        <f t="shared" si="75"/>
        <v>0</v>
      </c>
      <c r="R206" s="223">
        <f t="shared" si="75"/>
        <v>0</v>
      </c>
      <c r="S206" s="224">
        <f t="shared" si="75"/>
        <v>0</v>
      </c>
      <c r="T206" s="223">
        <f t="shared" si="75"/>
        <v>0</v>
      </c>
      <c r="U206" s="223">
        <f t="shared" si="75"/>
        <v>0</v>
      </c>
      <c r="V206" s="223">
        <f t="shared" si="75"/>
        <v>0</v>
      </c>
      <c r="W206" s="223">
        <f t="shared" si="75"/>
        <v>0</v>
      </c>
      <c r="X206" s="223">
        <f t="shared" si="75"/>
        <v>0</v>
      </c>
      <c r="Y206" s="223">
        <f t="shared" si="75"/>
        <v>0</v>
      </c>
      <c r="Z206" s="223">
        <v>0</v>
      </c>
      <c r="AA206" s="223">
        <v>0</v>
      </c>
      <c r="AB206" s="223">
        <v>0</v>
      </c>
      <c r="AC206" s="223">
        <v>0</v>
      </c>
      <c r="AD206" s="223">
        <v>0</v>
      </c>
      <c r="AE206" s="223"/>
      <c r="AF206" s="223"/>
    </row>
    <row r="207" ht="15" customHeight="1" spans="1:32">
      <c r="A207" s="26"/>
      <c r="B207" s="31" t="s">
        <v>116</v>
      </c>
      <c r="C207" s="223">
        <f t="shared" si="64"/>
        <v>2467867.92</v>
      </c>
      <c r="D207" s="223">
        <f t="shared" si="65"/>
        <v>0</v>
      </c>
      <c r="E207" s="223">
        <f t="shared" si="66"/>
        <v>1746867.92</v>
      </c>
      <c r="F207" s="223">
        <f t="shared" si="67"/>
        <v>0</v>
      </c>
      <c r="G207" s="223">
        <f t="shared" si="68"/>
        <v>8000</v>
      </c>
      <c r="H207" s="224">
        <f t="shared" ref="H207:Y207" si="76">H43+H125</f>
        <v>663000</v>
      </c>
      <c r="I207" s="224">
        <f t="shared" si="76"/>
        <v>0</v>
      </c>
      <c r="J207" s="223">
        <f t="shared" si="76"/>
        <v>0</v>
      </c>
      <c r="K207" s="223">
        <f t="shared" si="76"/>
        <v>0</v>
      </c>
      <c r="L207" s="223">
        <f t="shared" si="76"/>
        <v>0</v>
      </c>
      <c r="M207" s="224">
        <f t="shared" si="76"/>
        <v>50000</v>
      </c>
      <c r="N207" s="223">
        <f t="shared" si="76"/>
        <v>50000</v>
      </c>
      <c r="O207" s="223">
        <f t="shared" si="76"/>
        <v>0</v>
      </c>
      <c r="P207" s="224">
        <f t="shared" si="76"/>
        <v>0</v>
      </c>
      <c r="Q207" s="223">
        <f t="shared" si="76"/>
        <v>0</v>
      </c>
      <c r="R207" s="223">
        <f t="shared" si="76"/>
        <v>0</v>
      </c>
      <c r="S207" s="224">
        <f t="shared" si="76"/>
        <v>0</v>
      </c>
      <c r="T207" s="223">
        <f t="shared" si="76"/>
        <v>0</v>
      </c>
      <c r="U207" s="223">
        <f t="shared" si="76"/>
        <v>0</v>
      </c>
      <c r="V207" s="223">
        <f t="shared" si="76"/>
        <v>0</v>
      </c>
      <c r="W207" s="223">
        <f t="shared" si="76"/>
        <v>0</v>
      </c>
      <c r="X207" s="223">
        <f t="shared" si="76"/>
        <v>0</v>
      </c>
      <c r="Y207" s="223">
        <f t="shared" si="76"/>
        <v>0</v>
      </c>
      <c r="Z207" s="223">
        <v>0</v>
      </c>
      <c r="AA207" s="223">
        <v>0</v>
      </c>
      <c r="AB207" s="223">
        <v>0</v>
      </c>
      <c r="AC207" s="223">
        <v>0</v>
      </c>
      <c r="AD207" s="223">
        <v>0</v>
      </c>
      <c r="AE207" s="223"/>
      <c r="AF207" s="223"/>
    </row>
    <row r="208" ht="15" customHeight="1" spans="1:32">
      <c r="A208" s="26"/>
      <c r="B208" s="31" t="s">
        <v>117</v>
      </c>
      <c r="C208" s="223">
        <f t="shared" si="64"/>
        <v>692156.8</v>
      </c>
      <c r="D208" s="223">
        <f t="shared" si="65"/>
        <v>0</v>
      </c>
      <c r="E208" s="223">
        <f t="shared" si="66"/>
        <v>389057.43</v>
      </c>
      <c r="F208" s="223">
        <f t="shared" si="67"/>
        <v>0</v>
      </c>
      <c r="G208" s="223">
        <f t="shared" si="68"/>
        <v>212989.1</v>
      </c>
      <c r="H208" s="224">
        <f t="shared" ref="H208:Y208" si="77">H44+H126</f>
        <v>90110.27</v>
      </c>
      <c r="I208" s="224">
        <f t="shared" si="77"/>
        <v>0</v>
      </c>
      <c r="J208" s="223">
        <f t="shared" si="77"/>
        <v>0</v>
      </c>
      <c r="K208" s="223">
        <f t="shared" si="77"/>
        <v>0</v>
      </c>
      <c r="L208" s="223">
        <f t="shared" si="77"/>
        <v>0</v>
      </c>
      <c r="M208" s="224">
        <f t="shared" si="77"/>
        <v>0</v>
      </c>
      <c r="N208" s="223">
        <f t="shared" si="77"/>
        <v>0</v>
      </c>
      <c r="O208" s="223">
        <f t="shared" si="77"/>
        <v>0</v>
      </c>
      <c r="P208" s="224">
        <f t="shared" si="77"/>
        <v>0</v>
      </c>
      <c r="Q208" s="223">
        <f t="shared" si="77"/>
        <v>0</v>
      </c>
      <c r="R208" s="223">
        <f t="shared" si="77"/>
        <v>0</v>
      </c>
      <c r="S208" s="224">
        <f t="shared" si="77"/>
        <v>0</v>
      </c>
      <c r="T208" s="223">
        <f t="shared" si="77"/>
        <v>0</v>
      </c>
      <c r="U208" s="223">
        <f t="shared" si="77"/>
        <v>0</v>
      </c>
      <c r="V208" s="223">
        <f t="shared" si="77"/>
        <v>0</v>
      </c>
      <c r="W208" s="223">
        <f t="shared" si="77"/>
        <v>0</v>
      </c>
      <c r="X208" s="223">
        <f t="shared" si="77"/>
        <v>0</v>
      </c>
      <c r="Y208" s="223">
        <f t="shared" si="77"/>
        <v>0</v>
      </c>
      <c r="Z208" s="223">
        <v>0</v>
      </c>
      <c r="AA208" s="223">
        <v>0</v>
      </c>
      <c r="AB208" s="223">
        <v>0</v>
      </c>
      <c r="AC208" s="223">
        <v>0</v>
      </c>
      <c r="AD208" s="223">
        <v>0</v>
      </c>
      <c r="AE208" s="223"/>
      <c r="AF208" s="223"/>
    </row>
    <row r="209" ht="15" customHeight="1" spans="1:32">
      <c r="A209" s="26"/>
      <c r="B209" s="31" t="s">
        <v>118</v>
      </c>
      <c r="C209" s="223">
        <f t="shared" si="64"/>
        <v>937089.46</v>
      </c>
      <c r="D209" s="223">
        <f t="shared" si="65"/>
        <v>0</v>
      </c>
      <c r="E209" s="223">
        <f t="shared" si="66"/>
        <v>913190.04</v>
      </c>
      <c r="F209" s="223">
        <f t="shared" si="67"/>
        <v>0</v>
      </c>
      <c r="G209" s="223">
        <f t="shared" si="68"/>
        <v>0</v>
      </c>
      <c r="H209" s="224">
        <f t="shared" ref="H209:Y209" si="78">H45+H127</f>
        <v>23899.42</v>
      </c>
      <c r="I209" s="224">
        <f t="shared" si="78"/>
        <v>0</v>
      </c>
      <c r="J209" s="223">
        <f t="shared" si="78"/>
        <v>0</v>
      </c>
      <c r="K209" s="223">
        <f t="shared" si="78"/>
        <v>0</v>
      </c>
      <c r="L209" s="223">
        <f t="shared" si="78"/>
        <v>0</v>
      </c>
      <c r="M209" s="224">
        <f t="shared" si="78"/>
        <v>0</v>
      </c>
      <c r="N209" s="223">
        <f t="shared" si="78"/>
        <v>0</v>
      </c>
      <c r="O209" s="223">
        <f t="shared" si="78"/>
        <v>0</v>
      </c>
      <c r="P209" s="224">
        <f t="shared" si="78"/>
        <v>0</v>
      </c>
      <c r="Q209" s="223">
        <f t="shared" si="78"/>
        <v>0</v>
      </c>
      <c r="R209" s="223">
        <f t="shared" si="78"/>
        <v>0</v>
      </c>
      <c r="S209" s="224">
        <f t="shared" si="78"/>
        <v>0</v>
      </c>
      <c r="T209" s="223">
        <f t="shared" si="78"/>
        <v>0</v>
      </c>
      <c r="U209" s="223">
        <f t="shared" si="78"/>
        <v>0</v>
      </c>
      <c r="V209" s="223">
        <f t="shared" si="78"/>
        <v>0</v>
      </c>
      <c r="W209" s="223">
        <f t="shared" si="78"/>
        <v>0</v>
      </c>
      <c r="X209" s="223">
        <f t="shared" si="78"/>
        <v>0</v>
      </c>
      <c r="Y209" s="223">
        <f t="shared" si="78"/>
        <v>0</v>
      </c>
      <c r="Z209" s="223">
        <v>0</v>
      </c>
      <c r="AA209" s="223">
        <v>0</v>
      </c>
      <c r="AB209" s="223">
        <v>0</v>
      </c>
      <c r="AC209" s="223">
        <v>0</v>
      </c>
      <c r="AD209" s="223">
        <v>0</v>
      </c>
      <c r="AE209" s="223"/>
      <c r="AF209" s="223"/>
    </row>
    <row r="210" ht="15" customHeight="1" spans="1:32">
      <c r="A210" s="26"/>
      <c r="B210" s="31" t="s">
        <v>119</v>
      </c>
      <c r="C210" s="223">
        <f t="shared" si="64"/>
        <v>601453.25</v>
      </c>
      <c r="D210" s="223">
        <f t="shared" si="65"/>
        <v>0</v>
      </c>
      <c r="E210" s="223">
        <f t="shared" si="66"/>
        <v>102183.28</v>
      </c>
      <c r="F210" s="223">
        <f t="shared" si="67"/>
        <v>5104.87</v>
      </c>
      <c r="G210" s="223">
        <f t="shared" si="68"/>
        <v>650</v>
      </c>
      <c r="H210" s="224">
        <f t="shared" ref="H210:Y210" si="79">H46+H128</f>
        <v>149677.63</v>
      </c>
      <c r="I210" s="224">
        <f t="shared" si="79"/>
        <v>85197.28</v>
      </c>
      <c r="J210" s="223">
        <f t="shared" si="79"/>
        <v>1270.5</v>
      </c>
      <c r="K210" s="223">
        <f t="shared" si="79"/>
        <v>1192</v>
      </c>
      <c r="L210" s="223">
        <f t="shared" si="79"/>
        <v>82734.78</v>
      </c>
      <c r="M210" s="224">
        <f t="shared" si="79"/>
        <v>2556</v>
      </c>
      <c r="N210" s="223">
        <f t="shared" si="79"/>
        <v>2261</v>
      </c>
      <c r="O210" s="223">
        <f t="shared" si="79"/>
        <v>295</v>
      </c>
      <c r="P210" s="224">
        <f t="shared" si="79"/>
        <v>412.43</v>
      </c>
      <c r="Q210" s="223">
        <f t="shared" si="79"/>
        <v>260</v>
      </c>
      <c r="R210" s="223">
        <f t="shared" si="79"/>
        <v>152.43</v>
      </c>
      <c r="S210" s="224">
        <f t="shared" si="79"/>
        <v>255671.76</v>
      </c>
      <c r="T210" s="223">
        <f t="shared" si="79"/>
        <v>173276.77</v>
      </c>
      <c r="U210" s="223">
        <f t="shared" si="79"/>
        <v>44351.2</v>
      </c>
      <c r="V210" s="223">
        <f t="shared" si="79"/>
        <v>9737.71</v>
      </c>
      <c r="W210" s="223">
        <f t="shared" si="79"/>
        <v>3757.24</v>
      </c>
      <c r="X210" s="223">
        <f t="shared" si="79"/>
        <v>2704</v>
      </c>
      <c r="Y210" s="223">
        <f t="shared" si="79"/>
        <v>21844.84</v>
      </c>
      <c r="Z210" s="223">
        <v>2600.64</v>
      </c>
      <c r="AA210" s="223">
        <v>1156.6</v>
      </c>
      <c r="AB210" s="223">
        <v>14240.27</v>
      </c>
      <c r="AC210" s="223">
        <v>30110.93</v>
      </c>
      <c r="AD210" s="223">
        <v>0</v>
      </c>
      <c r="AE210" s="223"/>
      <c r="AF210" s="223"/>
    </row>
    <row r="211" ht="15" customHeight="1" spans="1:32">
      <c r="A211" s="26"/>
      <c r="B211" s="31" t="s">
        <v>120</v>
      </c>
      <c r="C211" s="223">
        <f t="shared" si="64"/>
        <v>5240086.3</v>
      </c>
      <c r="D211" s="223">
        <f t="shared" si="65"/>
        <v>0</v>
      </c>
      <c r="E211" s="223">
        <f t="shared" si="66"/>
        <v>3484466.7</v>
      </c>
      <c r="F211" s="223">
        <f t="shared" si="67"/>
        <v>1476.5</v>
      </c>
      <c r="G211" s="223">
        <f t="shared" si="68"/>
        <v>407.5</v>
      </c>
      <c r="H211" s="224">
        <f t="shared" ref="H211:Y211" si="80">H47+H129</f>
        <v>1663621.6</v>
      </c>
      <c r="I211" s="224">
        <f t="shared" si="80"/>
        <v>407.5</v>
      </c>
      <c r="J211" s="223">
        <f t="shared" si="80"/>
        <v>0</v>
      </c>
      <c r="K211" s="223">
        <f t="shared" si="80"/>
        <v>407.5</v>
      </c>
      <c r="L211" s="223">
        <f t="shared" si="80"/>
        <v>0</v>
      </c>
      <c r="M211" s="224">
        <f t="shared" si="80"/>
        <v>815</v>
      </c>
      <c r="N211" s="223">
        <f t="shared" si="80"/>
        <v>407.5</v>
      </c>
      <c r="O211" s="223">
        <f t="shared" si="80"/>
        <v>407.5</v>
      </c>
      <c r="P211" s="224">
        <f t="shared" si="80"/>
        <v>815</v>
      </c>
      <c r="Q211" s="223">
        <f t="shared" si="80"/>
        <v>407.5</v>
      </c>
      <c r="R211" s="223">
        <f t="shared" si="80"/>
        <v>407.5</v>
      </c>
      <c r="S211" s="224">
        <f t="shared" si="80"/>
        <v>88076.5</v>
      </c>
      <c r="T211" s="223">
        <f t="shared" si="80"/>
        <v>86600</v>
      </c>
      <c r="U211" s="223">
        <f t="shared" si="80"/>
        <v>1476.5</v>
      </c>
      <c r="V211" s="223">
        <f t="shared" si="80"/>
        <v>0</v>
      </c>
      <c r="W211" s="223">
        <f t="shared" si="80"/>
        <v>0</v>
      </c>
      <c r="X211" s="223">
        <f t="shared" si="80"/>
        <v>0</v>
      </c>
      <c r="Y211" s="223">
        <f t="shared" si="80"/>
        <v>0</v>
      </c>
      <c r="Z211" s="223">
        <v>0</v>
      </c>
      <c r="AA211" s="223">
        <v>0</v>
      </c>
      <c r="AB211" s="223">
        <v>0</v>
      </c>
      <c r="AC211" s="223">
        <v>0</v>
      </c>
      <c r="AD211" s="223">
        <v>0</v>
      </c>
      <c r="AE211" s="223"/>
      <c r="AF211" s="223">
        <v>1476.5</v>
      </c>
    </row>
    <row r="212" ht="15" customHeight="1" spans="1:32">
      <c r="A212" s="26"/>
      <c r="B212" s="34" t="s">
        <v>121</v>
      </c>
      <c r="C212" s="223">
        <f t="shared" si="64"/>
        <v>877466.38</v>
      </c>
      <c r="D212" s="223">
        <f t="shared" si="65"/>
        <v>0</v>
      </c>
      <c r="E212" s="223">
        <f t="shared" si="66"/>
        <v>528098.52</v>
      </c>
      <c r="F212" s="223">
        <f t="shared" si="67"/>
        <v>0</v>
      </c>
      <c r="G212" s="223">
        <f t="shared" si="68"/>
        <v>0</v>
      </c>
      <c r="H212" s="224">
        <f t="shared" ref="H212:Y212" si="81">H48+H130</f>
        <v>349367.86</v>
      </c>
      <c r="I212" s="224">
        <f t="shared" si="81"/>
        <v>0</v>
      </c>
      <c r="J212" s="223">
        <f t="shared" si="81"/>
        <v>0</v>
      </c>
      <c r="K212" s="223">
        <f t="shared" si="81"/>
        <v>0</v>
      </c>
      <c r="L212" s="223">
        <f t="shared" si="81"/>
        <v>0</v>
      </c>
      <c r="M212" s="224">
        <f t="shared" si="81"/>
        <v>0</v>
      </c>
      <c r="N212" s="223">
        <f t="shared" si="81"/>
        <v>0</v>
      </c>
      <c r="O212" s="223">
        <f t="shared" si="81"/>
        <v>0</v>
      </c>
      <c r="P212" s="224">
        <f t="shared" si="81"/>
        <v>0</v>
      </c>
      <c r="Q212" s="223">
        <f t="shared" si="81"/>
        <v>0</v>
      </c>
      <c r="R212" s="223">
        <f t="shared" si="81"/>
        <v>0</v>
      </c>
      <c r="S212" s="224">
        <f t="shared" si="81"/>
        <v>0</v>
      </c>
      <c r="T212" s="223">
        <f t="shared" si="81"/>
        <v>0</v>
      </c>
      <c r="U212" s="223">
        <f t="shared" si="81"/>
        <v>0</v>
      </c>
      <c r="V212" s="223">
        <f t="shared" si="81"/>
        <v>0</v>
      </c>
      <c r="W212" s="223">
        <f t="shared" si="81"/>
        <v>0</v>
      </c>
      <c r="X212" s="223">
        <f t="shared" si="81"/>
        <v>0</v>
      </c>
      <c r="Y212" s="223">
        <f t="shared" si="81"/>
        <v>0</v>
      </c>
      <c r="Z212" s="223">
        <v>0</v>
      </c>
      <c r="AA212" s="223">
        <v>0</v>
      </c>
      <c r="AB212" s="223">
        <v>0</v>
      </c>
      <c r="AC212" s="223">
        <v>0</v>
      </c>
      <c r="AD212" s="223">
        <v>0</v>
      </c>
      <c r="AE212" s="223"/>
      <c r="AF212" s="223"/>
    </row>
    <row r="213" ht="15" customHeight="1" spans="1:32">
      <c r="A213" s="26"/>
      <c r="B213" s="34" t="s">
        <v>122</v>
      </c>
      <c r="C213" s="223">
        <f t="shared" si="64"/>
        <v>2086899.5</v>
      </c>
      <c r="D213" s="223">
        <f t="shared" si="65"/>
        <v>0</v>
      </c>
      <c r="E213" s="223">
        <f t="shared" si="66"/>
        <v>363776.24</v>
      </c>
      <c r="F213" s="223">
        <f t="shared" si="67"/>
        <v>2757.48</v>
      </c>
      <c r="G213" s="223">
        <f t="shared" si="68"/>
        <v>301647.92</v>
      </c>
      <c r="H213" s="224">
        <f t="shared" ref="H213:Y213" si="82">H49+H131</f>
        <v>1182238.79</v>
      </c>
      <c r="I213" s="224">
        <f t="shared" si="82"/>
        <v>153211.75</v>
      </c>
      <c r="J213" s="223">
        <f t="shared" si="82"/>
        <v>4364.63</v>
      </c>
      <c r="K213" s="223">
        <f t="shared" si="82"/>
        <v>9843.16</v>
      </c>
      <c r="L213" s="223">
        <f t="shared" si="82"/>
        <v>139003.96</v>
      </c>
      <c r="M213" s="224">
        <f t="shared" si="82"/>
        <v>26181.54</v>
      </c>
      <c r="N213" s="223">
        <f t="shared" si="82"/>
        <v>18419.57</v>
      </c>
      <c r="O213" s="223">
        <f t="shared" si="82"/>
        <v>7761.97</v>
      </c>
      <c r="P213" s="224">
        <f t="shared" si="82"/>
        <v>10730.03</v>
      </c>
      <c r="Q213" s="223">
        <f t="shared" si="82"/>
        <v>6427.49</v>
      </c>
      <c r="R213" s="223">
        <f t="shared" si="82"/>
        <v>4302.54</v>
      </c>
      <c r="S213" s="224">
        <f t="shared" si="82"/>
        <v>46355.75</v>
      </c>
      <c r="T213" s="223">
        <f t="shared" si="82"/>
        <v>13797.72</v>
      </c>
      <c r="U213" s="223">
        <f t="shared" si="82"/>
        <v>6838.8</v>
      </c>
      <c r="V213" s="223">
        <f t="shared" si="82"/>
        <v>3834.2</v>
      </c>
      <c r="W213" s="223">
        <f t="shared" si="82"/>
        <v>11484.36</v>
      </c>
      <c r="X213" s="223">
        <f t="shared" si="82"/>
        <v>4621.13</v>
      </c>
      <c r="Y213" s="223">
        <f t="shared" si="82"/>
        <v>5779.54</v>
      </c>
      <c r="Z213" s="223">
        <v>2610.28</v>
      </c>
      <c r="AA213" s="223">
        <v>8874.08</v>
      </c>
      <c r="AB213" s="223">
        <v>4775.8</v>
      </c>
      <c r="AC213" s="223">
        <v>2063</v>
      </c>
      <c r="AD213" s="223">
        <v>0</v>
      </c>
      <c r="AE213" s="223"/>
      <c r="AF213" s="223"/>
    </row>
    <row r="214" ht="15" customHeight="1" spans="1:32">
      <c r="A214" s="26"/>
      <c r="B214" s="39" t="s">
        <v>123</v>
      </c>
      <c r="C214" s="223">
        <f t="shared" si="64"/>
        <v>4136615.82</v>
      </c>
      <c r="D214" s="223">
        <f t="shared" si="65"/>
        <v>0</v>
      </c>
      <c r="E214" s="223">
        <f t="shared" si="66"/>
        <v>1095268.96</v>
      </c>
      <c r="F214" s="223">
        <f t="shared" si="67"/>
        <v>0</v>
      </c>
      <c r="G214" s="223">
        <f t="shared" si="68"/>
        <v>19612.01</v>
      </c>
      <c r="H214" s="224">
        <f t="shared" ref="H214:Y214" si="83">H50+H132</f>
        <v>2145839.62</v>
      </c>
      <c r="I214" s="224">
        <f t="shared" si="83"/>
        <v>93633.17</v>
      </c>
      <c r="J214" s="223">
        <f t="shared" si="83"/>
        <v>41334.48</v>
      </c>
      <c r="K214" s="223">
        <f t="shared" si="83"/>
        <v>32686.68</v>
      </c>
      <c r="L214" s="223">
        <f t="shared" si="83"/>
        <v>19612.01</v>
      </c>
      <c r="M214" s="224">
        <f t="shared" si="83"/>
        <v>288223.67</v>
      </c>
      <c r="N214" s="223">
        <f t="shared" si="83"/>
        <v>262074.32</v>
      </c>
      <c r="O214" s="223">
        <f t="shared" si="83"/>
        <v>26149.35</v>
      </c>
      <c r="P214" s="224">
        <f t="shared" si="83"/>
        <v>386027.09</v>
      </c>
      <c r="Q214" s="223">
        <f t="shared" si="83"/>
        <v>367565.23</v>
      </c>
      <c r="R214" s="223">
        <f t="shared" si="83"/>
        <v>18461.86</v>
      </c>
      <c r="S214" s="224">
        <f t="shared" si="83"/>
        <v>108011.3</v>
      </c>
      <c r="T214" s="223">
        <f t="shared" si="83"/>
        <v>42852.03</v>
      </c>
      <c r="U214" s="223">
        <f t="shared" si="83"/>
        <v>26149.35</v>
      </c>
      <c r="V214" s="223">
        <f t="shared" si="83"/>
        <v>13074.67</v>
      </c>
      <c r="W214" s="223">
        <f t="shared" si="83"/>
        <v>12860.59</v>
      </c>
      <c r="X214" s="223">
        <f t="shared" si="83"/>
        <v>6537.33</v>
      </c>
      <c r="Y214" s="223">
        <f t="shared" si="83"/>
        <v>6537.33</v>
      </c>
      <c r="Z214" s="223">
        <v>7630.72</v>
      </c>
      <c r="AA214" s="223">
        <v>5229.87</v>
      </c>
      <c r="AB214" s="223">
        <v>26149.35</v>
      </c>
      <c r="AC214" s="223">
        <v>0</v>
      </c>
      <c r="AD214" s="223">
        <v>0</v>
      </c>
      <c r="AE214" s="223"/>
      <c r="AF214" s="223"/>
    </row>
    <row r="215" ht="15" customHeight="1" spans="1:32">
      <c r="A215" s="26"/>
      <c r="B215" s="39" t="s">
        <v>124</v>
      </c>
      <c r="C215" s="223">
        <f t="shared" si="64"/>
        <v>1237208.05</v>
      </c>
      <c r="D215" s="223">
        <f t="shared" si="65"/>
        <v>0</v>
      </c>
      <c r="E215" s="223">
        <f t="shared" si="66"/>
        <v>650943.38</v>
      </c>
      <c r="F215" s="223">
        <f t="shared" si="67"/>
        <v>0</v>
      </c>
      <c r="G215" s="223">
        <f t="shared" si="68"/>
        <v>0</v>
      </c>
      <c r="H215" s="224">
        <f t="shared" ref="H215:Y215" si="84">H51+H133</f>
        <v>323528.6</v>
      </c>
      <c r="I215" s="224">
        <f t="shared" si="84"/>
        <v>59463.96</v>
      </c>
      <c r="J215" s="223">
        <f t="shared" si="84"/>
        <v>0</v>
      </c>
      <c r="K215" s="223">
        <f t="shared" si="84"/>
        <v>9245.28</v>
      </c>
      <c r="L215" s="223">
        <f t="shared" si="84"/>
        <v>50218.68</v>
      </c>
      <c r="M215" s="224">
        <f t="shared" si="84"/>
        <v>0</v>
      </c>
      <c r="N215" s="223">
        <f t="shared" si="84"/>
        <v>0</v>
      </c>
      <c r="O215" s="223">
        <f t="shared" si="84"/>
        <v>0</v>
      </c>
      <c r="P215" s="224">
        <f t="shared" si="84"/>
        <v>169811.34</v>
      </c>
      <c r="Q215" s="223">
        <f t="shared" si="84"/>
        <v>0</v>
      </c>
      <c r="R215" s="223">
        <f t="shared" si="84"/>
        <v>169811.34</v>
      </c>
      <c r="S215" s="224">
        <f t="shared" si="84"/>
        <v>33460.77</v>
      </c>
      <c r="T215" s="223">
        <f t="shared" si="84"/>
        <v>28301.88</v>
      </c>
      <c r="U215" s="223">
        <f t="shared" si="84"/>
        <v>0</v>
      </c>
      <c r="V215" s="223">
        <f t="shared" si="84"/>
        <v>5158.89</v>
      </c>
      <c r="W215" s="223">
        <f t="shared" si="84"/>
        <v>0</v>
      </c>
      <c r="X215" s="223">
        <f t="shared" si="84"/>
        <v>0</v>
      </c>
      <c r="Y215" s="223">
        <f t="shared" si="84"/>
        <v>0</v>
      </c>
      <c r="Z215" s="223">
        <v>0</v>
      </c>
      <c r="AA215" s="223">
        <v>0</v>
      </c>
      <c r="AB215" s="223">
        <v>0</v>
      </c>
      <c r="AC215" s="223">
        <v>0</v>
      </c>
      <c r="AD215" s="223">
        <v>0</v>
      </c>
      <c r="AE215" s="223"/>
      <c r="AF215" s="223"/>
    </row>
    <row r="216" ht="15" customHeight="1" spans="1:32">
      <c r="A216" s="26"/>
      <c r="B216" s="39" t="s">
        <v>125</v>
      </c>
      <c r="C216" s="223">
        <f t="shared" si="64"/>
        <v>1497182</v>
      </c>
      <c r="D216" s="223">
        <f t="shared" si="65"/>
        <v>0</v>
      </c>
      <c r="E216" s="223">
        <f t="shared" si="66"/>
        <v>0</v>
      </c>
      <c r="F216" s="223">
        <f t="shared" si="67"/>
        <v>0</v>
      </c>
      <c r="G216" s="223">
        <f t="shared" si="68"/>
        <v>0</v>
      </c>
      <c r="H216" s="224">
        <f t="shared" ref="H216:Y216" si="85">H52+H134</f>
        <v>0</v>
      </c>
      <c r="I216" s="224">
        <f t="shared" si="85"/>
        <v>0</v>
      </c>
      <c r="J216" s="223">
        <f t="shared" si="85"/>
        <v>0</v>
      </c>
      <c r="K216" s="223">
        <f t="shared" si="85"/>
        <v>0</v>
      </c>
      <c r="L216" s="223">
        <f t="shared" si="85"/>
        <v>0</v>
      </c>
      <c r="M216" s="224">
        <f t="shared" si="85"/>
        <v>1248069</v>
      </c>
      <c r="N216" s="223">
        <f t="shared" si="85"/>
        <v>1248069</v>
      </c>
      <c r="O216" s="223">
        <f t="shared" si="85"/>
        <v>0</v>
      </c>
      <c r="P216" s="224">
        <f t="shared" si="85"/>
        <v>249113</v>
      </c>
      <c r="Q216" s="223">
        <f t="shared" si="85"/>
        <v>0</v>
      </c>
      <c r="R216" s="223">
        <f t="shared" si="85"/>
        <v>249113</v>
      </c>
      <c r="S216" s="224">
        <f t="shared" si="85"/>
        <v>0</v>
      </c>
      <c r="T216" s="223">
        <f t="shared" si="85"/>
        <v>0</v>
      </c>
      <c r="U216" s="223">
        <f t="shared" si="85"/>
        <v>0</v>
      </c>
      <c r="V216" s="223">
        <f t="shared" si="85"/>
        <v>0</v>
      </c>
      <c r="W216" s="223">
        <f t="shared" si="85"/>
        <v>0</v>
      </c>
      <c r="X216" s="223">
        <f t="shared" si="85"/>
        <v>0</v>
      </c>
      <c r="Y216" s="223">
        <f t="shared" si="85"/>
        <v>0</v>
      </c>
      <c r="Z216" s="223">
        <v>0</v>
      </c>
      <c r="AA216" s="223">
        <v>0</v>
      </c>
      <c r="AB216" s="223">
        <v>0</v>
      </c>
      <c r="AC216" s="223">
        <v>0</v>
      </c>
      <c r="AD216" s="223">
        <v>0</v>
      </c>
      <c r="AE216" s="223"/>
      <c r="AF216" s="223"/>
    </row>
    <row r="217" ht="15" customHeight="1" spans="1:32">
      <c r="A217" s="26"/>
      <c r="B217" s="39" t="s">
        <v>126</v>
      </c>
      <c r="C217" s="223">
        <f t="shared" si="64"/>
        <v>220443.5</v>
      </c>
      <c r="D217" s="223">
        <f t="shared" si="65"/>
        <v>0</v>
      </c>
      <c r="E217" s="223">
        <f t="shared" si="66"/>
        <v>220443.5</v>
      </c>
      <c r="F217" s="223">
        <f t="shared" si="67"/>
        <v>0</v>
      </c>
      <c r="G217" s="223">
        <f t="shared" si="68"/>
        <v>0</v>
      </c>
      <c r="H217" s="224">
        <f t="shared" ref="H217:Y217" si="86">H53+H135</f>
        <v>0</v>
      </c>
      <c r="I217" s="224">
        <f t="shared" si="86"/>
        <v>0</v>
      </c>
      <c r="J217" s="223">
        <f t="shared" si="86"/>
        <v>0</v>
      </c>
      <c r="K217" s="223">
        <f t="shared" si="86"/>
        <v>0</v>
      </c>
      <c r="L217" s="223">
        <f t="shared" si="86"/>
        <v>0</v>
      </c>
      <c r="M217" s="224">
        <f t="shared" si="86"/>
        <v>0</v>
      </c>
      <c r="N217" s="223">
        <f t="shared" si="86"/>
        <v>0</v>
      </c>
      <c r="O217" s="223">
        <f t="shared" si="86"/>
        <v>0</v>
      </c>
      <c r="P217" s="224">
        <f t="shared" si="86"/>
        <v>0</v>
      </c>
      <c r="Q217" s="223">
        <f t="shared" si="86"/>
        <v>0</v>
      </c>
      <c r="R217" s="223">
        <f t="shared" si="86"/>
        <v>0</v>
      </c>
      <c r="S217" s="224">
        <f t="shared" si="86"/>
        <v>0</v>
      </c>
      <c r="T217" s="223">
        <f t="shared" si="86"/>
        <v>0</v>
      </c>
      <c r="U217" s="223">
        <f t="shared" si="86"/>
        <v>0</v>
      </c>
      <c r="V217" s="223">
        <f t="shared" si="86"/>
        <v>0</v>
      </c>
      <c r="W217" s="223">
        <f t="shared" si="86"/>
        <v>0</v>
      </c>
      <c r="X217" s="223">
        <f t="shared" si="86"/>
        <v>0</v>
      </c>
      <c r="Y217" s="223">
        <f t="shared" si="86"/>
        <v>0</v>
      </c>
      <c r="Z217" s="223">
        <v>0</v>
      </c>
      <c r="AA217" s="223">
        <v>0</v>
      </c>
      <c r="AB217" s="223">
        <v>0</v>
      </c>
      <c r="AC217" s="223">
        <v>0</v>
      </c>
      <c r="AD217" s="223">
        <v>0</v>
      </c>
      <c r="AE217" s="223"/>
      <c r="AF217" s="223"/>
    </row>
    <row r="218" ht="15" customHeight="1" spans="1:32">
      <c r="A218" s="26"/>
      <c r="B218" s="34" t="s">
        <v>127</v>
      </c>
      <c r="C218" s="223">
        <f t="shared" si="64"/>
        <v>158984.65</v>
      </c>
      <c r="D218" s="223">
        <f t="shared" si="65"/>
        <v>0</v>
      </c>
      <c r="E218" s="223">
        <f t="shared" si="66"/>
        <v>79287.9</v>
      </c>
      <c r="F218" s="223">
        <f t="shared" si="67"/>
        <v>0</v>
      </c>
      <c r="G218" s="223">
        <f t="shared" si="68"/>
        <v>17420.52</v>
      </c>
      <c r="H218" s="224">
        <f t="shared" ref="H218:Y218" si="87">H54+H136</f>
        <v>44983.81</v>
      </c>
      <c r="I218" s="224">
        <f t="shared" si="87"/>
        <v>7708.49</v>
      </c>
      <c r="J218" s="223">
        <f t="shared" si="87"/>
        <v>2010.28</v>
      </c>
      <c r="K218" s="223">
        <f t="shared" si="87"/>
        <v>0</v>
      </c>
      <c r="L218" s="223">
        <f t="shared" si="87"/>
        <v>5698.21</v>
      </c>
      <c r="M218" s="224">
        <f t="shared" si="87"/>
        <v>2516.4</v>
      </c>
      <c r="N218" s="223">
        <f t="shared" si="87"/>
        <v>2516.4</v>
      </c>
      <c r="O218" s="223">
        <f t="shared" si="87"/>
        <v>0</v>
      </c>
      <c r="P218" s="224">
        <f t="shared" si="87"/>
        <v>345.1</v>
      </c>
      <c r="Q218" s="223">
        <f t="shared" si="87"/>
        <v>0</v>
      </c>
      <c r="R218" s="223">
        <f t="shared" si="87"/>
        <v>345.1</v>
      </c>
      <c r="S218" s="224">
        <f t="shared" si="87"/>
        <v>6722.43</v>
      </c>
      <c r="T218" s="223">
        <f t="shared" si="87"/>
        <v>0</v>
      </c>
      <c r="U218" s="223">
        <f t="shared" si="87"/>
        <v>2241.81</v>
      </c>
      <c r="V218" s="223">
        <f t="shared" si="87"/>
        <v>0</v>
      </c>
      <c r="W218" s="223">
        <f t="shared" si="87"/>
        <v>776.7</v>
      </c>
      <c r="X218" s="223">
        <f t="shared" si="87"/>
        <v>904.78</v>
      </c>
      <c r="Y218" s="223">
        <f t="shared" si="87"/>
        <v>2799.14</v>
      </c>
      <c r="Z218" s="223">
        <v>0</v>
      </c>
      <c r="AA218" s="223">
        <v>776.7</v>
      </c>
      <c r="AB218" s="223">
        <v>0</v>
      </c>
      <c r="AC218" s="223">
        <v>2241.81</v>
      </c>
      <c r="AD218" s="223">
        <v>0</v>
      </c>
      <c r="AE218" s="223"/>
      <c r="AF218" s="223"/>
    </row>
    <row r="219" ht="15" customHeight="1" spans="1:32">
      <c r="A219" s="26"/>
      <c r="B219" s="34" t="s">
        <v>128</v>
      </c>
      <c r="C219" s="223">
        <f t="shared" si="64"/>
        <v>0</v>
      </c>
      <c r="D219" s="223">
        <f t="shared" si="65"/>
        <v>0</v>
      </c>
      <c r="E219" s="223">
        <f t="shared" si="66"/>
        <v>0</v>
      </c>
      <c r="F219" s="223">
        <f t="shared" si="67"/>
        <v>0</v>
      </c>
      <c r="G219" s="223">
        <f t="shared" si="68"/>
        <v>0</v>
      </c>
      <c r="H219" s="224">
        <f t="shared" ref="H219:Y219" si="88">H55+H137</f>
        <v>0</v>
      </c>
      <c r="I219" s="224">
        <f t="shared" si="88"/>
        <v>0</v>
      </c>
      <c r="J219" s="223">
        <f t="shared" si="88"/>
        <v>0</v>
      </c>
      <c r="K219" s="223">
        <f t="shared" si="88"/>
        <v>0</v>
      </c>
      <c r="L219" s="223">
        <f t="shared" si="88"/>
        <v>0</v>
      </c>
      <c r="M219" s="224">
        <f t="shared" si="88"/>
        <v>0</v>
      </c>
      <c r="N219" s="223">
        <f t="shared" si="88"/>
        <v>0</v>
      </c>
      <c r="O219" s="223">
        <f t="shared" si="88"/>
        <v>0</v>
      </c>
      <c r="P219" s="224">
        <f t="shared" si="88"/>
        <v>0</v>
      </c>
      <c r="Q219" s="223">
        <f t="shared" si="88"/>
        <v>0</v>
      </c>
      <c r="R219" s="223">
        <f t="shared" si="88"/>
        <v>0</v>
      </c>
      <c r="S219" s="224">
        <f t="shared" si="88"/>
        <v>0</v>
      </c>
      <c r="T219" s="223">
        <f t="shared" si="88"/>
        <v>0</v>
      </c>
      <c r="U219" s="223">
        <f t="shared" si="88"/>
        <v>0</v>
      </c>
      <c r="V219" s="223">
        <f t="shared" si="88"/>
        <v>0</v>
      </c>
      <c r="W219" s="223">
        <f t="shared" si="88"/>
        <v>0</v>
      </c>
      <c r="X219" s="223">
        <f t="shared" si="88"/>
        <v>0</v>
      </c>
      <c r="Y219" s="223">
        <f t="shared" si="88"/>
        <v>0</v>
      </c>
      <c r="Z219" s="223">
        <v>0</v>
      </c>
      <c r="AA219" s="223">
        <v>0</v>
      </c>
      <c r="AB219" s="223">
        <v>0</v>
      </c>
      <c r="AC219" s="223">
        <v>0</v>
      </c>
      <c r="AD219" s="223">
        <v>0</v>
      </c>
      <c r="AE219" s="223"/>
      <c r="AF219" s="223"/>
    </row>
    <row r="220" ht="15" customHeight="1" spans="1:32">
      <c r="A220" s="26"/>
      <c r="B220" s="34" t="s">
        <v>129</v>
      </c>
      <c r="C220" s="223">
        <f t="shared" si="64"/>
        <v>543438.01</v>
      </c>
      <c r="D220" s="223">
        <f t="shared" si="65"/>
        <v>0</v>
      </c>
      <c r="E220" s="223">
        <f t="shared" si="66"/>
        <v>34949.49</v>
      </c>
      <c r="F220" s="223">
        <f t="shared" si="67"/>
        <v>4099.09</v>
      </c>
      <c r="G220" s="223">
        <f t="shared" si="68"/>
        <v>9995.89</v>
      </c>
      <c r="H220" s="224">
        <f t="shared" ref="H220:Y220" si="89">H56+H138</f>
        <v>443835.73</v>
      </c>
      <c r="I220" s="224">
        <f t="shared" si="89"/>
        <v>9090.85</v>
      </c>
      <c r="J220" s="223">
        <f t="shared" si="89"/>
        <v>2741.62</v>
      </c>
      <c r="K220" s="223">
        <f t="shared" si="89"/>
        <v>5437.57</v>
      </c>
      <c r="L220" s="223">
        <f t="shared" si="89"/>
        <v>911.66</v>
      </c>
      <c r="M220" s="224">
        <f t="shared" si="89"/>
        <v>0</v>
      </c>
      <c r="N220" s="223">
        <f t="shared" si="89"/>
        <v>0</v>
      </c>
      <c r="O220" s="223">
        <f t="shared" si="89"/>
        <v>0</v>
      </c>
      <c r="P220" s="224">
        <f t="shared" si="89"/>
        <v>911.66</v>
      </c>
      <c r="Q220" s="223">
        <f t="shared" si="89"/>
        <v>911.66</v>
      </c>
      <c r="R220" s="223">
        <f t="shared" si="89"/>
        <v>0</v>
      </c>
      <c r="S220" s="224">
        <f t="shared" si="89"/>
        <v>40555.3</v>
      </c>
      <c r="T220" s="223">
        <f t="shared" si="89"/>
        <v>11836.64</v>
      </c>
      <c r="U220" s="223">
        <f t="shared" si="89"/>
        <v>14995.84</v>
      </c>
      <c r="V220" s="223">
        <f t="shared" si="89"/>
        <v>0</v>
      </c>
      <c r="W220" s="223">
        <f t="shared" si="89"/>
        <v>9849.96</v>
      </c>
      <c r="X220" s="223">
        <f t="shared" si="89"/>
        <v>0</v>
      </c>
      <c r="Y220" s="223">
        <f t="shared" si="89"/>
        <v>3872.86</v>
      </c>
      <c r="Z220" s="223">
        <v>10735.53</v>
      </c>
      <c r="AA220" s="223">
        <v>-885.57</v>
      </c>
      <c r="AB220" s="223">
        <v>18146.84</v>
      </c>
      <c r="AC220" s="223">
        <v>-3151</v>
      </c>
      <c r="AD220" s="223">
        <v>0</v>
      </c>
      <c r="AE220" s="223"/>
      <c r="AF220" s="223"/>
    </row>
    <row r="221" ht="15" customHeight="1" spans="1:32">
      <c r="A221" s="26"/>
      <c r="B221" s="34" t="s">
        <v>130</v>
      </c>
      <c r="C221" s="223">
        <f t="shared" si="64"/>
        <v>0</v>
      </c>
      <c r="D221" s="223">
        <f t="shared" si="65"/>
        <v>0</v>
      </c>
      <c r="E221" s="223">
        <f t="shared" si="66"/>
        <v>0</v>
      </c>
      <c r="F221" s="223">
        <f t="shared" si="67"/>
        <v>0</v>
      </c>
      <c r="G221" s="223">
        <f t="shared" si="68"/>
        <v>0</v>
      </c>
      <c r="H221" s="224">
        <f t="shared" ref="H221:Y221" si="90">H57+H139</f>
        <v>0</v>
      </c>
      <c r="I221" s="224">
        <f t="shared" si="90"/>
        <v>0</v>
      </c>
      <c r="J221" s="223">
        <f t="shared" si="90"/>
        <v>0</v>
      </c>
      <c r="K221" s="223">
        <f t="shared" si="90"/>
        <v>0</v>
      </c>
      <c r="L221" s="223">
        <f t="shared" si="90"/>
        <v>0</v>
      </c>
      <c r="M221" s="224">
        <f t="shared" si="90"/>
        <v>0</v>
      </c>
      <c r="N221" s="223">
        <f t="shared" si="90"/>
        <v>0</v>
      </c>
      <c r="O221" s="223">
        <f t="shared" si="90"/>
        <v>0</v>
      </c>
      <c r="P221" s="224">
        <f t="shared" si="90"/>
        <v>0</v>
      </c>
      <c r="Q221" s="223">
        <f t="shared" si="90"/>
        <v>0</v>
      </c>
      <c r="R221" s="223">
        <f t="shared" si="90"/>
        <v>0</v>
      </c>
      <c r="S221" s="224">
        <f t="shared" si="90"/>
        <v>0</v>
      </c>
      <c r="T221" s="223">
        <f t="shared" si="90"/>
        <v>0</v>
      </c>
      <c r="U221" s="223">
        <f t="shared" si="90"/>
        <v>0</v>
      </c>
      <c r="V221" s="223">
        <f t="shared" si="90"/>
        <v>0</v>
      </c>
      <c r="W221" s="223">
        <f t="shared" si="90"/>
        <v>0</v>
      </c>
      <c r="X221" s="223">
        <f t="shared" si="90"/>
        <v>0</v>
      </c>
      <c r="Y221" s="223">
        <f t="shared" si="90"/>
        <v>0</v>
      </c>
      <c r="Z221" s="223">
        <v>0</v>
      </c>
      <c r="AA221" s="223">
        <v>0</v>
      </c>
      <c r="AB221" s="223">
        <v>0</v>
      </c>
      <c r="AC221" s="223">
        <v>0</v>
      </c>
      <c r="AD221" s="223">
        <v>0</v>
      </c>
      <c r="AE221" s="223"/>
      <c r="AF221" s="223"/>
    </row>
    <row r="222" ht="15" customHeight="1" spans="1:32">
      <c r="A222" s="26"/>
      <c r="B222" s="34" t="s">
        <v>131</v>
      </c>
      <c r="C222" s="223">
        <f t="shared" si="64"/>
        <v>0</v>
      </c>
      <c r="D222" s="223">
        <f t="shared" si="65"/>
        <v>0</v>
      </c>
      <c r="E222" s="223">
        <f t="shared" si="66"/>
        <v>0</v>
      </c>
      <c r="F222" s="223">
        <f t="shared" si="67"/>
        <v>0</v>
      </c>
      <c r="G222" s="223">
        <f t="shared" si="68"/>
        <v>0</v>
      </c>
      <c r="H222" s="224">
        <f t="shared" ref="H222:Y222" si="91">H58+H140</f>
        <v>0</v>
      </c>
      <c r="I222" s="224">
        <f t="shared" si="91"/>
        <v>0</v>
      </c>
      <c r="J222" s="223">
        <f t="shared" si="91"/>
        <v>0</v>
      </c>
      <c r="K222" s="223">
        <f t="shared" si="91"/>
        <v>0</v>
      </c>
      <c r="L222" s="223">
        <f t="shared" si="91"/>
        <v>0</v>
      </c>
      <c r="M222" s="224">
        <f t="shared" si="91"/>
        <v>0</v>
      </c>
      <c r="N222" s="223">
        <f t="shared" si="91"/>
        <v>0</v>
      </c>
      <c r="O222" s="223">
        <f t="shared" si="91"/>
        <v>0</v>
      </c>
      <c r="P222" s="224">
        <f t="shared" si="91"/>
        <v>0</v>
      </c>
      <c r="Q222" s="223">
        <f t="shared" si="91"/>
        <v>0</v>
      </c>
      <c r="R222" s="223">
        <f t="shared" si="91"/>
        <v>0</v>
      </c>
      <c r="S222" s="224">
        <f t="shared" si="91"/>
        <v>0</v>
      </c>
      <c r="T222" s="223">
        <f t="shared" si="91"/>
        <v>0</v>
      </c>
      <c r="U222" s="223">
        <f t="shared" si="91"/>
        <v>0</v>
      </c>
      <c r="V222" s="223">
        <f t="shared" si="91"/>
        <v>0</v>
      </c>
      <c r="W222" s="223">
        <f t="shared" si="91"/>
        <v>0</v>
      </c>
      <c r="X222" s="223">
        <f t="shared" si="91"/>
        <v>0</v>
      </c>
      <c r="Y222" s="223">
        <f t="shared" si="91"/>
        <v>0</v>
      </c>
      <c r="Z222" s="223">
        <v>0</v>
      </c>
      <c r="AA222" s="223">
        <v>0</v>
      </c>
      <c r="AB222" s="223">
        <v>0</v>
      </c>
      <c r="AC222" s="223">
        <v>0</v>
      </c>
      <c r="AD222" s="223">
        <v>0</v>
      </c>
      <c r="AE222" s="223"/>
      <c r="AF222" s="223"/>
    </row>
    <row r="223" ht="15" customHeight="1" spans="1:32">
      <c r="A223" s="26"/>
      <c r="B223" s="34" t="s">
        <v>132</v>
      </c>
      <c r="C223" s="223">
        <f t="shared" si="64"/>
        <v>108737.86</v>
      </c>
      <c r="D223" s="223">
        <f t="shared" si="65"/>
        <v>0</v>
      </c>
      <c r="E223" s="223">
        <f t="shared" si="66"/>
        <v>0</v>
      </c>
      <c r="F223" s="223">
        <f t="shared" si="67"/>
        <v>0</v>
      </c>
      <c r="G223" s="223">
        <f t="shared" si="68"/>
        <v>-772365.25</v>
      </c>
      <c r="H223" s="224">
        <f t="shared" ref="H223:Y223" si="92">H59+H141</f>
        <v>0</v>
      </c>
      <c r="I223" s="224">
        <f t="shared" si="92"/>
        <v>146483.064655172</v>
      </c>
      <c r="J223" s="223">
        <f t="shared" si="92"/>
        <v>0</v>
      </c>
      <c r="K223" s="223">
        <f t="shared" si="92"/>
        <v>146483.064655172</v>
      </c>
      <c r="L223" s="223">
        <f t="shared" si="92"/>
        <v>0</v>
      </c>
      <c r="M223" s="224">
        <f t="shared" si="92"/>
        <v>279649.487068966</v>
      </c>
      <c r="N223" s="223">
        <f t="shared" si="92"/>
        <v>213066.275862069</v>
      </c>
      <c r="O223" s="223">
        <f t="shared" si="92"/>
        <v>66583.2112068966</v>
      </c>
      <c r="P223" s="224">
        <f t="shared" si="92"/>
        <v>454970.558275862</v>
      </c>
      <c r="Q223" s="223">
        <f t="shared" si="92"/>
        <v>348437.420344828</v>
      </c>
      <c r="R223" s="223">
        <f t="shared" si="92"/>
        <v>106533.137931034</v>
      </c>
      <c r="S223" s="224">
        <f t="shared" si="92"/>
        <v>0</v>
      </c>
      <c r="T223" s="223">
        <f t="shared" si="92"/>
        <v>0</v>
      </c>
      <c r="U223" s="223">
        <f t="shared" si="92"/>
        <v>0</v>
      </c>
      <c r="V223" s="223">
        <f t="shared" si="92"/>
        <v>0</v>
      </c>
      <c r="W223" s="223">
        <f t="shared" si="92"/>
        <v>0</v>
      </c>
      <c r="X223" s="223">
        <f t="shared" si="92"/>
        <v>0</v>
      </c>
      <c r="Y223" s="223">
        <f t="shared" si="92"/>
        <v>0</v>
      </c>
      <c r="Z223" s="29">
        <v>75898</v>
      </c>
      <c r="AA223" s="29">
        <v>45366</v>
      </c>
      <c r="AB223" s="223">
        <v>115637.117712985</v>
      </c>
      <c r="AC223" s="29">
        <v>77093.9792361998</v>
      </c>
      <c r="AD223" s="223">
        <v>75082.9030508149</v>
      </c>
      <c r="AE223" s="223"/>
      <c r="AF223" s="223"/>
    </row>
    <row r="224" ht="15" customHeight="1" spans="1:32">
      <c r="A224" s="26"/>
      <c r="B224" s="40" t="s">
        <v>95</v>
      </c>
      <c r="C224" s="225">
        <f t="shared" si="64"/>
        <v>46373158.79</v>
      </c>
      <c r="D224" s="225">
        <f t="shared" si="65"/>
        <v>-138000.62</v>
      </c>
      <c r="E224" s="225">
        <f t="shared" si="66"/>
        <v>13875158.45</v>
      </c>
      <c r="F224" s="225">
        <f t="shared" si="67"/>
        <v>582503.63</v>
      </c>
      <c r="G224" s="225">
        <f t="shared" si="68"/>
        <v>0</v>
      </c>
      <c r="H224" s="224">
        <f t="shared" ref="H224:Y224" si="93">H60+H142</f>
        <v>17753078.1</v>
      </c>
      <c r="I224" s="224">
        <f t="shared" si="93"/>
        <v>1907460.58465517</v>
      </c>
      <c r="J224" s="225">
        <f t="shared" si="93"/>
        <v>474813.36</v>
      </c>
      <c r="K224" s="225">
        <f t="shared" si="93"/>
        <v>621705.854655172</v>
      </c>
      <c r="L224" s="225">
        <f t="shared" si="93"/>
        <v>810941.37</v>
      </c>
      <c r="M224" s="224">
        <f t="shared" si="93"/>
        <v>2662691.74706897</v>
      </c>
      <c r="N224" s="225">
        <f t="shared" si="93"/>
        <v>2196096.76586207</v>
      </c>
      <c r="O224" s="225">
        <f t="shared" si="93"/>
        <v>466594.981206897</v>
      </c>
      <c r="P224" s="224">
        <f t="shared" si="93"/>
        <v>1664947.15827586</v>
      </c>
      <c r="Q224" s="225">
        <f t="shared" si="93"/>
        <v>926587.820344828</v>
      </c>
      <c r="R224" s="225">
        <f t="shared" si="93"/>
        <v>738359.337931034</v>
      </c>
      <c r="S224" s="224">
        <f t="shared" si="93"/>
        <v>8065319.74</v>
      </c>
      <c r="T224" s="225">
        <f t="shared" si="93"/>
        <v>4213315.68</v>
      </c>
      <c r="U224" s="225">
        <f t="shared" si="93"/>
        <v>1317320</v>
      </c>
      <c r="V224" s="225">
        <f t="shared" si="93"/>
        <v>958640.14</v>
      </c>
      <c r="W224" s="225">
        <f t="shared" si="93"/>
        <v>829848.95</v>
      </c>
      <c r="X224" s="225">
        <f t="shared" si="93"/>
        <v>356872.39</v>
      </c>
      <c r="Y224" s="225">
        <f t="shared" si="93"/>
        <v>389322.58</v>
      </c>
      <c r="Z224" s="225">
        <v>391218.09</v>
      </c>
      <c r="AA224" s="225">
        <v>559894.86</v>
      </c>
      <c r="AB224" s="225">
        <v>1138146.61771299</v>
      </c>
      <c r="AC224" s="225">
        <v>262490.1492362</v>
      </c>
      <c r="AD224" s="225">
        <v>156202.253050815</v>
      </c>
      <c r="AE224" s="225">
        <v>26818.48</v>
      </c>
      <c r="AF224" s="225">
        <v>1476.5</v>
      </c>
    </row>
    <row r="225" ht="15" customHeight="1" spans="1:32">
      <c r="A225" s="26" t="s">
        <v>133</v>
      </c>
      <c r="B225" s="31" t="s">
        <v>134</v>
      </c>
      <c r="C225" s="223">
        <f t="shared" si="64"/>
        <v>2527802.41</v>
      </c>
      <c r="D225" s="223">
        <f t="shared" si="65"/>
        <v>0</v>
      </c>
      <c r="E225" s="223">
        <f t="shared" si="66"/>
        <v>2319127.19</v>
      </c>
      <c r="F225" s="223">
        <f t="shared" si="67"/>
        <v>0</v>
      </c>
      <c r="G225" s="223">
        <f t="shared" si="68"/>
        <v>5660.37</v>
      </c>
      <c r="H225" s="224">
        <f t="shared" ref="H225:Y225" si="94">H61+H143</f>
        <v>45980.59</v>
      </c>
      <c r="I225" s="224">
        <f t="shared" si="94"/>
        <v>0</v>
      </c>
      <c r="J225" s="223">
        <f t="shared" si="94"/>
        <v>0</v>
      </c>
      <c r="K225" s="223">
        <f t="shared" si="94"/>
        <v>0</v>
      </c>
      <c r="L225" s="223">
        <f t="shared" si="94"/>
        <v>0</v>
      </c>
      <c r="M225" s="224">
        <f t="shared" si="94"/>
        <v>0</v>
      </c>
      <c r="N225" s="223">
        <f t="shared" si="94"/>
        <v>0</v>
      </c>
      <c r="O225" s="223">
        <f t="shared" si="94"/>
        <v>0</v>
      </c>
      <c r="P225" s="224">
        <f t="shared" si="94"/>
        <v>0</v>
      </c>
      <c r="Q225" s="223">
        <f t="shared" si="94"/>
        <v>0</v>
      </c>
      <c r="R225" s="223">
        <f t="shared" si="94"/>
        <v>0</v>
      </c>
      <c r="S225" s="224">
        <f t="shared" si="94"/>
        <v>157034.26</v>
      </c>
      <c r="T225" s="223">
        <f t="shared" si="94"/>
        <v>157034.26</v>
      </c>
      <c r="U225" s="223">
        <f t="shared" si="94"/>
        <v>0</v>
      </c>
      <c r="V225" s="223">
        <f t="shared" si="94"/>
        <v>0</v>
      </c>
      <c r="W225" s="223">
        <f t="shared" si="94"/>
        <v>0</v>
      </c>
      <c r="X225" s="223">
        <f t="shared" si="94"/>
        <v>0</v>
      </c>
      <c r="Y225" s="223">
        <f t="shared" si="94"/>
        <v>0</v>
      </c>
      <c r="Z225" s="223">
        <v>0</v>
      </c>
      <c r="AA225" s="223">
        <v>0</v>
      </c>
      <c r="AB225" s="223">
        <v>0</v>
      </c>
      <c r="AC225" s="223">
        <v>0</v>
      </c>
      <c r="AD225" s="223">
        <v>0</v>
      </c>
      <c r="AE225" s="223"/>
      <c r="AF225" s="223"/>
    </row>
    <row r="226" ht="15" customHeight="1" spans="1:32">
      <c r="A226" s="26"/>
      <c r="B226" s="34" t="s">
        <v>135</v>
      </c>
      <c r="C226" s="223">
        <f t="shared" si="64"/>
        <v>3958474.77</v>
      </c>
      <c r="D226" s="223">
        <f t="shared" si="65"/>
        <v>-89814.96</v>
      </c>
      <c r="E226" s="223">
        <f t="shared" si="66"/>
        <v>1108956.98</v>
      </c>
      <c r="F226" s="223">
        <f t="shared" si="67"/>
        <v>0</v>
      </c>
      <c r="G226" s="223">
        <f t="shared" si="68"/>
        <v>119119.21</v>
      </c>
      <c r="H226" s="224">
        <f t="shared" ref="H226:Y226" si="95">H62+H144</f>
        <v>2551292.71</v>
      </c>
      <c r="I226" s="224">
        <f t="shared" si="95"/>
        <v>22453.74</v>
      </c>
      <c r="J226" s="223">
        <f t="shared" si="95"/>
        <v>0</v>
      </c>
      <c r="K226" s="223">
        <f t="shared" si="95"/>
        <v>22453.74</v>
      </c>
      <c r="L226" s="223">
        <f t="shared" si="95"/>
        <v>0</v>
      </c>
      <c r="M226" s="224">
        <f t="shared" si="95"/>
        <v>44907.48</v>
      </c>
      <c r="N226" s="223">
        <f t="shared" si="95"/>
        <v>22453.74</v>
      </c>
      <c r="O226" s="223">
        <f t="shared" si="95"/>
        <v>22453.74</v>
      </c>
      <c r="P226" s="224">
        <f t="shared" si="95"/>
        <v>44907.48</v>
      </c>
      <c r="Q226" s="223">
        <f t="shared" si="95"/>
        <v>22453.74</v>
      </c>
      <c r="R226" s="223">
        <f t="shared" si="95"/>
        <v>22453.74</v>
      </c>
      <c r="S226" s="224">
        <f t="shared" si="95"/>
        <v>156652.13</v>
      </c>
      <c r="T226" s="223">
        <f t="shared" si="95"/>
        <v>51877.35</v>
      </c>
      <c r="U226" s="223">
        <f t="shared" si="95"/>
        <v>40115.33</v>
      </c>
      <c r="V226" s="223">
        <f t="shared" si="95"/>
        <v>0</v>
      </c>
      <c r="W226" s="223">
        <f t="shared" si="95"/>
        <v>57603.73</v>
      </c>
      <c r="X226" s="223">
        <f t="shared" si="95"/>
        <v>2337.21</v>
      </c>
      <c r="Y226" s="223">
        <f t="shared" si="95"/>
        <v>4718.51</v>
      </c>
      <c r="Z226" s="223">
        <v>14957.68</v>
      </c>
      <c r="AA226" s="223">
        <v>42646.05</v>
      </c>
      <c r="AB226" s="223">
        <v>34389.43</v>
      </c>
      <c r="AC226" s="223">
        <v>3375.46</v>
      </c>
      <c r="AD226" s="223">
        <v>2350.44</v>
      </c>
      <c r="AE226" s="223"/>
      <c r="AF226" s="223"/>
    </row>
    <row r="227" ht="15" customHeight="1" spans="1:32">
      <c r="A227" s="26"/>
      <c r="B227" s="34" t="s">
        <v>136</v>
      </c>
      <c r="C227" s="223">
        <f t="shared" si="64"/>
        <v>45193175.99</v>
      </c>
      <c r="D227" s="223">
        <f t="shared" si="65"/>
        <v>1357293.58</v>
      </c>
      <c r="E227" s="223">
        <f t="shared" si="66"/>
        <v>887082.49</v>
      </c>
      <c r="F227" s="223">
        <f t="shared" si="67"/>
        <v>0</v>
      </c>
      <c r="G227" s="223">
        <f t="shared" si="68"/>
        <v>7722409.9</v>
      </c>
      <c r="H227" s="224">
        <f t="shared" ref="H227:Y227" si="96">H63+H145</f>
        <v>28657230.99</v>
      </c>
      <c r="I227" s="224">
        <f t="shared" si="96"/>
        <v>767805.73</v>
      </c>
      <c r="J227" s="223">
        <f t="shared" si="96"/>
        <v>176000</v>
      </c>
      <c r="K227" s="223">
        <f t="shared" si="96"/>
        <v>591805.73</v>
      </c>
      <c r="L227" s="223">
        <f t="shared" si="96"/>
        <v>0</v>
      </c>
      <c r="M227" s="224">
        <f t="shared" si="96"/>
        <v>1751168.57</v>
      </c>
      <c r="N227" s="223">
        <f t="shared" si="96"/>
        <v>1363894.3</v>
      </c>
      <c r="O227" s="223">
        <f t="shared" si="96"/>
        <v>387274.27</v>
      </c>
      <c r="P227" s="224">
        <f t="shared" si="96"/>
        <v>1889279.99</v>
      </c>
      <c r="Q227" s="223">
        <f t="shared" si="96"/>
        <v>1404308.57</v>
      </c>
      <c r="R227" s="223">
        <f t="shared" si="96"/>
        <v>484971.42</v>
      </c>
      <c r="S227" s="224">
        <f t="shared" si="96"/>
        <v>2160904.74</v>
      </c>
      <c r="T227" s="223">
        <f t="shared" si="96"/>
        <v>374356.24</v>
      </c>
      <c r="U227" s="223">
        <f t="shared" si="96"/>
        <v>582294.22</v>
      </c>
      <c r="V227" s="223">
        <f t="shared" si="96"/>
        <v>0</v>
      </c>
      <c r="W227" s="223">
        <f t="shared" si="96"/>
        <v>1164004.96</v>
      </c>
      <c r="X227" s="223">
        <f t="shared" si="96"/>
        <v>85798.05</v>
      </c>
      <c r="Y227" s="223">
        <f t="shared" si="96"/>
        <v>-45548.73</v>
      </c>
      <c r="Z227" s="223">
        <v>206623.91</v>
      </c>
      <c r="AA227" s="223">
        <v>957381.05</v>
      </c>
      <c r="AB227" s="223">
        <v>396791.08</v>
      </c>
      <c r="AC227" s="223">
        <v>89503.78</v>
      </c>
      <c r="AD227" s="223">
        <v>95999.36</v>
      </c>
      <c r="AE227" s="223"/>
      <c r="AF227" s="223"/>
    </row>
    <row r="228" ht="15" customHeight="1" spans="1:32">
      <c r="A228" s="26"/>
      <c r="B228" s="34" t="s">
        <v>83</v>
      </c>
      <c r="C228" s="223">
        <f t="shared" si="64"/>
        <v>5573892.11</v>
      </c>
      <c r="D228" s="223">
        <f t="shared" si="65"/>
        <v>0</v>
      </c>
      <c r="E228" s="223">
        <f t="shared" si="66"/>
        <v>627081.71</v>
      </c>
      <c r="F228" s="223">
        <f t="shared" si="67"/>
        <v>0</v>
      </c>
      <c r="G228" s="223">
        <f t="shared" si="68"/>
        <v>973968.95</v>
      </c>
      <c r="H228" s="224">
        <f t="shared" ref="H228:Y228" si="97">H64+H146</f>
        <v>3180151.48</v>
      </c>
      <c r="I228" s="224">
        <f t="shared" si="97"/>
        <v>82089.04</v>
      </c>
      <c r="J228" s="223">
        <f t="shared" si="97"/>
        <v>19177.36</v>
      </c>
      <c r="K228" s="223">
        <f t="shared" si="97"/>
        <v>62911.68</v>
      </c>
      <c r="L228" s="223">
        <f t="shared" si="97"/>
        <v>0</v>
      </c>
      <c r="M228" s="224">
        <f t="shared" si="97"/>
        <v>186157.33</v>
      </c>
      <c r="N228" s="223">
        <f t="shared" si="97"/>
        <v>144988.32</v>
      </c>
      <c r="O228" s="223">
        <f t="shared" si="97"/>
        <v>41169.01</v>
      </c>
      <c r="P228" s="224">
        <f t="shared" si="97"/>
        <v>200839.3</v>
      </c>
      <c r="Q228" s="223">
        <f t="shared" si="97"/>
        <v>149284.55</v>
      </c>
      <c r="R228" s="223">
        <f t="shared" si="97"/>
        <v>51554.75</v>
      </c>
      <c r="S228" s="224">
        <f t="shared" si="97"/>
        <v>323604.3</v>
      </c>
      <c r="T228" s="223">
        <f t="shared" si="97"/>
        <v>68299.76</v>
      </c>
      <c r="U228" s="223">
        <f t="shared" si="97"/>
        <v>67194.33</v>
      </c>
      <c r="V228" s="223">
        <f t="shared" si="97"/>
        <v>0</v>
      </c>
      <c r="W228" s="223">
        <f t="shared" si="97"/>
        <v>165764.53</v>
      </c>
      <c r="X228" s="223">
        <f t="shared" si="97"/>
        <v>9661.39</v>
      </c>
      <c r="Y228" s="223">
        <f t="shared" si="97"/>
        <v>12684.29</v>
      </c>
      <c r="Z228" s="223">
        <v>55646.34</v>
      </c>
      <c r="AA228" s="223">
        <v>110118.19</v>
      </c>
      <c r="AB228" s="223">
        <v>38619.62</v>
      </c>
      <c r="AC228" s="223">
        <v>14695.86</v>
      </c>
      <c r="AD228" s="223">
        <v>13878.85</v>
      </c>
      <c r="AE228" s="223"/>
      <c r="AF228" s="223"/>
    </row>
    <row r="229" ht="15" customHeight="1" spans="1:32">
      <c r="A229" s="26"/>
      <c r="B229" s="34" t="s">
        <v>137</v>
      </c>
      <c r="C229" s="223">
        <f t="shared" si="64"/>
        <v>2032583.21</v>
      </c>
      <c r="D229" s="223">
        <f t="shared" si="65"/>
        <v>0</v>
      </c>
      <c r="E229" s="223">
        <f t="shared" si="66"/>
        <v>402636.35</v>
      </c>
      <c r="F229" s="223">
        <f t="shared" si="67"/>
        <v>0</v>
      </c>
      <c r="G229" s="223">
        <f t="shared" si="68"/>
        <v>0</v>
      </c>
      <c r="H229" s="224">
        <f t="shared" ref="H229:Y229" si="98">H65+H147</f>
        <v>1629725.11</v>
      </c>
      <c r="I229" s="224">
        <f t="shared" si="98"/>
        <v>0</v>
      </c>
      <c r="J229" s="223">
        <f t="shared" si="98"/>
        <v>0</v>
      </c>
      <c r="K229" s="223">
        <f t="shared" si="98"/>
        <v>0</v>
      </c>
      <c r="L229" s="223">
        <f t="shared" si="98"/>
        <v>0</v>
      </c>
      <c r="M229" s="224">
        <f t="shared" si="98"/>
        <v>0</v>
      </c>
      <c r="N229" s="223">
        <f t="shared" si="98"/>
        <v>0</v>
      </c>
      <c r="O229" s="223">
        <f t="shared" si="98"/>
        <v>0</v>
      </c>
      <c r="P229" s="224">
        <f t="shared" si="98"/>
        <v>0</v>
      </c>
      <c r="Q229" s="223">
        <f t="shared" si="98"/>
        <v>0</v>
      </c>
      <c r="R229" s="223">
        <f t="shared" si="98"/>
        <v>0</v>
      </c>
      <c r="S229" s="224">
        <f t="shared" si="98"/>
        <v>221.75</v>
      </c>
      <c r="T229" s="223">
        <f t="shared" si="98"/>
        <v>11.26</v>
      </c>
      <c r="U229" s="223">
        <f t="shared" si="98"/>
        <v>32.55</v>
      </c>
      <c r="V229" s="223">
        <f t="shared" si="98"/>
        <v>0</v>
      </c>
      <c r="W229" s="223">
        <f t="shared" si="98"/>
        <v>170.92</v>
      </c>
      <c r="X229" s="223">
        <f t="shared" si="98"/>
        <v>0</v>
      </c>
      <c r="Y229" s="223">
        <f t="shared" si="98"/>
        <v>7.02</v>
      </c>
      <c r="Z229" s="223">
        <v>14.04</v>
      </c>
      <c r="AA229" s="223">
        <v>156.88</v>
      </c>
      <c r="AB229" s="223">
        <v>30.97</v>
      </c>
      <c r="AC229" s="223">
        <v>0.79</v>
      </c>
      <c r="AD229" s="223">
        <v>0.79</v>
      </c>
      <c r="AE229" s="223"/>
      <c r="AF229" s="223"/>
    </row>
    <row r="230" ht="15" customHeight="1" spans="1:32">
      <c r="A230" s="26"/>
      <c r="B230" s="34" t="s">
        <v>138</v>
      </c>
      <c r="C230" s="223">
        <f t="shared" si="64"/>
        <v>443684.78</v>
      </c>
      <c r="D230" s="223">
        <f t="shared" si="65"/>
        <v>0</v>
      </c>
      <c r="E230" s="223">
        <f t="shared" si="66"/>
        <v>218394.97</v>
      </c>
      <c r="F230" s="223">
        <f t="shared" si="67"/>
        <v>0</v>
      </c>
      <c r="G230" s="223">
        <f t="shared" si="68"/>
        <v>418.49</v>
      </c>
      <c r="H230" s="224">
        <f t="shared" ref="H230:Y230" si="99">H66+H148</f>
        <v>221264.15</v>
      </c>
      <c r="I230" s="224">
        <f t="shared" si="99"/>
        <v>3520</v>
      </c>
      <c r="J230" s="223">
        <f t="shared" si="99"/>
        <v>10</v>
      </c>
      <c r="K230" s="223">
        <f t="shared" si="99"/>
        <v>3510</v>
      </c>
      <c r="L230" s="223">
        <f t="shared" si="99"/>
        <v>0</v>
      </c>
      <c r="M230" s="224">
        <f t="shared" si="99"/>
        <v>20</v>
      </c>
      <c r="N230" s="223">
        <f t="shared" si="99"/>
        <v>10</v>
      </c>
      <c r="O230" s="223">
        <f t="shared" si="99"/>
        <v>10</v>
      </c>
      <c r="P230" s="224">
        <f t="shared" si="99"/>
        <v>20</v>
      </c>
      <c r="Q230" s="223">
        <f t="shared" si="99"/>
        <v>10</v>
      </c>
      <c r="R230" s="223">
        <f t="shared" si="99"/>
        <v>10</v>
      </c>
      <c r="S230" s="224">
        <f t="shared" si="99"/>
        <v>47.17</v>
      </c>
      <c r="T230" s="223">
        <f t="shared" si="99"/>
        <v>0</v>
      </c>
      <c r="U230" s="223">
        <f t="shared" si="99"/>
        <v>0</v>
      </c>
      <c r="V230" s="223">
        <f t="shared" si="99"/>
        <v>0</v>
      </c>
      <c r="W230" s="223">
        <f t="shared" si="99"/>
        <v>47.17</v>
      </c>
      <c r="X230" s="223">
        <f t="shared" si="99"/>
        <v>0</v>
      </c>
      <c r="Y230" s="223">
        <f t="shared" si="99"/>
        <v>0</v>
      </c>
      <c r="Z230" s="223">
        <v>0</v>
      </c>
      <c r="AA230" s="223">
        <v>47.17</v>
      </c>
      <c r="AB230" s="223">
        <v>0</v>
      </c>
      <c r="AC230" s="223">
        <v>0</v>
      </c>
      <c r="AD230" s="223">
        <v>0</v>
      </c>
      <c r="AE230" s="223"/>
      <c r="AF230" s="223"/>
    </row>
    <row r="231" ht="15" customHeight="1" spans="1:32">
      <c r="A231" s="26"/>
      <c r="B231" s="34" t="s">
        <v>139</v>
      </c>
      <c r="C231" s="223">
        <f t="shared" si="64"/>
        <v>366862.99</v>
      </c>
      <c r="D231" s="223">
        <f t="shared" si="65"/>
        <v>0</v>
      </c>
      <c r="E231" s="223">
        <f t="shared" si="66"/>
        <v>133170</v>
      </c>
      <c r="F231" s="223">
        <f t="shared" si="67"/>
        <v>1990.26</v>
      </c>
      <c r="G231" s="223">
        <f t="shared" si="68"/>
        <v>1563.78</v>
      </c>
      <c r="H231" s="224">
        <f t="shared" ref="H231:Y231" si="100">H67+H149</f>
        <v>177057.77</v>
      </c>
      <c r="I231" s="224">
        <f t="shared" si="100"/>
        <v>8103.21</v>
      </c>
      <c r="J231" s="223">
        <f t="shared" si="100"/>
        <v>2843.23</v>
      </c>
      <c r="K231" s="223">
        <f t="shared" si="100"/>
        <v>2274.59</v>
      </c>
      <c r="L231" s="223">
        <f t="shared" si="100"/>
        <v>2985.39</v>
      </c>
      <c r="M231" s="224">
        <f t="shared" si="100"/>
        <v>4122.69</v>
      </c>
      <c r="N231" s="223">
        <f t="shared" si="100"/>
        <v>3411.88</v>
      </c>
      <c r="O231" s="223">
        <f t="shared" si="100"/>
        <v>710.81</v>
      </c>
      <c r="P231" s="224">
        <f t="shared" si="100"/>
        <v>1421.62</v>
      </c>
      <c r="Q231" s="223">
        <f t="shared" si="100"/>
        <v>568.65</v>
      </c>
      <c r="R231" s="223">
        <f t="shared" si="100"/>
        <v>852.97</v>
      </c>
      <c r="S231" s="224">
        <f t="shared" si="100"/>
        <v>39433.66</v>
      </c>
      <c r="T231" s="223">
        <f t="shared" si="100"/>
        <v>2890.26</v>
      </c>
      <c r="U231" s="223">
        <f t="shared" si="100"/>
        <v>29230.53</v>
      </c>
      <c r="V231" s="223">
        <f t="shared" si="100"/>
        <v>1848.1</v>
      </c>
      <c r="W231" s="223">
        <f t="shared" si="100"/>
        <v>3901</v>
      </c>
      <c r="X231" s="223">
        <f t="shared" si="100"/>
        <v>426.48</v>
      </c>
      <c r="Y231" s="223">
        <f t="shared" si="100"/>
        <v>1137.29</v>
      </c>
      <c r="Z231" s="223">
        <v>3901</v>
      </c>
      <c r="AA231" s="223">
        <v>0</v>
      </c>
      <c r="AB231" s="223">
        <v>426.48</v>
      </c>
      <c r="AC231" s="223">
        <v>28804.05</v>
      </c>
      <c r="AD231" s="223">
        <v>0</v>
      </c>
      <c r="AE231" s="223"/>
      <c r="AF231" s="223"/>
    </row>
    <row r="232" ht="15" customHeight="1" spans="1:32">
      <c r="A232" s="26"/>
      <c r="B232" s="34" t="s">
        <v>140</v>
      </c>
      <c r="C232" s="223">
        <f t="shared" si="64"/>
        <v>20201212.74</v>
      </c>
      <c r="D232" s="223">
        <f t="shared" si="65"/>
        <v>0</v>
      </c>
      <c r="E232" s="223">
        <f t="shared" si="66"/>
        <v>5218046.02</v>
      </c>
      <c r="F232" s="223">
        <f t="shared" si="67"/>
        <v>0</v>
      </c>
      <c r="G232" s="223">
        <f t="shared" si="68"/>
        <v>306759.13</v>
      </c>
      <c r="H232" s="224">
        <f t="shared" ref="H232:Y232" si="101">H68+H150</f>
        <v>14317611.54</v>
      </c>
      <c r="I232" s="224">
        <f t="shared" si="101"/>
        <v>147408.99</v>
      </c>
      <c r="J232" s="223">
        <f t="shared" si="101"/>
        <v>31894.75</v>
      </c>
      <c r="K232" s="223">
        <f t="shared" si="101"/>
        <v>38816.13</v>
      </c>
      <c r="L232" s="223">
        <f t="shared" si="101"/>
        <v>76698.11</v>
      </c>
      <c r="M232" s="224">
        <f t="shared" si="101"/>
        <v>77888.55</v>
      </c>
      <c r="N232" s="223">
        <f t="shared" si="101"/>
        <v>61941.19</v>
      </c>
      <c r="O232" s="223">
        <f t="shared" si="101"/>
        <v>15947.36</v>
      </c>
      <c r="P232" s="224">
        <f t="shared" si="101"/>
        <v>133498.51</v>
      </c>
      <c r="Q232" s="223">
        <f t="shared" si="101"/>
        <v>133498.51</v>
      </c>
      <c r="R232" s="223">
        <f t="shared" si="101"/>
        <v>0</v>
      </c>
      <c r="S232" s="224">
        <f t="shared" si="101"/>
        <v>0</v>
      </c>
      <c r="T232" s="223">
        <f t="shared" si="101"/>
        <v>0</v>
      </c>
      <c r="U232" s="223">
        <f t="shared" si="101"/>
        <v>0</v>
      </c>
      <c r="V232" s="223">
        <f t="shared" si="101"/>
        <v>0</v>
      </c>
      <c r="W232" s="223">
        <f t="shared" si="101"/>
        <v>0</v>
      </c>
      <c r="X232" s="223">
        <f t="shared" si="101"/>
        <v>0</v>
      </c>
      <c r="Y232" s="223">
        <f t="shared" si="101"/>
        <v>0</v>
      </c>
      <c r="Z232" s="223">
        <v>0</v>
      </c>
      <c r="AA232" s="223">
        <v>0</v>
      </c>
      <c r="AB232" s="223">
        <v>0</v>
      </c>
      <c r="AC232" s="223">
        <v>0</v>
      </c>
      <c r="AD232" s="223">
        <v>0</v>
      </c>
      <c r="AE232" s="223"/>
      <c r="AF232" s="223"/>
    </row>
    <row r="233" ht="15" customHeight="1" spans="1:32">
      <c r="A233" s="26"/>
      <c r="B233" s="34" t="s">
        <v>141</v>
      </c>
      <c r="C233" s="223">
        <f t="shared" si="64"/>
        <v>10377107.95</v>
      </c>
      <c r="D233" s="223">
        <f t="shared" si="65"/>
        <v>0</v>
      </c>
      <c r="E233" s="223">
        <f t="shared" si="66"/>
        <v>3025967.76</v>
      </c>
      <c r="F233" s="223">
        <f t="shared" si="67"/>
        <v>121013.15</v>
      </c>
      <c r="G233" s="223">
        <f t="shared" si="68"/>
        <v>0</v>
      </c>
      <c r="H233" s="224">
        <f t="shared" ref="H233:Y233" si="102">H69+H151</f>
        <v>6280719.84</v>
      </c>
      <c r="I233" s="224">
        <f t="shared" si="102"/>
        <v>393015.25</v>
      </c>
      <c r="J233" s="223">
        <f t="shared" si="102"/>
        <v>220931.6</v>
      </c>
      <c r="K233" s="223">
        <f t="shared" si="102"/>
        <v>155102.53</v>
      </c>
      <c r="L233" s="223">
        <f t="shared" si="102"/>
        <v>16981.12</v>
      </c>
      <c r="M233" s="224">
        <f t="shared" si="102"/>
        <v>433094.16</v>
      </c>
      <c r="N233" s="223">
        <f t="shared" si="102"/>
        <v>416331.7</v>
      </c>
      <c r="O233" s="223">
        <f t="shared" si="102"/>
        <v>16762.46</v>
      </c>
      <c r="P233" s="224">
        <f t="shared" si="102"/>
        <v>115471.75</v>
      </c>
      <c r="Q233" s="223">
        <f t="shared" si="102"/>
        <v>86954.14</v>
      </c>
      <c r="R233" s="223">
        <f t="shared" si="102"/>
        <v>28517.61</v>
      </c>
      <c r="S233" s="224">
        <f t="shared" si="102"/>
        <v>7826.04</v>
      </c>
      <c r="T233" s="223">
        <f t="shared" si="102"/>
        <v>0</v>
      </c>
      <c r="U233" s="223">
        <f t="shared" si="102"/>
        <v>0</v>
      </c>
      <c r="V233" s="223">
        <f t="shared" si="102"/>
        <v>1000</v>
      </c>
      <c r="W233" s="223">
        <f t="shared" si="102"/>
        <v>260</v>
      </c>
      <c r="X233" s="223">
        <f t="shared" si="102"/>
        <v>2264.15</v>
      </c>
      <c r="Y233" s="223">
        <f t="shared" si="102"/>
        <v>4301.89</v>
      </c>
      <c r="Z233" s="223">
        <v>260</v>
      </c>
      <c r="AA233" s="223">
        <v>0</v>
      </c>
      <c r="AB233" s="223">
        <v>0</v>
      </c>
      <c r="AC233" s="223">
        <v>0</v>
      </c>
      <c r="AD233" s="223">
        <v>0</v>
      </c>
      <c r="AE233" s="223"/>
      <c r="AF233" s="223"/>
    </row>
    <row r="234" ht="15" customHeight="1" spans="1:32">
      <c r="A234" s="26"/>
      <c r="B234" s="34" t="s">
        <v>142</v>
      </c>
      <c r="C234" s="223">
        <f t="shared" si="64"/>
        <v>0</v>
      </c>
      <c r="D234" s="223">
        <f t="shared" si="65"/>
        <v>0</v>
      </c>
      <c r="E234" s="223">
        <f t="shared" si="66"/>
        <v>0</v>
      </c>
      <c r="F234" s="223">
        <f t="shared" si="67"/>
        <v>0</v>
      </c>
      <c r="G234" s="223">
        <f t="shared" si="68"/>
        <v>0</v>
      </c>
      <c r="H234" s="224">
        <f t="shared" ref="H234:Y234" si="103">H70+H152</f>
        <v>0</v>
      </c>
      <c r="I234" s="224">
        <f t="shared" si="103"/>
        <v>0</v>
      </c>
      <c r="J234" s="223">
        <f t="shared" si="103"/>
        <v>0</v>
      </c>
      <c r="K234" s="223">
        <f t="shared" si="103"/>
        <v>0</v>
      </c>
      <c r="L234" s="223">
        <f t="shared" si="103"/>
        <v>0</v>
      </c>
      <c r="M234" s="224">
        <f t="shared" si="103"/>
        <v>0</v>
      </c>
      <c r="N234" s="223">
        <f t="shared" si="103"/>
        <v>0</v>
      </c>
      <c r="O234" s="223">
        <f t="shared" si="103"/>
        <v>0</v>
      </c>
      <c r="P234" s="224">
        <f t="shared" si="103"/>
        <v>0</v>
      </c>
      <c r="Q234" s="223">
        <f t="shared" si="103"/>
        <v>0</v>
      </c>
      <c r="R234" s="223">
        <f t="shared" si="103"/>
        <v>0</v>
      </c>
      <c r="S234" s="224">
        <f t="shared" si="103"/>
        <v>0</v>
      </c>
      <c r="T234" s="223">
        <f t="shared" si="103"/>
        <v>0</v>
      </c>
      <c r="U234" s="223">
        <f t="shared" si="103"/>
        <v>0</v>
      </c>
      <c r="V234" s="223">
        <f t="shared" si="103"/>
        <v>0</v>
      </c>
      <c r="W234" s="223">
        <f t="shared" si="103"/>
        <v>0</v>
      </c>
      <c r="X234" s="223">
        <f t="shared" si="103"/>
        <v>0</v>
      </c>
      <c r="Y234" s="223">
        <f t="shared" si="103"/>
        <v>0</v>
      </c>
      <c r="Z234" s="223">
        <v>0</v>
      </c>
      <c r="AA234" s="223">
        <v>0</v>
      </c>
      <c r="AB234" s="223">
        <v>0</v>
      </c>
      <c r="AC234" s="223">
        <v>0</v>
      </c>
      <c r="AD234" s="223">
        <v>0</v>
      </c>
      <c r="AE234" s="223"/>
      <c r="AF234" s="223"/>
    </row>
    <row r="235" ht="15" customHeight="1" spans="1:32">
      <c r="A235" s="26"/>
      <c r="B235" s="34" t="s">
        <v>143</v>
      </c>
      <c r="C235" s="223">
        <f t="shared" si="64"/>
        <v>14537578.74</v>
      </c>
      <c r="D235" s="223">
        <f t="shared" si="65"/>
        <v>0</v>
      </c>
      <c r="E235" s="223">
        <f t="shared" si="66"/>
        <v>10009750.53</v>
      </c>
      <c r="F235" s="223">
        <f t="shared" si="67"/>
        <v>0</v>
      </c>
      <c r="G235" s="223">
        <f t="shared" si="68"/>
        <v>444925.58</v>
      </c>
      <c r="H235" s="224">
        <f t="shared" ref="H235:Y235" si="104">H71+H153</f>
        <v>3890867.86</v>
      </c>
      <c r="I235" s="224">
        <f t="shared" si="104"/>
        <v>35432.76</v>
      </c>
      <c r="J235" s="223">
        <f t="shared" si="104"/>
        <v>3696.68</v>
      </c>
      <c r="K235" s="223">
        <f t="shared" si="104"/>
        <v>31736.08</v>
      </c>
      <c r="L235" s="223">
        <f t="shared" si="104"/>
        <v>0</v>
      </c>
      <c r="M235" s="224">
        <f t="shared" si="104"/>
        <v>82627.76</v>
      </c>
      <c r="N235" s="223">
        <f t="shared" si="104"/>
        <v>55476.78</v>
      </c>
      <c r="O235" s="223">
        <f t="shared" si="104"/>
        <v>27150.98</v>
      </c>
      <c r="P235" s="224">
        <f t="shared" si="104"/>
        <v>73974.25</v>
      </c>
      <c r="Q235" s="223">
        <f t="shared" si="104"/>
        <v>63042.35</v>
      </c>
      <c r="R235" s="223">
        <f t="shared" si="104"/>
        <v>10931.9</v>
      </c>
      <c r="S235" s="224">
        <f t="shared" si="104"/>
        <v>0</v>
      </c>
      <c r="T235" s="223">
        <f t="shared" si="104"/>
        <v>0</v>
      </c>
      <c r="U235" s="223">
        <f t="shared" si="104"/>
        <v>0</v>
      </c>
      <c r="V235" s="223">
        <f t="shared" si="104"/>
        <v>0</v>
      </c>
      <c r="W235" s="223">
        <f t="shared" si="104"/>
        <v>0</v>
      </c>
      <c r="X235" s="223">
        <f t="shared" si="104"/>
        <v>0</v>
      </c>
      <c r="Y235" s="223">
        <f t="shared" si="104"/>
        <v>0</v>
      </c>
      <c r="Z235" s="223">
        <v>0</v>
      </c>
      <c r="AA235" s="223">
        <v>0</v>
      </c>
      <c r="AB235" s="223">
        <v>0</v>
      </c>
      <c r="AC235" s="223">
        <v>0</v>
      </c>
      <c r="AD235" s="223">
        <v>0</v>
      </c>
      <c r="AE235" s="223"/>
      <c r="AF235" s="223"/>
    </row>
    <row r="236" ht="15" customHeight="1" spans="1:32">
      <c r="A236" s="26"/>
      <c r="B236" s="34" t="s">
        <v>144</v>
      </c>
      <c r="C236" s="223">
        <f t="shared" si="64"/>
        <v>17157910.51</v>
      </c>
      <c r="D236" s="223">
        <f t="shared" si="65"/>
        <v>0</v>
      </c>
      <c r="E236" s="223">
        <f t="shared" si="66"/>
        <v>16469233.9</v>
      </c>
      <c r="F236" s="223">
        <f t="shared" si="67"/>
        <v>0</v>
      </c>
      <c r="G236" s="223">
        <f t="shared" si="68"/>
        <v>0</v>
      </c>
      <c r="H236" s="224">
        <f t="shared" ref="H236:Y236" si="105">H72+H154</f>
        <v>554733.69</v>
      </c>
      <c r="I236" s="224">
        <f t="shared" si="105"/>
        <v>0</v>
      </c>
      <c r="J236" s="223">
        <f t="shared" si="105"/>
        <v>0</v>
      </c>
      <c r="K236" s="223">
        <f t="shared" si="105"/>
        <v>0</v>
      </c>
      <c r="L236" s="223">
        <f t="shared" si="105"/>
        <v>0</v>
      </c>
      <c r="M236" s="224">
        <f t="shared" si="105"/>
        <v>133942.92</v>
      </c>
      <c r="N236" s="223">
        <f t="shared" si="105"/>
        <v>133942.92</v>
      </c>
      <c r="O236" s="223">
        <f t="shared" si="105"/>
        <v>0</v>
      </c>
      <c r="P236" s="224">
        <f t="shared" si="105"/>
        <v>0</v>
      </c>
      <c r="Q236" s="223">
        <f t="shared" si="105"/>
        <v>0</v>
      </c>
      <c r="R236" s="223">
        <f t="shared" si="105"/>
        <v>0</v>
      </c>
      <c r="S236" s="224">
        <f t="shared" si="105"/>
        <v>0</v>
      </c>
      <c r="T236" s="223">
        <f t="shared" si="105"/>
        <v>0</v>
      </c>
      <c r="U236" s="223">
        <f t="shared" si="105"/>
        <v>0</v>
      </c>
      <c r="V236" s="223">
        <f t="shared" si="105"/>
        <v>0</v>
      </c>
      <c r="W236" s="223">
        <f t="shared" si="105"/>
        <v>0</v>
      </c>
      <c r="X236" s="223">
        <f t="shared" si="105"/>
        <v>0</v>
      </c>
      <c r="Y236" s="223">
        <f t="shared" si="105"/>
        <v>0</v>
      </c>
      <c r="Z236" s="223">
        <v>0</v>
      </c>
      <c r="AA236" s="223">
        <v>0</v>
      </c>
      <c r="AB236" s="223">
        <v>0</v>
      </c>
      <c r="AC236" s="223">
        <v>0</v>
      </c>
      <c r="AD236" s="223">
        <v>0</v>
      </c>
      <c r="AE236" s="223"/>
      <c r="AF236" s="223"/>
    </row>
    <row r="237" ht="15" customHeight="1" spans="1:32">
      <c r="A237" s="26"/>
      <c r="B237" s="34" t="s">
        <v>145</v>
      </c>
      <c r="C237" s="223">
        <f t="shared" si="64"/>
        <v>11860439.42</v>
      </c>
      <c r="D237" s="223">
        <f t="shared" si="65"/>
        <v>-20158821.4564272</v>
      </c>
      <c r="E237" s="223">
        <f t="shared" si="66"/>
        <v>2719018.13</v>
      </c>
      <c r="F237" s="223">
        <f t="shared" si="67"/>
        <v>0</v>
      </c>
      <c r="G237" s="223">
        <f t="shared" si="68"/>
        <v>1017633.75</v>
      </c>
      <c r="H237" s="224">
        <f t="shared" ref="H237:Y237" si="106">H73+H155</f>
        <v>21696557.8</v>
      </c>
      <c r="I237" s="224">
        <f t="shared" si="106"/>
        <v>1680436.7</v>
      </c>
      <c r="J237" s="223">
        <f t="shared" si="106"/>
        <v>574111.44</v>
      </c>
      <c r="K237" s="223">
        <f t="shared" si="106"/>
        <v>547085.92</v>
      </c>
      <c r="L237" s="223">
        <f t="shared" si="106"/>
        <v>559239.34</v>
      </c>
      <c r="M237" s="224">
        <f t="shared" si="106"/>
        <v>823582.609652057</v>
      </c>
      <c r="N237" s="223">
        <f t="shared" si="106"/>
        <v>616267.139904326</v>
      </c>
      <c r="O237" s="223">
        <f t="shared" si="106"/>
        <v>207315.469747731</v>
      </c>
      <c r="P237" s="224">
        <f t="shared" si="106"/>
        <v>1057312.63677511</v>
      </c>
      <c r="Q237" s="223">
        <f t="shared" si="106"/>
        <v>790242.025699946</v>
      </c>
      <c r="R237" s="223">
        <f t="shared" si="106"/>
        <v>267070.611075166</v>
      </c>
      <c r="S237" s="224">
        <f t="shared" si="106"/>
        <v>3024719.25</v>
      </c>
      <c r="T237" s="223">
        <f t="shared" si="106"/>
        <v>779087.71</v>
      </c>
      <c r="U237" s="223">
        <f t="shared" si="106"/>
        <v>387606.59</v>
      </c>
      <c r="V237" s="223">
        <f t="shared" si="106"/>
        <v>274625</v>
      </c>
      <c r="W237" s="223">
        <f t="shared" si="106"/>
        <v>620866.46</v>
      </c>
      <c r="X237" s="223">
        <f t="shared" si="106"/>
        <v>122626.24</v>
      </c>
      <c r="Y237" s="223">
        <f t="shared" si="106"/>
        <v>839907.25</v>
      </c>
      <c r="Z237" s="223">
        <v>216342.38</v>
      </c>
      <c r="AA237" s="223">
        <v>283260.08</v>
      </c>
      <c r="AB237" s="223">
        <v>33041.07</v>
      </c>
      <c r="AC237" s="223">
        <v>47004.74</v>
      </c>
      <c r="AD237" s="223">
        <v>39746.78</v>
      </c>
      <c r="AE237" s="223"/>
      <c r="AF237" s="223"/>
    </row>
    <row r="238" ht="15" customHeight="1" spans="1:32">
      <c r="A238" s="26"/>
      <c r="B238" s="34" t="s">
        <v>146</v>
      </c>
      <c r="C238" s="223">
        <f t="shared" si="64"/>
        <v>0</v>
      </c>
      <c r="D238" s="223">
        <f t="shared" si="65"/>
        <v>0</v>
      </c>
      <c r="E238" s="223">
        <f t="shared" si="66"/>
        <v>0</v>
      </c>
      <c r="F238" s="223">
        <f t="shared" si="67"/>
        <v>0</v>
      </c>
      <c r="G238" s="223">
        <f t="shared" si="68"/>
        <v>0</v>
      </c>
      <c r="H238" s="224">
        <f t="shared" ref="H238:Y238" si="107">H74+H156</f>
        <v>0</v>
      </c>
      <c r="I238" s="224">
        <f t="shared" si="107"/>
        <v>0</v>
      </c>
      <c r="J238" s="223">
        <f t="shared" si="107"/>
        <v>0</v>
      </c>
      <c r="K238" s="223">
        <f t="shared" si="107"/>
        <v>0</v>
      </c>
      <c r="L238" s="223">
        <f t="shared" si="107"/>
        <v>0</v>
      </c>
      <c r="M238" s="224">
        <f t="shared" si="107"/>
        <v>0</v>
      </c>
      <c r="N238" s="223">
        <f t="shared" si="107"/>
        <v>0</v>
      </c>
      <c r="O238" s="223">
        <f t="shared" si="107"/>
        <v>0</v>
      </c>
      <c r="P238" s="224">
        <f t="shared" si="107"/>
        <v>0</v>
      </c>
      <c r="Q238" s="223">
        <f t="shared" si="107"/>
        <v>0</v>
      </c>
      <c r="R238" s="223">
        <f t="shared" si="107"/>
        <v>0</v>
      </c>
      <c r="S238" s="224">
        <f t="shared" si="107"/>
        <v>0</v>
      </c>
      <c r="T238" s="223">
        <f t="shared" si="107"/>
        <v>0</v>
      </c>
      <c r="U238" s="223">
        <f t="shared" si="107"/>
        <v>0</v>
      </c>
      <c r="V238" s="223">
        <f t="shared" si="107"/>
        <v>0</v>
      </c>
      <c r="W238" s="223">
        <f t="shared" si="107"/>
        <v>0</v>
      </c>
      <c r="X238" s="223">
        <f t="shared" si="107"/>
        <v>0</v>
      </c>
      <c r="Y238" s="223">
        <f t="shared" si="107"/>
        <v>0</v>
      </c>
      <c r="Z238" s="223">
        <v>0</v>
      </c>
      <c r="AA238" s="223">
        <v>0</v>
      </c>
      <c r="AB238" s="223">
        <v>0</v>
      </c>
      <c r="AC238" s="223">
        <v>0</v>
      </c>
      <c r="AD238" s="223">
        <v>0</v>
      </c>
      <c r="AE238" s="223"/>
      <c r="AF238" s="223"/>
    </row>
    <row r="239" ht="15" customHeight="1" spans="1:32">
      <c r="A239" s="26"/>
      <c r="B239" s="40" t="s">
        <v>95</v>
      </c>
      <c r="C239" s="225">
        <f t="shared" si="64"/>
        <v>134230725.62</v>
      </c>
      <c r="D239" s="225">
        <f t="shared" si="65"/>
        <v>-18891342.8364272</v>
      </c>
      <c r="E239" s="225">
        <f t="shared" si="66"/>
        <v>43138466.03</v>
      </c>
      <c r="F239" s="225">
        <f t="shared" si="67"/>
        <v>123003.41</v>
      </c>
      <c r="G239" s="225">
        <f t="shared" si="68"/>
        <v>10592459.16</v>
      </c>
      <c r="H239" s="224">
        <f t="shared" ref="H239:Y239" si="108">H75+H157</f>
        <v>83203193.53</v>
      </c>
      <c r="I239" s="224">
        <f t="shared" si="108"/>
        <v>3140265.42</v>
      </c>
      <c r="J239" s="225">
        <f t="shared" si="108"/>
        <v>1028665.06</v>
      </c>
      <c r="K239" s="225">
        <f t="shared" si="108"/>
        <v>1455696.4</v>
      </c>
      <c r="L239" s="225">
        <f t="shared" si="108"/>
        <v>655903.96</v>
      </c>
      <c r="M239" s="224">
        <f t="shared" si="108"/>
        <v>3537512.06965206</v>
      </c>
      <c r="N239" s="225">
        <f t="shared" si="108"/>
        <v>2818717.96990433</v>
      </c>
      <c r="O239" s="225">
        <f t="shared" si="108"/>
        <v>718794.099747731</v>
      </c>
      <c r="P239" s="224">
        <f t="shared" si="108"/>
        <v>3516725.53677511</v>
      </c>
      <c r="Q239" s="225">
        <f t="shared" si="108"/>
        <v>2650362.53569995</v>
      </c>
      <c r="R239" s="225">
        <f t="shared" si="108"/>
        <v>866363.001075166</v>
      </c>
      <c r="S239" s="224">
        <f t="shared" si="108"/>
        <v>5870443.3</v>
      </c>
      <c r="T239" s="225">
        <f t="shared" si="108"/>
        <v>1433556.84</v>
      </c>
      <c r="U239" s="225">
        <f t="shared" si="108"/>
        <v>1106473.55</v>
      </c>
      <c r="V239" s="225">
        <f t="shared" si="108"/>
        <v>277473.1</v>
      </c>
      <c r="W239" s="225">
        <f t="shared" si="108"/>
        <v>2012618.77</v>
      </c>
      <c r="X239" s="225">
        <f t="shared" si="108"/>
        <v>223113.52</v>
      </c>
      <c r="Y239" s="225">
        <f t="shared" si="108"/>
        <v>817207.52</v>
      </c>
      <c r="Z239" s="225">
        <v>497745.35</v>
      </c>
      <c r="AA239" s="225">
        <v>1393609.42</v>
      </c>
      <c r="AB239" s="225">
        <v>503298.65</v>
      </c>
      <c r="AC239" s="225">
        <v>183384.68</v>
      </c>
      <c r="AD239" s="225">
        <v>151976.22</v>
      </c>
      <c r="AE239" s="225">
        <v>0</v>
      </c>
      <c r="AF239" s="225">
        <v>0</v>
      </c>
    </row>
    <row r="240" ht="15" customHeight="1" spans="1:32">
      <c r="A240" s="26" t="s">
        <v>147</v>
      </c>
      <c r="B240" s="31" t="s">
        <v>148</v>
      </c>
      <c r="C240" s="223">
        <f t="shared" si="64"/>
        <v>14390</v>
      </c>
      <c r="D240" s="223">
        <f t="shared" si="65"/>
        <v>0</v>
      </c>
      <c r="E240" s="223">
        <f t="shared" si="66"/>
        <v>14390</v>
      </c>
      <c r="F240" s="223">
        <f t="shared" si="67"/>
        <v>0</v>
      </c>
      <c r="G240" s="223">
        <f t="shared" si="68"/>
        <v>0</v>
      </c>
      <c r="H240" s="224">
        <f t="shared" ref="H240:Y240" si="109">H76+H158</f>
        <v>0</v>
      </c>
      <c r="I240" s="224">
        <f t="shared" si="109"/>
        <v>0</v>
      </c>
      <c r="J240" s="223">
        <f t="shared" si="109"/>
        <v>0</v>
      </c>
      <c r="K240" s="223">
        <f t="shared" si="109"/>
        <v>0</v>
      </c>
      <c r="L240" s="223">
        <f t="shared" si="109"/>
        <v>0</v>
      </c>
      <c r="M240" s="224">
        <f t="shared" si="109"/>
        <v>0</v>
      </c>
      <c r="N240" s="223">
        <f t="shared" si="109"/>
        <v>0</v>
      </c>
      <c r="O240" s="223">
        <f t="shared" si="109"/>
        <v>0</v>
      </c>
      <c r="P240" s="224">
        <f t="shared" si="109"/>
        <v>0</v>
      </c>
      <c r="Q240" s="223">
        <f t="shared" si="109"/>
        <v>0</v>
      </c>
      <c r="R240" s="223">
        <f t="shared" si="109"/>
        <v>0</v>
      </c>
      <c r="S240" s="224">
        <f t="shared" si="109"/>
        <v>0</v>
      </c>
      <c r="T240" s="223">
        <f t="shared" si="109"/>
        <v>0</v>
      </c>
      <c r="U240" s="223">
        <f t="shared" si="109"/>
        <v>0</v>
      </c>
      <c r="V240" s="223">
        <f t="shared" si="109"/>
        <v>0</v>
      </c>
      <c r="W240" s="223">
        <f t="shared" si="109"/>
        <v>0</v>
      </c>
      <c r="X240" s="223">
        <f t="shared" si="109"/>
        <v>0</v>
      </c>
      <c r="Y240" s="223">
        <f t="shared" si="109"/>
        <v>0</v>
      </c>
      <c r="Z240" s="223">
        <v>0</v>
      </c>
      <c r="AA240" s="231">
        <v>0</v>
      </c>
      <c r="AB240" s="231">
        <v>0</v>
      </c>
      <c r="AC240" s="223">
        <v>0</v>
      </c>
      <c r="AD240" s="223">
        <v>0</v>
      </c>
      <c r="AE240" s="223"/>
      <c r="AF240" s="223"/>
    </row>
    <row r="241" ht="15" customHeight="1" spans="1:32">
      <c r="A241" s="26"/>
      <c r="B241" s="31" t="s">
        <v>149</v>
      </c>
      <c r="C241" s="223">
        <f t="shared" si="64"/>
        <v>0</v>
      </c>
      <c r="D241" s="223">
        <f t="shared" si="65"/>
        <v>0</v>
      </c>
      <c r="E241" s="223">
        <f t="shared" si="66"/>
        <v>0</v>
      </c>
      <c r="F241" s="223">
        <f t="shared" si="67"/>
        <v>0</v>
      </c>
      <c r="G241" s="223">
        <f t="shared" si="68"/>
        <v>0</v>
      </c>
      <c r="H241" s="224">
        <f t="shared" ref="H241:Y241" si="110">H77+H159</f>
        <v>0</v>
      </c>
      <c r="I241" s="224">
        <f t="shared" si="110"/>
        <v>0</v>
      </c>
      <c r="J241" s="223">
        <f t="shared" si="110"/>
        <v>0</v>
      </c>
      <c r="K241" s="223">
        <f t="shared" si="110"/>
        <v>0</v>
      </c>
      <c r="L241" s="223">
        <f t="shared" si="110"/>
        <v>0</v>
      </c>
      <c r="M241" s="224">
        <f t="shared" si="110"/>
        <v>0</v>
      </c>
      <c r="N241" s="223">
        <f t="shared" si="110"/>
        <v>0</v>
      </c>
      <c r="O241" s="223">
        <f t="shared" si="110"/>
        <v>0</v>
      </c>
      <c r="P241" s="224">
        <f t="shared" si="110"/>
        <v>0</v>
      </c>
      <c r="Q241" s="223">
        <f t="shared" si="110"/>
        <v>0</v>
      </c>
      <c r="R241" s="223">
        <f t="shared" si="110"/>
        <v>0</v>
      </c>
      <c r="S241" s="224">
        <f t="shared" si="110"/>
        <v>0</v>
      </c>
      <c r="T241" s="223">
        <f t="shared" si="110"/>
        <v>0</v>
      </c>
      <c r="U241" s="223">
        <f t="shared" si="110"/>
        <v>0</v>
      </c>
      <c r="V241" s="223">
        <f t="shared" si="110"/>
        <v>0</v>
      </c>
      <c r="W241" s="223">
        <f t="shared" si="110"/>
        <v>0</v>
      </c>
      <c r="X241" s="223">
        <f t="shared" si="110"/>
        <v>0</v>
      </c>
      <c r="Y241" s="223">
        <f t="shared" si="110"/>
        <v>0</v>
      </c>
      <c r="Z241" s="223">
        <v>0</v>
      </c>
      <c r="AA241" s="231">
        <v>0</v>
      </c>
      <c r="AB241" s="231">
        <v>0</v>
      </c>
      <c r="AC241" s="223">
        <v>0</v>
      </c>
      <c r="AD241" s="223">
        <v>0</v>
      </c>
      <c r="AE241" s="223"/>
      <c r="AF241" s="223"/>
    </row>
    <row r="242" ht="15" customHeight="1" spans="1:32">
      <c r="A242" s="26"/>
      <c r="B242" s="31" t="s">
        <v>150</v>
      </c>
      <c r="C242" s="223">
        <f t="shared" si="64"/>
        <v>3751085.23</v>
      </c>
      <c r="D242" s="223">
        <f t="shared" si="65"/>
        <v>0</v>
      </c>
      <c r="E242" s="223">
        <f t="shared" si="66"/>
        <v>1449871.03</v>
      </c>
      <c r="F242" s="223">
        <f t="shared" si="67"/>
        <v>0</v>
      </c>
      <c r="G242" s="223">
        <f t="shared" si="68"/>
        <v>16966.6</v>
      </c>
      <c r="H242" s="224">
        <f t="shared" ref="H242:Y242" si="111">H78+H160</f>
        <v>1391393.81</v>
      </c>
      <c r="I242" s="224">
        <f t="shared" si="111"/>
        <v>129088.13</v>
      </c>
      <c r="J242" s="223">
        <f t="shared" si="111"/>
        <v>56927.93</v>
      </c>
      <c r="K242" s="223">
        <f t="shared" si="111"/>
        <v>32675.72</v>
      </c>
      <c r="L242" s="223">
        <f t="shared" si="111"/>
        <v>39484.48</v>
      </c>
      <c r="M242" s="224">
        <f t="shared" si="111"/>
        <v>40203.45</v>
      </c>
      <c r="N242" s="223">
        <f t="shared" si="111"/>
        <v>31212.36</v>
      </c>
      <c r="O242" s="223">
        <f t="shared" si="111"/>
        <v>8991.09</v>
      </c>
      <c r="P242" s="224">
        <f t="shared" si="111"/>
        <v>91627.62</v>
      </c>
      <c r="Q242" s="223">
        <f t="shared" si="111"/>
        <v>70130.07</v>
      </c>
      <c r="R242" s="223">
        <f t="shared" si="111"/>
        <v>21497.55</v>
      </c>
      <c r="S242" s="224">
        <f t="shared" si="111"/>
        <v>631934.59</v>
      </c>
      <c r="T242" s="223">
        <f t="shared" si="111"/>
        <v>308574.2</v>
      </c>
      <c r="U242" s="223">
        <f t="shared" si="111"/>
        <v>105588.71</v>
      </c>
      <c r="V242" s="223">
        <f t="shared" si="111"/>
        <v>69729.26</v>
      </c>
      <c r="W242" s="223">
        <f t="shared" si="111"/>
        <v>86601.09</v>
      </c>
      <c r="X242" s="223">
        <f t="shared" si="111"/>
        <v>0</v>
      </c>
      <c r="Y242" s="223">
        <f t="shared" si="111"/>
        <v>61441.33</v>
      </c>
      <c r="Z242" s="233">
        <v>34308.09</v>
      </c>
      <c r="AA242" s="231">
        <v>52293</v>
      </c>
      <c r="AB242" s="231">
        <v>105588.71</v>
      </c>
      <c r="AC242" s="223">
        <v>0</v>
      </c>
      <c r="AD242" s="223">
        <v>0</v>
      </c>
      <c r="AE242" s="223"/>
      <c r="AF242" s="223"/>
    </row>
    <row r="243" ht="15" customHeight="1" spans="1:35">
      <c r="A243" s="26"/>
      <c r="B243" s="31" t="s">
        <v>151</v>
      </c>
      <c r="C243" s="223">
        <f t="shared" si="64"/>
        <v>150953.32</v>
      </c>
      <c r="D243" s="223">
        <f t="shared" si="65"/>
        <v>0</v>
      </c>
      <c r="E243" s="223">
        <f t="shared" si="66"/>
        <v>0</v>
      </c>
      <c r="F243" s="223">
        <f t="shared" si="67"/>
        <v>0</v>
      </c>
      <c r="G243" s="223">
        <f t="shared" si="68"/>
        <v>0</v>
      </c>
      <c r="H243" s="224">
        <f t="shared" ref="H243:Y243" si="112">H79+H161</f>
        <v>150953.32</v>
      </c>
      <c r="I243" s="224">
        <f t="shared" si="112"/>
        <v>0</v>
      </c>
      <c r="J243" s="223">
        <f t="shared" si="112"/>
        <v>0</v>
      </c>
      <c r="K243" s="223">
        <f t="shared" si="112"/>
        <v>0</v>
      </c>
      <c r="L243" s="223">
        <f t="shared" si="112"/>
        <v>0</v>
      </c>
      <c r="M243" s="224">
        <f t="shared" si="112"/>
        <v>0</v>
      </c>
      <c r="N243" s="223">
        <f t="shared" si="112"/>
        <v>0</v>
      </c>
      <c r="O243" s="223">
        <f t="shared" si="112"/>
        <v>0</v>
      </c>
      <c r="P243" s="224">
        <f t="shared" si="112"/>
        <v>0</v>
      </c>
      <c r="Q243" s="223">
        <f t="shared" si="112"/>
        <v>0</v>
      </c>
      <c r="R243" s="223">
        <f t="shared" si="112"/>
        <v>0</v>
      </c>
      <c r="S243" s="224">
        <f t="shared" si="112"/>
        <v>0</v>
      </c>
      <c r="T243" s="223">
        <f t="shared" si="112"/>
        <v>0</v>
      </c>
      <c r="U243" s="223">
        <f t="shared" si="112"/>
        <v>0</v>
      </c>
      <c r="V243" s="223">
        <f t="shared" si="112"/>
        <v>0</v>
      </c>
      <c r="W243" s="223">
        <f t="shared" si="112"/>
        <v>0</v>
      </c>
      <c r="X243" s="223">
        <f t="shared" si="112"/>
        <v>0</v>
      </c>
      <c r="Y243" s="223">
        <f t="shared" si="112"/>
        <v>0</v>
      </c>
      <c r="Z243" s="223">
        <v>0</v>
      </c>
      <c r="AA243" s="231">
        <v>0</v>
      </c>
      <c r="AB243" s="231">
        <v>0</v>
      </c>
      <c r="AC243" s="223">
        <v>0</v>
      </c>
      <c r="AD243" s="223">
        <v>0</v>
      </c>
      <c r="AE243" s="223"/>
      <c r="AF243" s="223"/>
      <c r="AH243" s="235" t="s">
        <v>66</v>
      </c>
      <c r="AI243">
        <f>W245-Z245-AA245</f>
        <v>-59155.5965990275</v>
      </c>
    </row>
    <row r="244" ht="15" customHeight="1" spans="1:35">
      <c r="A244" s="26"/>
      <c r="B244" s="41" t="s">
        <v>95</v>
      </c>
      <c r="C244" s="224">
        <f t="shared" si="64"/>
        <v>3916428.55</v>
      </c>
      <c r="D244" s="224">
        <f t="shared" si="65"/>
        <v>0</v>
      </c>
      <c r="E244" s="224">
        <f t="shared" si="66"/>
        <v>1464261.03</v>
      </c>
      <c r="F244" s="224">
        <f t="shared" si="67"/>
        <v>0</v>
      </c>
      <c r="G244" s="224">
        <f t="shared" si="68"/>
        <v>16966.6</v>
      </c>
      <c r="H244" s="224">
        <f t="shared" ref="H244:Y244" si="113">H80+H162</f>
        <v>1542347.13</v>
      </c>
      <c r="I244" s="224">
        <f t="shared" si="113"/>
        <v>129088.13</v>
      </c>
      <c r="J244" s="224">
        <f t="shared" si="113"/>
        <v>56927.93</v>
      </c>
      <c r="K244" s="224">
        <f t="shared" si="113"/>
        <v>32675.72</v>
      </c>
      <c r="L244" s="224">
        <f t="shared" si="113"/>
        <v>39484.48</v>
      </c>
      <c r="M244" s="224">
        <f t="shared" si="113"/>
        <v>40203.45</v>
      </c>
      <c r="N244" s="224">
        <f t="shared" si="113"/>
        <v>31212.36</v>
      </c>
      <c r="O244" s="224">
        <f t="shared" si="113"/>
        <v>8991.09</v>
      </c>
      <c r="P244" s="224">
        <f t="shared" si="113"/>
        <v>91627.62</v>
      </c>
      <c r="Q244" s="224">
        <f t="shared" si="113"/>
        <v>70130.07</v>
      </c>
      <c r="R244" s="224">
        <f t="shared" si="113"/>
        <v>21497.55</v>
      </c>
      <c r="S244" s="224">
        <f t="shared" si="113"/>
        <v>631934.59</v>
      </c>
      <c r="T244" s="224">
        <f t="shared" si="113"/>
        <v>308574.2</v>
      </c>
      <c r="U244" s="224">
        <f t="shared" si="113"/>
        <v>105588.71</v>
      </c>
      <c r="V244" s="224">
        <f t="shared" si="113"/>
        <v>69729.26</v>
      </c>
      <c r="W244" s="224">
        <f t="shared" si="113"/>
        <v>86601.09</v>
      </c>
      <c r="X244" s="224">
        <f t="shared" si="113"/>
        <v>0</v>
      </c>
      <c r="Y244" s="224">
        <f t="shared" si="113"/>
        <v>61441.33</v>
      </c>
      <c r="Z244" s="225">
        <v>34308.09</v>
      </c>
      <c r="AA244" s="225">
        <v>52293</v>
      </c>
      <c r="AB244" s="225">
        <v>105588.71</v>
      </c>
      <c r="AC244" s="225">
        <v>0</v>
      </c>
      <c r="AD244" s="225">
        <v>0</v>
      </c>
      <c r="AE244" s="225">
        <v>0</v>
      </c>
      <c r="AF244" s="225">
        <v>0</v>
      </c>
      <c r="AH244" s="235" t="s">
        <v>68</v>
      </c>
      <c r="AI244" s="236">
        <f>U245-AB245-AC245-AD245-AE245-AF245</f>
        <v>-27313.8361812034</v>
      </c>
    </row>
    <row r="245" ht="15" customHeight="1" spans="1:35">
      <c r="A245" s="42" t="s">
        <v>2</v>
      </c>
      <c r="B245" s="42"/>
      <c r="C245" s="224">
        <f t="shared" si="64"/>
        <v>828353577.88</v>
      </c>
      <c r="D245" s="224">
        <f t="shared" si="65"/>
        <v>-24411223.716193</v>
      </c>
      <c r="E245" s="224">
        <f t="shared" si="66"/>
        <v>264381335.23</v>
      </c>
      <c r="F245" s="224">
        <f t="shared" si="67"/>
        <v>3398736.49540147</v>
      </c>
      <c r="G245" s="224">
        <f t="shared" si="68"/>
        <v>10611192.6064366</v>
      </c>
      <c r="H245" s="224">
        <f t="shared" ref="H245:Y245" si="114">H81+H163</f>
        <v>387683513.213016</v>
      </c>
      <c r="I245" s="224">
        <f t="shared" si="114"/>
        <v>20426406.5104799</v>
      </c>
      <c r="J245" s="224">
        <f t="shared" si="114"/>
        <v>6654376.43300137</v>
      </c>
      <c r="K245" s="224">
        <f t="shared" si="114"/>
        <v>6453517.05150506</v>
      </c>
      <c r="L245" s="224">
        <f t="shared" si="114"/>
        <v>7318513.02597347</v>
      </c>
      <c r="M245" s="224">
        <f t="shared" si="114"/>
        <v>15293769.4946823</v>
      </c>
      <c r="N245" s="224">
        <f t="shared" si="114"/>
        <v>11667364.395838</v>
      </c>
      <c r="O245" s="224">
        <f t="shared" si="114"/>
        <v>3626405.09884437</v>
      </c>
      <c r="P245" s="224">
        <f t="shared" si="114"/>
        <v>17817451.6297967</v>
      </c>
      <c r="Q245" s="224">
        <f t="shared" si="114"/>
        <v>12805494.7314096</v>
      </c>
      <c r="R245" s="224">
        <f t="shared" si="114"/>
        <v>5011956.8983871</v>
      </c>
      <c r="S245" s="224">
        <f t="shared" si="114"/>
        <v>133152396.41638</v>
      </c>
      <c r="T245" s="224">
        <f t="shared" si="114"/>
        <v>68014713.826503</v>
      </c>
      <c r="U245" s="224">
        <f t="shared" si="114"/>
        <v>24127300.3638188</v>
      </c>
      <c r="V245" s="224">
        <f t="shared" si="114"/>
        <v>11149833.4680435</v>
      </c>
      <c r="W245" s="224">
        <f t="shared" si="114"/>
        <v>21922264.1634009</v>
      </c>
      <c r="X245" s="224">
        <f t="shared" si="114"/>
        <v>2502987.26</v>
      </c>
      <c r="Y245" s="224">
        <f t="shared" si="114"/>
        <v>5435297.33461371</v>
      </c>
      <c r="Z245" s="225">
        <v>6995138.88723076</v>
      </c>
      <c r="AA245" s="225">
        <v>14986280.8727692</v>
      </c>
      <c r="AB245" s="225">
        <v>17391107.3917099</v>
      </c>
      <c r="AC245" s="225">
        <v>4412384.65523928</v>
      </c>
      <c r="AD245" s="225">
        <v>2259589.88305082</v>
      </c>
      <c r="AE245" s="225">
        <v>89659</v>
      </c>
      <c r="AF245" s="225">
        <v>1873.27</v>
      </c>
      <c r="AH245" s="235"/>
      <c r="AI245" s="235"/>
    </row>
    <row r="246" spans="26:35">
      <c r="Z246">
        <f>Z245-考核利润!Y91</f>
        <v>74923.6532707205</v>
      </c>
      <c r="AA246">
        <f>AA245-考核利润!Z91</f>
        <v>-15768.0532708</v>
      </c>
      <c r="AH246" s="235"/>
      <c r="AI246" s="235"/>
    </row>
    <row r="247" spans="34:35">
      <c r="AH247" s="235"/>
      <c r="AI247" s="235"/>
    </row>
    <row r="248" ht="16.5" spans="1:32">
      <c r="A248" s="219" t="s">
        <v>72</v>
      </c>
      <c r="B248" s="220" t="s">
        <v>73</v>
      </c>
      <c r="C248" s="221" t="s">
        <v>2</v>
      </c>
      <c r="D248" s="221" t="s">
        <v>3</v>
      </c>
      <c r="E248" s="221" t="s">
        <v>4</v>
      </c>
      <c r="F248" s="222" t="s">
        <v>5</v>
      </c>
      <c r="G248" s="222" t="s">
        <v>6</v>
      </c>
      <c r="H248" s="221" t="s">
        <v>7</v>
      </c>
      <c r="I248" s="221" t="s">
        <v>8</v>
      </c>
      <c r="J248" s="221" t="s">
        <v>9</v>
      </c>
      <c r="K248" s="221" t="s">
        <v>10</v>
      </c>
      <c r="L248" s="221" t="s">
        <v>11</v>
      </c>
      <c r="M248" s="221" t="s">
        <v>12</v>
      </c>
      <c r="N248" s="221" t="s">
        <v>13</v>
      </c>
      <c r="O248" s="221" t="s">
        <v>14</v>
      </c>
      <c r="P248" s="221" t="s">
        <v>15</v>
      </c>
      <c r="Q248" s="221" t="s">
        <v>16</v>
      </c>
      <c r="R248" s="221" t="s">
        <v>17</v>
      </c>
      <c r="S248" s="221" t="s">
        <v>18</v>
      </c>
      <c r="T248" s="221" t="s">
        <v>19</v>
      </c>
      <c r="U248" s="221" t="s">
        <v>20</v>
      </c>
      <c r="V248" s="221" t="s">
        <v>21</v>
      </c>
      <c r="W248" s="221" t="s">
        <v>22</v>
      </c>
      <c r="X248" s="221" t="s">
        <v>23</v>
      </c>
      <c r="Y248" s="221" t="s">
        <v>24</v>
      </c>
      <c r="Z248" s="221" t="s">
        <v>59</v>
      </c>
      <c r="AA248" s="221" t="s">
        <v>60</v>
      </c>
      <c r="AB248" s="221" t="s">
        <v>20</v>
      </c>
      <c r="AC248" s="221" t="s">
        <v>61</v>
      </c>
      <c r="AD248" s="221" t="s">
        <v>62</v>
      </c>
      <c r="AE248" s="221" t="s">
        <v>63</v>
      </c>
      <c r="AF248" s="221" t="s">
        <v>64</v>
      </c>
    </row>
    <row r="249" ht="15" customHeight="1" spans="1:32">
      <c r="A249" s="26" t="s">
        <v>74</v>
      </c>
      <c r="B249" s="27" t="s">
        <v>75</v>
      </c>
      <c r="C249" s="28">
        <f>C167/10000</f>
        <v>9293.704736</v>
      </c>
      <c r="D249" s="29">
        <f t="shared" ref="D249:AF249" si="115">D167/10000</f>
        <v>0</v>
      </c>
      <c r="E249" s="29">
        <f t="shared" si="115"/>
        <v>-194.034906</v>
      </c>
      <c r="F249" s="29">
        <f t="shared" si="115"/>
        <v>0</v>
      </c>
      <c r="G249" s="29">
        <f t="shared" si="115"/>
        <v>0</v>
      </c>
      <c r="H249" s="30">
        <f t="shared" si="115"/>
        <v>2942.655295</v>
      </c>
      <c r="I249" s="30">
        <f t="shared" si="115"/>
        <v>142.917692</v>
      </c>
      <c r="J249" s="29">
        <f t="shared" si="115"/>
        <v>0</v>
      </c>
      <c r="K249" s="29">
        <f t="shared" si="115"/>
        <v>0</v>
      </c>
      <c r="L249" s="29">
        <f t="shared" si="115"/>
        <v>142.917692</v>
      </c>
      <c r="M249" s="30">
        <f t="shared" si="115"/>
        <v>0</v>
      </c>
      <c r="N249" s="29">
        <f t="shared" si="115"/>
        <v>0</v>
      </c>
      <c r="O249" s="29">
        <f t="shared" si="115"/>
        <v>0</v>
      </c>
      <c r="P249" s="30">
        <f t="shared" si="115"/>
        <v>0</v>
      </c>
      <c r="Q249" s="29">
        <f t="shared" si="115"/>
        <v>0</v>
      </c>
      <c r="R249" s="29">
        <f t="shared" si="115"/>
        <v>0</v>
      </c>
      <c r="S249" s="30">
        <f t="shared" si="115"/>
        <v>6402.166655</v>
      </c>
      <c r="T249" s="29">
        <f t="shared" si="115"/>
        <v>4380.3505</v>
      </c>
      <c r="U249" s="29">
        <f t="shared" si="115"/>
        <v>309.2755</v>
      </c>
      <c r="V249" s="29">
        <f t="shared" si="115"/>
        <v>463.9759</v>
      </c>
      <c r="W249" s="29">
        <f t="shared" si="115"/>
        <v>1248.564755</v>
      </c>
      <c r="X249" s="29">
        <f t="shared" si="115"/>
        <v>0</v>
      </c>
      <c r="Y249" s="29">
        <f t="shared" si="115"/>
        <v>0</v>
      </c>
      <c r="Z249" s="3">
        <f t="shared" si="115"/>
        <v>306.197048</v>
      </c>
      <c r="AA249" s="29">
        <f t="shared" si="115"/>
        <v>942.367707</v>
      </c>
      <c r="AB249" s="29">
        <f t="shared" si="115"/>
        <v>298.2061</v>
      </c>
      <c r="AC249" s="29">
        <f t="shared" si="115"/>
        <v>11.0694</v>
      </c>
      <c r="AD249" s="29">
        <f t="shared" si="115"/>
        <v>0</v>
      </c>
      <c r="AE249" s="29">
        <f t="shared" si="115"/>
        <v>0</v>
      </c>
      <c r="AF249" s="29">
        <f t="shared" si="115"/>
        <v>0</v>
      </c>
    </row>
    <row r="250" ht="15" customHeight="1" spans="1:32">
      <c r="A250" s="26"/>
      <c r="B250" s="31" t="s">
        <v>76</v>
      </c>
      <c r="C250" s="29">
        <f t="shared" ref="C250:C281" si="116">C168/10000</f>
        <v>6238.177418</v>
      </c>
      <c r="D250" s="29">
        <f t="shared" ref="D250:AF250" si="117">D168/10000</f>
        <v>0</v>
      </c>
      <c r="E250" s="29">
        <f t="shared" si="117"/>
        <v>0</v>
      </c>
      <c r="F250" s="29">
        <f t="shared" si="117"/>
        <v>0</v>
      </c>
      <c r="G250" s="29">
        <f t="shared" si="117"/>
        <v>0</v>
      </c>
      <c r="H250" s="30">
        <f t="shared" si="117"/>
        <v>6238.767846</v>
      </c>
      <c r="I250" s="30">
        <f t="shared" si="117"/>
        <v>0</v>
      </c>
      <c r="J250" s="29">
        <f t="shared" si="117"/>
        <v>0</v>
      </c>
      <c r="K250" s="29">
        <f t="shared" si="117"/>
        <v>0</v>
      </c>
      <c r="L250" s="29">
        <f t="shared" si="117"/>
        <v>0</v>
      </c>
      <c r="M250" s="30">
        <f t="shared" si="117"/>
        <v>0</v>
      </c>
      <c r="N250" s="29">
        <f t="shared" si="117"/>
        <v>0</v>
      </c>
      <c r="O250" s="29">
        <f t="shared" si="117"/>
        <v>0</v>
      </c>
      <c r="P250" s="30">
        <f t="shared" si="117"/>
        <v>0</v>
      </c>
      <c r="Q250" s="29">
        <f t="shared" si="117"/>
        <v>0</v>
      </c>
      <c r="R250" s="29">
        <f t="shared" si="117"/>
        <v>0</v>
      </c>
      <c r="S250" s="30">
        <f t="shared" si="117"/>
        <v>-0.590428</v>
      </c>
      <c r="T250" s="29">
        <f t="shared" si="117"/>
        <v>0</v>
      </c>
      <c r="U250" s="29">
        <f t="shared" si="117"/>
        <v>0</v>
      </c>
      <c r="V250" s="29">
        <f t="shared" si="117"/>
        <v>-0.590428</v>
      </c>
      <c r="W250" s="29">
        <f t="shared" si="117"/>
        <v>0</v>
      </c>
      <c r="X250" s="29">
        <f t="shared" si="117"/>
        <v>0</v>
      </c>
      <c r="Y250" s="29">
        <f t="shared" si="117"/>
        <v>0</v>
      </c>
      <c r="Z250" s="29">
        <f t="shared" si="117"/>
        <v>0</v>
      </c>
      <c r="AA250" s="29">
        <f t="shared" si="117"/>
        <v>0</v>
      </c>
      <c r="AB250" s="29">
        <f t="shared" si="117"/>
        <v>0</v>
      </c>
      <c r="AC250" s="29">
        <f t="shared" si="117"/>
        <v>0</v>
      </c>
      <c r="AD250" s="29">
        <f t="shared" si="117"/>
        <v>0</v>
      </c>
      <c r="AE250" s="29">
        <f t="shared" si="117"/>
        <v>0</v>
      </c>
      <c r="AF250" s="29">
        <f t="shared" si="117"/>
        <v>0</v>
      </c>
    </row>
    <row r="251" ht="15" customHeight="1" spans="1:32">
      <c r="A251" s="26"/>
      <c r="B251" s="31" t="s">
        <v>77</v>
      </c>
      <c r="C251" s="29">
        <f t="shared" si="116"/>
        <v>410.282628</v>
      </c>
      <c r="D251" s="29">
        <f t="shared" ref="D251:AF251" si="118">D169/10000</f>
        <v>0</v>
      </c>
      <c r="E251" s="29">
        <f t="shared" si="118"/>
        <v>0</v>
      </c>
      <c r="F251" s="29">
        <f t="shared" si="118"/>
        <v>0</v>
      </c>
      <c r="G251" s="29">
        <f t="shared" si="118"/>
        <v>0</v>
      </c>
      <c r="H251" s="30">
        <f t="shared" si="118"/>
        <v>273.500942</v>
      </c>
      <c r="I251" s="30">
        <f t="shared" si="118"/>
        <v>0</v>
      </c>
      <c r="J251" s="29">
        <f t="shared" si="118"/>
        <v>0</v>
      </c>
      <c r="K251" s="29">
        <f t="shared" si="118"/>
        <v>0</v>
      </c>
      <c r="L251" s="29">
        <f t="shared" si="118"/>
        <v>0</v>
      </c>
      <c r="M251" s="30">
        <f t="shared" si="118"/>
        <v>51.032217</v>
      </c>
      <c r="N251" s="29">
        <f t="shared" si="118"/>
        <v>0</v>
      </c>
      <c r="O251" s="29">
        <f t="shared" si="118"/>
        <v>51.032217</v>
      </c>
      <c r="P251" s="30">
        <f t="shared" si="118"/>
        <v>0</v>
      </c>
      <c r="Q251" s="29">
        <f t="shared" si="118"/>
        <v>0</v>
      </c>
      <c r="R251" s="29">
        <f t="shared" si="118"/>
        <v>0</v>
      </c>
      <c r="S251" s="30">
        <f t="shared" si="118"/>
        <v>85.749469</v>
      </c>
      <c r="T251" s="29">
        <f t="shared" si="118"/>
        <v>79.408015</v>
      </c>
      <c r="U251" s="29">
        <f t="shared" si="118"/>
        <v>0</v>
      </c>
      <c r="V251" s="29">
        <f t="shared" si="118"/>
        <v>3.398058</v>
      </c>
      <c r="W251" s="29">
        <f t="shared" si="118"/>
        <v>2.943396</v>
      </c>
      <c r="X251" s="29">
        <f t="shared" si="118"/>
        <v>0</v>
      </c>
      <c r="Y251" s="29">
        <f t="shared" si="118"/>
        <v>0</v>
      </c>
      <c r="Z251" s="3">
        <f t="shared" si="118"/>
        <v>2.943396</v>
      </c>
      <c r="AA251" s="29">
        <f t="shared" si="118"/>
        <v>0</v>
      </c>
      <c r="AB251" s="29">
        <f t="shared" si="118"/>
        <v>0</v>
      </c>
      <c r="AC251" s="29">
        <f t="shared" si="118"/>
        <v>0</v>
      </c>
      <c r="AD251" s="29">
        <f t="shared" si="118"/>
        <v>0</v>
      </c>
      <c r="AE251" s="29">
        <f t="shared" si="118"/>
        <v>0</v>
      </c>
      <c r="AF251" s="29">
        <f t="shared" si="118"/>
        <v>0</v>
      </c>
    </row>
    <row r="252" ht="15" customHeight="1" spans="1:32">
      <c r="A252" s="26"/>
      <c r="B252" s="31" t="s">
        <v>78</v>
      </c>
      <c r="C252" s="29">
        <f t="shared" si="116"/>
        <v>1667.689362</v>
      </c>
      <c r="D252" s="29">
        <f t="shared" ref="D252:AF252" si="119">D170/10000</f>
        <v>0</v>
      </c>
      <c r="E252" s="29">
        <f t="shared" si="119"/>
        <v>0</v>
      </c>
      <c r="F252" s="29">
        <f t="shared" si="119"/>
        <v>0</v>
      </c>
      <c r="G252" s="29">
        <f t="shared" si="119"/>
        <v>0</v>
      </c>
      <c r="H252" s="30">
        <f t="shared" si="119"/>
        <v>1086.532542</v>
      </c>
      <c r="I252" s="30">
        <f t="shared" si="119"/>
        <v>0</v>
      </c>
      <c r="J252" s="29">
        <f t="shared" si="119"/>
        <v>0</v>
      </c>
      <c r="K252" s="29">
        <f t="shared" si="119"/>
        <v>0</v>
      </c>
      <c r="L252" s="29">
        <f t="shared" si="119"/>
        <v>0</v>
      </c>
      <c r="M252" s="30">
        <f t="shared" si="119"/>
        <v>0</v>
      </c>
      <c r="N252" s="29">
        <f t="shared" si="119"/>
        <v>0</v>
      </c>
      <c r="O252" s="29">
        <f t="shared" si="119"/>
        <v>0</v>
      </c>
      <c r="P252" s="30">
        <f t="shared" si="119"/>
        <v>0</v>
      </c>
      <c r="Q252" s="29">
        <f t="shared" si="119"/>
        <v>0</v>
      </c>
      <c r="R252" s="29">
        <f t="shared" si="119"/>
        <v>0</v>
      </c>
      <c r="S252" s="30">
        <f t="shared" si="119"/>
        <v>581.15682</v>
      </c>
      <c r="T252" s="29">
        <f t="shared" si="119"/>
        <v>382.700756</v>
      </c>
      <c r="U252" s="29">
        <f t="shared" si="119"/>
        <v>84.922201</v>
      </c>
      <c r="V252" s="29">
        <f t="shared" si="119"/>
        <v>62.785079</v>
      </c>
      <c r="W252" s="29">
        <f t="shared" si="119"/>
        <v>50.748784</v>
      </c>
      <c r="X252" s="29">
        <f t="shared" si="119"/>
        <v>0</v>
      </c>
      <c r="Y252" s="29">
        <f t="shared" si="119"/>
        <v>0</v>
      </c>
      <c r="Z252" s="3">
        <f t="shared" si="119"/>
        <v>22.713725</v>
      </c>
      <c r="AA252" s="3">
        <f t="shared" si="119"/>
        <v>28.035059</v>
      </c>
      <c r="AB252" s="29">
        <f t="shared" si="119"/>
        <v>60.715739</v>
      </c>
      <c r="AC252" s="29">
        <f t="shared" si="119"/>
        <v>11.263255</v>
      </c>
      <c r="AD252" s="29">
        <f t="shared" si="119"/>
        <v>12.943207</v>
      </c>
      <c r="AE252" s="29">
        <f t="shared" si="119"/>
        <v>0</v>
      </c>
      <c r="AF252" s="29">
        <f t="shared" si="119"/>
        <v>0</v>
      </c>
    </row>
    <row r="253" ht="15" customHeight="1" spans="1:32">
      <c r="A253" s="26"/>
      <c r="B253" s="31" t="s">
        <v>79</v>
      </c>
      <c r="C253" s="29">
        <f t="shared" si="116"/>
        <v>0.233897</v>
      </c>
      <c r="D253" s="29">
        <f t="shared" ref="D253:AF253" si="120">D171/10000</f>
        <v>0</v>
      </c>
      <c r="E253" s="29">
        <f t="shared" si="120"/>
        <v>0.233897</v>
      </c>
      <c r="F253" s="29">
        <f t="shared" si="120"/>
        <v>0</v>
      </c>
      <c r="G253" s="29">
        <f t="shared" si="120"/>
        <v>0</v>
      </c>
      <c r="H253" s="30">
        <f t="shared" si="120"/>
        <v>0</v>
      </c>
      <c r="I253" s="30">
        <f t="shared" si="120"/>
        <v>0</v>
      </c>
      <c r="J253" s="29">
        <f t="shared" si="120"/>
        <v>0</v>
      </c>
      <c r="K253" s="29">
        <f t="shared" si="120"/>
        <v>0</v>
      </c>
      <c r="L253" s="29">
        <f t="shared" si="120"/>
        <v>0</v>
      </c>
      <c r="M253" s="30">
        <f t="shared" si="120"/>
        <v>0</v>
      </c>
      <c r="N253" s="29">
        <f t="shared" si="120"/>
        <v>0</v>
      </c>
      <c r="O253" s="29">
        <f t="shared" si="120"/>
        <v>0</v>
      </c>
      <c r="P253" s="30">
        <f t="shared" si="120"/>
        <v>0</v>
      </c>
      <c r="Q253" s="29">
        <f t="shared" si="120"/>
        <v>0</v>
      </c>
      <c r="R253" s="29">
        <f t="shared" si="120"/>
        <v>0</v>
      </c>
      <c r="S253" s="30">
        <f t="shared" si="120"/>
        <v>0</v>
      </c>
      <c r="T253" s="29">
        <f t="shared" si="120"/>
        <v>0</v>
      </c>
      <c r="U253" s="29">
        <f t="shared" si="120"/>
        <v>0</v>
      </c>
      <c r="V253" s="29">
        <f t="shared" si="120"/>
        <v>0</v>
      </c>
      <c r="W253" s="29">
        <f t="shared" si="120"/>
        <v>0</v>
      </c>
      <c r="X253" s="29">
        <f t="shared" si="120"/>
        <v>0</v>
      </c>
      <c r="Y253" s="29">
        <f t="shared" si="120"/>
        <v>0</v>
      </c>
      <c r="Z253" s="29">
        <f t="shared" si="120"/>
        <v>0</v>
      </c>
      <c r="AA253" s="29">
        <f t="shared" si="120"/>
        <v>0</v>
      </c>
      <c r="AB253" s="29">
        <f t="shared" si="120"/>
        <v>0</v>
      </c>
      <c r="AC253" s="29">
        <f t="shared" si="120"/>
        <v>0</v>
      </c>
      <c r="AD253" s="29">
        <f t="shared" si="120"/>
        <v>0</v>
      </c>
      <c r="AE253" s="29">
        <f t="shared" si="120"/>
        <v>0</v>
      </c>
      <c r="AF253" s="29">
        <f t="shared" si="120"/>
        <v>0</v>
      </c>
    </row>
    <row r="254" ht="15" customHeight="1" spans="1:32">
      <c r="A254" s="26"/>
      <c r="B254" s="31" t="s">
        <v>80</v>
      </c>
      <c r="C254" s="29">
        <f t="shared" si="116"/>
        <v>813.212750141509</v>
      </c>
      <c r="D254" s="29">
        <f t="shared" ref="D254:AF254" si="121">D172/10000</f>
        <v>244.563706340244</v>
      </c>
      <c r="E254" s="29">
        <f t="shared" si="121"/>
        <v>-370.023297</v>
      </c>
      <c r="F254" s="29">
        <f t="shared" si="121"/>
        <v>0.25097554014654</v>
      </c>
      <c r="G254" s="29">
        <f t="shared" si="121"/>
        <v>0.176684643661487</v>
      </c>
      <c r="H254" s="30">
        <f t="shared" si="121"/>
        <v>555.673299126281</v>
      </c>
      <c r="I254" s="30">
        <f t="shared" si="121"/>
        <v>62.4150450530087</v>
      </c>
      <c r="J254" s="29">
        <f t="shared" si="121"/>
        <v>32.0553633001368</v>
      </c>
      <c r="K254" s="29">
        <f t="shared" si="121"/>
        <v>22.5949921555246</v>
      </c>
      <c r="L254" s="29">
        <f t="shared" si="121"/>
        <v>7.7646895973473</v>
      </c>
      <c r="M254" s="30">
        <f t="shared" si="121"/>
        <v>125.840854582908</v>
      </c>
      <c r="N254" s="29">
        <f t="shared" si="121"/>
        <v>125.611091051985</v>
      </c>
      <c r="O254" s="29">
        <f t="shared" si="121"/>
        <v>0.229763530923751</v>
      </c>
      <c r="P254" s="30">
        <f t="shared" si="121"/>
        <v>54.489790217262</v>
      </c>
      <c r="Q254" s="29">
        <f t="shared" si="121"/>
        <v>36.1831024078281</v>
      </c>
      <c r="R254" s="29">
        <f t="shared" si="121"/>
        <v>18.3066878094339</v>
      </c>
      <c r="S254" s="30">
        <f t="shared" si="121"/>
        <v>139.825691637997</v>
      </c>
      <c r="T254" s="29">
        <f t="shared" si="121"/>
        <v>100.290509650305</v>
      </c>
      <c r="U254" s="29">
        <f t="shared" si="121"/>
        <v>10.1811563818796</v>
      </c>
      <c r="V254" s="29">
        <f t="shared" si="121"/>
        <v>6.70084580434836</v>
      </c>
      <c r="W254" s="29">
        <f t="shared" si="121"/>
        <v>22.5018723400934</v>
      </c>
      <c r="X254" s="29">
        <f t="shared" si="121"/>
        <v>0.009869</v>
      </c>
      <c r="Y254" s="29">
        <f t="shared" si="121"/>
        <v>0.141438461371177</v>
      </c>
      <c r="Z254" s="234">
        <f t="shared" si="121"/>
        <v>6.86548838974222</v>
      </c>
      <c r="AA254" s="29">
        <f t="shared" si="121"/>
        <v>21.5519436102578</v>
      </c>
      <c r="AB254" s="29">
        <f t="shared" si="121"/>
        <v>12.308696399692</v>
      </c>
      <c r="AC254" s="29">
        <f t="shared" si="121"/>
        <v>0.603843600307957</v>
      </c>
      <c r="AD254" s="29">
        <f t="shared" si="121"/>
        <v>0</v>
      </c>
      <c r="AE254" s="29">
        <f t="shared" si="121"/>
        <v>0</v>
      </c>
      <c r="AF254" s="29">
        <f t="shared" si="121"/>
        <v>0</v>
      </c>
    </row>
    <row r="255" ht="15" customHeight="1" spans="1:32">
      <c r="A255" s="26"/>
      <c r="B255" s="32" t="s">
        <v>81</v>
      </c>
      <c r="C255" s="29">
        <f t="shared" si="116"/>
        <v>1641.011616</v>
      </c>
      <c r="D255" s="29">
        <f t="shared" ref="D255:AF255" si="122">D173/10000</f>
        <v>0</v>
      </c>
      <c r="E255" s="29">
        <f t="shared" si="122"/>
        <v>0</v>
      </c>
      <c r="F255" s="29">
        <f t="shared" si="122"/>
        <v>0</v>
      </c>
      <c r="G255" s="29">
        <f t="shared" si="122"/>
        <v>0</v>
      </c>
      <c r="H255" s="30">
        <f t="shared" si="122"/>
        <v>1507.318806</v>
      </c>
      <c r="I255" s="30">
        <f t="shared" si="122"/>
        <v>90.570061</v>
      </c>
      <c r="J255" s="29">
        <f t="shared" si="122"/>
        <v>25.739073</v>
      </c>
      <c r="K255" s="29">
        <f t="shared" si="122"/>
        <v>64.327005</v>
      </c>
      <c r="L255" s="29">
        <f t="shared" si="122"/>
        <v>0.503982999999996</v>
      </c>
      <c r="M255" s="30">
        <f t="shared" si="122"/>
        <v>5.926518</v>
      </c>
      <c r="N255" s="29">
        <f t="shared" si="122"/>
        <v>0</v>
      </c>
      <c r="O255" s="29">
        <f t="shared" si="122"/>
        <v>5.926518</v>
      </c>
      <c r="P255" s="30">
        <f t="shared" si="122"/>
        <v>35.309439</v>
      </c>
      <c r="Q255" s="29">
        <f t="shared" si="122"/>
        <v>30.06212</v>
      </c>
      <c r="R255" s="29">
        <f t="shared" si="122"/>
        <v>5.247319</v>
      </c>
      <c r="S255" s="30">
        <f t="shared" si="122"/>
        <v>1.886792</v>
      </c>
      <c r="T255" s="29">
        <f t="shared" si="122"/>
        <v>0</v>
      </c>
      <c r="U255" s="29">
        <f t="shared" si="122"/>
        <v>0</v>
      </c>
      <c r="V255" s="29">
        <f t="shared" si="122"/>
        <v>1.886792</v>
      </c>
      <c r="W255" s="29">
        <f t="shared" si="122"/>
        <v>0</v>
      </c>
      <c r="X255" s="29">
        <f t="shared" si="122"/>
        <v>0</v>
      </c>
      <c r="Y255" s="29">
        <f t="shared" si="122"/>
        <v>0</v>
      </c>
      <c r="Z255" s="29">
        <f t="shared" si="122"/>
        <v>0</v>
      </c>
      <c r="AA255" s="29">
        <f t="shared" si="122"/>
        <v>0</v>
      </c>
      <c r="AB255" s="29">
        <f t="shared" si="122"/>
        <v>0</v>
      </c>
      <c r="AC255" s="29">
        <f t="shared" si="122"/>
        <v>0</v>
      </c>
      <c r="AD255" s="29">
        <f t="shared" si="122"/>
        <v>0</v>
      </c>
      <c r="AE255" s="29">
        <f t="shared" si="122"/>
        <v>0</v>
      </c>
      <c r="AF255" s="29">
        <f t="shared" si="122"/>
        <v>0</v>
      </c>
    </row>
    <row r="256" ht="15" customHeight="1" spans="1:32">
      <c r="A256" s="26"/>
      <c r="B256" s="31" t="s">
        <v>82</v>
      </c>
      <c r="C256" s="29">
        <f t="shared" si="116"/>
        <v>0</v>
      </c>
      <c r="D256" s="29">
        <f t="shared" ref="D256:AF256" si="123">D174/10000</f>
        <v>0</v>
      </c>
      <c r="E256" s="29">
        <f t="shared" si="123"/>
        <v>0</v>
      </c>
      <c r="F256" s="29">
        <f t="shared" si="123"/>
        <v>0</v>
      </c>
      <c r="G256" s="29">
        <f t="shared" si="123"/>
        <v>0</v>
      </c>
      <c r="H256" s="30">
        <f t="shared" si="123"/>
        <v>0</v>
      </c>
      <c r="I256" s="30">
        <f t="shared" si="123"/>
        <v>0</v>
      </c>
      <c r="J256" s="29">
        <f t="shared" si="123"/>
        <v>0</v>
      </c>
      <c r="K256" s="29">
        <f t="shared" si="123"/>
        <v>0</v>
      </c>
      <c r="L256" s="29">
        <f t="shared" si="123"/>
        <v>0</v>
      </c>
      <c r="M256" s="30">
        <f t="shared" si="123"/>
        <v>0</v>
      </c>
      <c r="N256" s="29">
        <f t="shared" si="123"/>
        <v>0</v>
      </c>
      <c r="O256" s="29">
        <f t="shared" si="123"/>
        <v>0</v>
      </c>
      <c r="P256" s="30">
        <f t="shared" si="123"/>
        <v>0</v>
      </c>
      <c r="Q256" s="29">
        <f t="shared" si="123"/>
        <v>0</v>
      </c>
      <c r="R256" s="29">
        <f t="shared" si="123"/>
        <v>0</v>
      </c>
      <c r="S256" s="30">
        <f t="shared" si="123"/>
        <v>0</v>
      </c>
      <c r="T256" s="29">
        <f t="shared" si="123"/>
        <v>0</v>
      </c>
      <c r="U256" s="29">
        <f t="shared" si="123"/>
        <v>0</v>
      </c>
      <c r="V256" s="29">
        <f t="shared" si="123"/>
        <v>0</v>
      </c>
      <c r="W256" s="29">
        <f t="shared" si="123"/>
        <v>0</v>
      </c>
      <c r="X256" s="29">
        <f t="shared" si="123"/>
        <v>0</v>
      </c>
      <c r="Y256" s="29">
        <f t="shared" si="123"/>
        <v>0</v>
      </c>
      <c r="Z256" s="29">
        <f t="shared" si="123"/>
        <v>0</v>
      </c>
      <c r="AA256" s="29">
        <f t="shared" si="123"/>
        <v>0</v>
      </c>
      <c r="AB256" s="29">
        <f t="shared" si="123"/>
        <v>0</v>
      </c>
      <c r="AC256" s="29">
        <f t="shared" si="123"/>
        <v>0</v>
      </c>
      <c r="AD256" s="29">
        <f t="shared" si="123"/>
        <v>0</v>
      </c>
      <c r="AE256" s="29">
        <f t="shared" si="123"/>
        <v>0</v>
      </c>
      <c r="AF256" s="29">
        <f t="shared" si="123"/>
        <v>0</v>
      </c>
    </row>
    <row r="257" ht="15" customHeight="1" spans="1:32">
      <c r="A257" s="26"/>
      <c r="B257" s="31" t="s">
        <v>83</v>
      </c>
      <c r="C257" s="29">
        <f t="shared" si="116"/>
        <v>0</v>
      </c>
      <c r="D257" s="29">
        <f t="shared" ref="D257:AF257" si="124">D175/10000</f>
        <v>0</v>
      </c>
      <c r="E257" s="29">
        <f t="shared" si="124"/>
        <v>0</v>
      </c>
      <c r="F257" s="29">
        <f t="shared" si="124"/>
        <v>0</v>
      </c>
      <c r="G257" s="29">
        <f t="shared" si="124"/>
        <v>0</v>
      </c>
      <c r="H257" s="30">
        <f t="shared" si="124"/>
        <v>0</v>
      </c>
      <c r="I257" s="30">
        <f t="shared" si="124"/>
        <v>0</v>
      </c>
      <c r="J257" s="29">
        <f t="shared" si="124"/>
        <v>0</v>
      </c>
      <c r="K257" s="29">
        <f t="shared" si="124"/>
        <v>0</v>
      </c>
      <c r="L257" s="29">
        <f t="shared" si="124"/>
        <v>0</v>
      </c>
      <c r="M257" s="30">
        <f t="shared" si="124"/>
        <v>0</v>
      </c>
      <c r="N257" s="29">
        <f t="shared" si="124"/>
        <v>0</v>
      </c>
      <c r="O257" s="29">
        <f t="shared" si="124"/>
        <v>0</v>
      </c>
      <c r="P257" s="30">
        <f t="shared" si="124"/>
        <v>0</v>
      </c>
      <c r="Q257" s="29">
        <f t="shared" si="124"/>
        <v>0</v>
      </c>
      <c r="R257" s="29">
        <f t="shared" si="124"/>
        <v>0</v>
      </c>
      <c r="S257" s="30">
        <f t="shared" si="124"/>
        <v>0</v>
      </c>
      <c r="T257" s="29">
        <f t="shared" si="124"/>
        <v>0</v>
      </c>
      <c r="U257" s="29">
        <f t="shared" si="124"/>
        <v>0</v>
      </c>
      <c r="V257" s="29">
        <f t="shared" si="124"/>
        <v>0</v>
      </c>
      <c r="W257" s="29">
        <f t="shared" si="124"/>
        <v>0</v>
      </c>
      <c r="X257" s="29">
        <f t="shared" si="124"/>
        <v>0</v>
      </c>
      <c r="Y257" s="29">
        <f t="shared" si="124"/>
        <v>0</v>
      </c>
      <c r="Z257" s="29">
        <f t="shared" si="124"/>
        <v>0</v>
      </c>
      <c r="AA257" s="29">
        <f t="shared" si="124"/>
        <v>0</v>
      </c>
      <c r="AB257" s="29">
        <f t="shared" si="124"/>
        <v>0</v>
      </c>
      <c r="AC257" s="29">
        <f t="shared" si="124"/>
        <v>0</v>
      </c>
      <c r="AD257" s="29">
        <f t="shared" si="124"/>
        <v>0</v>
      </c>
      <c r="AE257" s="29">
        <f t="shared" si="124"/>
        <v>0</v>
      </c>
      <c r="AF257" s="29">
        <f t="shared" si="124"/>
        <v>0</v>
      </c>
    </row>
    <row r="258" ht="15" customHeight="1" spans="1:32">
      <c r="A258" s="26"/>
      <c r="B258" s="33" t="s">
        <v>84</v>
      </c>
      <c r="C258" s="29">
        <f t="shared" si="116"/>
        <v>0</v>
      </c>
      <c r="D258" s="29">
        <f t="shared" ref="D258:AF258" si="125">D176/10000</f>
        <v>0</v>
      </c>
      <c r="E258" s="29">
        <f t="shared" si="125"/>
        <v>0</v>
      </c>
      <c r="F258" s="29">
        <f t="shared" si="125"/>
        <v>0</v>
      </c>
      <c r="G258" s="29">
        <f t="shared" si="125"/>
        <v>0</v>
      </c>
      <c r="H258" s="30">
        <f t="shared" si="125"/>
        <v>0</v>
      </c>
      <c r="I258" s="30">
        <f t="shared" si="125"/>
        <v>0</v>
      </c>
      <c r="J258" s="29">
        <f t="shared" si="125"/>
        <v>0</v>
      </c>
      <c r="K258" s="29">
        <f t="shared" si="125"/>
        <v>0</v>
      </c>
      <c r="L258" s="29">
        <f t="shared" si="125"/>
        <v>0</v>
      </c>
      <c r="M258" s="30">
        <f t="shared" si="125"/>
        <v>0</v>
      </c>
      <c r="N258" s="29">
        <f t="shared" si="125"/>
        <v>0</v>
      </c>
      <c r="O258" s="29">
        <f t="shared" si="125"/>
        <v>0</v>
      </c>
      <c r="P258" s="30">
        <f t="shared" si="125"/>
        <v>0</v>
      </c>
      <c r="Q258" s="29">
        <f t="shared" si="125"/>
        <v>0</v>
      </c>
      <c r="R258" s="29">
        <f t="shared" si="125"/>
        <v>0</v>
      </c>
      <c r="S258" s="30">
        <f t="shared" si="125"/>
        <v>0</v>
      </c>
      <c r="T258" s="29">
        <f t="shared" si="125"/>
        <v>0</v>
      </c>
      <c r="U258" s="29">
        <f t="shared" si="125"/>
        <v>0</v>
      </c>
      <c r="V258" s="29">
        <f t="shared" si="125"/>
        <v>0</v>
      </c>
      <c r="W258" s="29">
        <f t="shared" si="125"/>
        <v>0</v>
      </c>
      <c r="X258" s="29">
        <f t="shared" si="125"/>
        <v>0</v>
      </c>
      <c r="Y258" s="29">
        <f t="shared" si="125"/>
        <v>0</v>
      </c>
      <c r="Z258" s="29">
        <f t="shared" si="125"/>
        <v>0</v>
      </c>
      <c r="AA258" s="29">
        <f t="shared" si="125"/>
        <v>0</v>
      </c>
      <c r="AB258" s="29">
        <f t="shared" si="125"/>
        <v>0</v>
      </c>
      <c r="AC258" s="29">
        <f t="shared" si="125"/>
        <v>0</v>
      </c>
      <c r="AD258" s="29">
        <f t="shared" si="125"/>
        <v>0</v>
      </c>
      <c r="AE258" s="29">
        <f t="shared" si="125"/>
        <v>0</v>
      </c>
      <c r="AF258" s="29">
        <f t="shared" si="125"/>
        <v>0</v>
      </c>
    </row>
    <row r="259" ht="15" customHeight="1" spans="1:32">
      <c r="A259" s="26"/>
      <c r="B259" s="33" t="s">
        <v>85</v>
      </c>
      <c r="C259" s="29">
        <f t="shared" si="116"/>
        <v>0</v>
      </c>
      <c r="D259" s="29">
        <f t="shared" ref="D259:AF259" si="126">D177/10000</f>
        <v>0</v>
      </c>
      <c r="E259" s="29">
        <f t="shared" si="126"/>
        <v>0</v>
      </c>
      <c r="F259" s="29">
        <f t="shared" si="126"/>
        <v>0</v>
      </c>
      <c r="G259" s="29">
        <f t="shared" si="126"/>
        <v>0</v>
      </c>
      <c r="H259" s="30">
        <f t="shared" si="126"/>
        <v>0</v>
      </c>
      <c r="I259" s="30">
        <f t="shared" si="126"/>
        <v>0</v>
      </c>
      <c r="J259" s="29">
        <f t="shared" si="126"/>
        <v>0</v>
      </c>
      <c r="K259" s="29">
        <f t="shared" si="126"/>
        <v>0</v>
      </c>
      <c r="L259" s="29">
        <f t="shared" si="126"/>
        <v>0</v>
      </c>
      <c r="M259" s="30">
        <f t="shared" si="126"/>
        <v>0</v>
      </c>
      <c r="N259" s="29">
        <f t="shared" si="126"/>
        <v>0</v>
      </c>
      <c r="O259" s="29">
        <f t="shared" si="126"/>
        <v>0</v>
      </c>
      <c r="P259" s="30">
        <f t="shared" si="126"/>
        <v>0</v>
      </c>
      <c r="Q259" s="29">
        <f t="shared" si="126"/>
        <v>0</v>
      </c>
      <c r="R259" s="29">
        <f t="shared" si="126"/>
        <v>0</v>
      </c>
      <c r="S259" s="30">
        <f t="shared" si="126"/>
        <v>0</v>
      </c>
      <c r="T259" s="29">
        <f t="shared" si="126"/>
        <v>0</v>
      </c>
      <c r="U259" s="29">
        <f t="shared" si="126"/>
        <v>0</v>
      </c>
      <c r="V259" s="29">
        <f t="shared" si="126"/>
        <v>0</v>
      </c>
      <c r="W259" s="29">
        <f t="shared" si="126"/>
        <v>0</v>
      </c>
      <c r="X259" s="29">
        <f t="shared" si="126"/>
        <v>0</v>
      </c>
      <c r="Y259" s="29">
        <f t="shared" si="126"/>
        <v>0</v>
      </c>
      <c r="Z259" s="29">
        <f t="shared" si="126"/>
        <v>0</v>
      </c>
      <c r="AA259" s="29">
        <f t="shared" si="126"/>
        <v>0</v>
      </c>
      <c r="AB259" s="29">
        <f t="shared" si="126"/>
        <v>0</v>
      </c>
      <c r="AC259" s="29">
        <f t="shared" si="126"/>
        <v>0</v>
      </c>
      <c r="AD259" s="29">
        <f t="shared" si="126"/>
        <v>0</v>
      </c>
      <c r="AE259" s="29">
        <f t="shared" si="126"/>
        <v>0</v>
      </c>
      <c r="AF259" s="29">
        <f t="shared" si="126"/>
        <v>0</v>
      </c>
    </row>
    <row r="260" ht="15" customHeight="1" spans="1:32">
      <c r="A260" s="26"/>
      <c r="B260" s="33" t="s">
        <v>86</v>
      </c>
      <c r="C260" s="29">
        <f t="shared" si="116"/>
        <v>0</v>
      </c>
      <c r="D260" s="29">
        <f t="shared" ref="D260:AF260" si="127">D178/10000</f>
        <v>0</v>
      </c>
      <c r="E260" s="29">
        <f t="shared" si="127"/>
        <v>0</v>
      </c>
      <c r="F260" s="29">
        <f t="shared" si="127"/>
        <v>0</v>
      </c>
      <c r="G260" s="29">
        <f t="shared" si="127"/>
        <v>0</v>
      </c>
      <c r="H260" s="30">
        <f t="shared" si="127"/>
        <v>0</v>
      </c>
      <c r="I260" s="30">
        <f t="shared" si="127"/>
        <v>0</v>
      </c>
      <c r="J260" s="29">
        <f t="shared" si="127"/>
        <v>0</v>
      </c>
      <c r="K260" s="29">
        <f t="shared" si="127"/>
        <v>0</v>
      </c>
      <c r="L260" s="29">
        <f t="shared" si="127"/>
        <v>0</v>
      </c>
      <c r="M260" s="30">
        <f t="shared" si="127"/>
        <v>0</v>
      </c>
      <c r="N260" s="29">
        <f t="shared" si="127"/>
        <v>0</v>
      </c>
      <c r="O260" s="29">
        <f t="shared" si="127"/>
        <v>0</v>
      </c>
      <c r="P260" s="30">
        <f t="shared" si="127"/>
        <v>0</v>
      </c>
      <c r="Q260" s="29">
        <f t="shared" si="127"/>
        <v>0</v>
      </c>
      <c r="R260" s="29">
        <f t="shared" si="127"/>
        <v>0</v>
      </c>
      <c r="S260" s="30">
        <f t="shared" si="127"/>
        <v>0</v>
      </c>
      <c r="T260" s="29">
        <f t="shared" si="127"/>
        <v>0</v>
      </c>
      <c r="U260" s="29">
        <f t="shared" si="127"/>
        <v>0</v>
      </c>
      <c r="V260" s="29">
        <f t="shared" si="127"/>
        <v>0</v>
      </c>
      <c r="W260" s="29">
        <f t="shared" si="127"/>
        <v>0</v>
      </c>
      <c r="X260" s="29">
        <f t="shared" si="127"/>
        <v>0</v>
      </c>
      <c r="Y260" s="29">
        <f t="shared" si="127"/>
        <v>0</v>
      </c>
      <c r="Z260" s="29">
        <f t="shared" si="127"/>
        <v>0</v>
      </c>
      <c r="AA260" s="29">
        <f t="shared" si="127"/>
        <v>0</v>
      </c>
      <c r="AB260" s="29">
        <f t="shared" si="127"/>
        <v>0</v>
      </c>
      <c r="AC260" s="29">
        <f t="shared" si="127"/>
        <v>0</v>
      </c>
      <c r="AD260" s="29">
        <f t="shared" si="127"/>
        <v>0</v>
      </c>
      <c r="AE260" s="29">
        <f t="shared" si="127"/>
        <v>0</v>
      </c>
      <c r="AF260" s="29">
        <f t="shared" si="127"/>
        <v>0</v>
      </c>
    </row>
    <row r="261" ht="15" customHeight="1" spans="1:32">
      <c r="A261" s="26"/>
      <c r="B261" s="33" t="s">
        <v>87</v>
      </c>
      <c r="C261" s="29">
        <f t="shared" si="116"/>
        <v>0</v>
      </c>
      <c r="D261" s="29">
        <f t="shared" ref="D261:AF261" si="128">D179/10000</f>
        <v>0</v>
      </c>
      <c r="E261" s="29">
        <f t="shared" si="128"/>
        <v>0</v>
      </c>
      <c r="F261" s="29">
        <f t="shared" si="128"/>
        <v>0</v>
      </c>
      <c r="G261" s="29">
        <f t="shared" si="128"/>
        <v>0</v>
      </c>
      <c r="H261" s="30">
        <f t="shared" si="128"/>
        <v>0</v>
      </c>
      <c r="I261" s="30">
        <f t="shared" si="128"/>
        <v>0</v>
      </c>
      <c r="J261" s="29">
        <f t="shared" si="128"/>
        <v>0</v>
      </c>
      <c r="K261" s="29">
        <f t="shared" si="128"/>
        <v>0</v>
      </c>
      <c r="L261" s="29">
        <f t="shared" si="128"/>
        <v>0</v>
      </c>
      <c r="M261" s="30">
        <f t="shared" si="128"/>
        <v>0</v>
      </c>
      <c r="N261" s="29">
        <f t="shared" si="128"/>
        <v>0</v>
      </c>
      <c r="O261" s="29">
        <f t="shared" si="128"/>
        <v>0</v>
      </c>
      <c r="P261" s="30">
        <f t="shared" si="128"/>
        <v>0</v>
      </c>
      <c r="Q261" s="29">
        <f t="shared" si="128"/>
        <v>0</v>
      </c>
      <c r="R261" s="29">
        <f t="shared" si="128"/>
        <v>0</v>
      </c>
      <c r="S261" s="30">
        <f t="shared" si="128"/>
        <v>0</v>
      </c>
      <c r="T261" s="29">
        <f t="shared" si="128"/>
        <v>0</v>
      </c>
      <c r="U261" s="29">
        <f t="shared" si="128"/>
        <v>0</v>
      </c>
      <c r="V261" s="29">
        <f t="shared" si="128"/>
        <v>0</v>
      </c>
      <c r="W261" s="29">
        <f t="shared" si="128"/>
        <v>0</v>
      </c>
      <c r="X261" s="29">
        <f t="shared" si="128"/>
        <v>0</v>
      </c>
      <c r="Y261" s="29">
        <f t="shared" si="128"/>
        <v>0</v>
      </c>
      <c r="Z261" s="29">
        <f t="shared" si="128"/>
        <v>0</v>
      </c>
      <c r="AA261" s="29">
        <f t="shared" si="128"/>
        <v>0</v>
      </c>
      <c r="AB261" s="29">
        <f t="shared" si="128"/>
        <v>0</v>
      </c>
      <c r="AC261" s="29">
        <f t="shared" si="128"/>
        <v>0</v>
      </c>
      <c r="AD261" s="29">
        <f t="shared" si="128"/>
        <v>0</v>
      </c>
      <c r="AE261" s="29">
        <f t="shared" si="128"/>
        <v>0</v>
      </c>
      <c r="AF261" s="29">
        <f t="shared" si="128"/>
        <v>0</v>
      </c>
    </row>
    <row r="262" ht="15" customHeight="1" spans="1:32">
      <c r="A262" s="26"/>
      <c r="B262" s="33" t="s">
        <v>88</v>
      </c>
      <c r="C262" s="29">
        <f t="shared" si="116"/>
        <v>0</v>
      </c>
      <c r="D262" s="29">
        <f t="shared" ref="D262:AF262" si="129">D180/10000</f>
        <v>0</v>
      </c>
      <c r="E262" s="29">
        <f t="shared" si="129"/>
        <v>0</v>
      </c>
      <c r="F262" s="29">
        <f t="shared" si="129"/>
        <v>0</v>
      </c>
      <c r="G262" s="29">
        <f t="shared" si="129"/>
        <v>0</v>
      </c>
      <c r="H262" s="30">
        <f t="shared" si="129"/>
        <v>0</v>
      </c>
      <c r="I262" s="30">
        <f t="shared" si="129"/>
        <v>0</v>
      </c>
      <c r="J262" s="29">
        <f t="shared" si="129"/>
        <v>0</v>
      </c>
      <c r="K262" s="29">
        <f t="shared" si="129"/>
        <v>0</v>
      </c>
      <c r="L262" s="29">
        <f t="shared" si="129"/>
        <v>0</v>
      </c>
      <c r="M262" s="30">
        <f t="shared" si="129"/>
        <v>0</v>
      </c>
      <c r="N262" s="29">
        <f t="shared" si="129"/>
        <v>0</v>
      </c>
      <c r="O262" s="29">
        <f t="shared" si="129"/>
        <v>0</v>
      </c>
      <c r="P262" s="30">
        <f t="shared" si="129"/>
        <v>0</v>
      </c>
      <c r="Q262" s="29">
        <f t="shared" si="129"/>
        <v>0</v>
      </c>
      <c r="R262" s="29">
        <f t="shared" si="129"/>
        <v>0</v>
      </c>
      <c r="S262" s="30">
        <f t="shared" si="129"/>
        <v>0</v>
      </c>
      <c r="T262" s="29">
        <f t="shared" si="129"/>
        <v>0</v>
      </c>
      <c r="U262" s="29">
        <f t="shared" si="129"/>
        <v>0</v>
      </c>
      <c r="V262" s="29">
        <f t="shared" si="129"/>
        <v>0</v>
      </c>
      <c r="W262" s="29">
        <f t="shared" si="129"/>
        <v>0</v>
      </c>
      <c r="X262" s="29">
        <f t="shared" si="129"/>
        <v>0</v>
      </c>
      <c r="Y262" s="29">
        <f t="shared" si="129"/>
        <v>0</v>
      </c>
      <c r="Z262" s="29">
        <f t="shared" si="129"/>
        <v>0</v>
      </c>
      <c r="AA262" s="29">
        <f t="shared" si="129"/>
        <v>0</v>
      </c>
      <c r="AB262" s="29">
        <f t="shared" si="129"/>
        <v>0</v>
      </c>
      <c r="AC262" s="29">
        <f t="shared" si="129"/>
        <v>0</v>
      </c>
      <c r="AD262" s="29">
        <f t="shared" si="129"/>
        <v>0</v>
      </c>
      <c r="AE262" s="29">
        <f t="shared" si="129"/>
        <v>0</v>
      </c>
      <c r="AF262" s="29">
        <f t="shared" si="129"/>
        <v>0</v>
      </c>
    </row>
    <row r="263" ht="15" customHeight="1" spans="1:32">
      <c r="A263" s="26"/>
      <c r="B263" s="33" t="s">
        <v>89</v>
      </c>
      <c r="C263" s="29">
        <f t="shared" si="116"/>
        <v>0</v>
      </c>
      <c r="D263" s="29">
        <f t="shared" ref="D263:AF263" si="130">D181/10000</f>
        <v>0</v>
      </c>
      <c r="E263" s="29">
        <f t="shared" si="130"/>
        <v>0</v>
      </c>
      <c r="F263" s="29">
        <f t="shared" si="130"/>
        <v>0</v>
      </c>
      <c r="G263" s="29">
        <f t="shared" si="130"/>
        <v>0</v>
      </c>
      <c r="H263" s="30">
        <f t="shared" si="130"/>
        <v>0</v>
      </c>
      <c r="I263" s="30">
        <f t="shared" si="130"/>
        <v>0</v>
      </c>
      <c r="J263" s="29">
        <f t="shared" si="130"/>
        <v>0</v>
      </c>
      <c r="K263" s="29">
        <f t="shared" si="130"/>
        <v>0</v>
      </c>
      <c r="L263" s="29">
        <f t="shared" si="130"/>
        <v>0</v>
      </c>
      <c r="M263" s="30">
        <f t="shared" si="130"/>
        <v>0</v>
      </c>
      <c r="N263" s="29">
        <f t="shared" si="130"/>
        <v>0</v>
      </c>
      <c r="O263" s="29">
        <f t="shared" si="130"/>
        <v>0</v>
      </c>
      <c r="P263" s="30">
        <f t="shared" si="130"/>
        <v>0</v>
      </c>
      <c r="Q263" s="29">
        <f t="shared" si="130"/>
        <v>0</v>
      </c>
      <c r="R263" s="29">
        <f t="shared" si="130"/>
        <v>0</v>
      </c>
      <c r="S263" s="30">
        <f t="shared" si="130"/>
        <v>0</v>
      </c>
      <c r="T263" s="29">
        <f t="shared" si="130"/>
        <v>0</v>
      </c>
      <c r="U263" s="29">
        <f t="shared" si="130"/>
        <v>0</v>
      </c>
      <c r="V263" s="29">
        <f t="shared" si="130"/>
        <v>0</v>
      </c>
      <c r="W263" s="29">
        <f t="shared" si="130"/>
        <v>0</v>
      </c>
      <c r="X263" s="29">
        <f t="shared" si="130"/>
        <v>0</v>
      </c>
      <c r="Y263" s="29">
        <f t="shared" si="130"/>
        <v>0</v>
      </c>
      <c r="Z263" s="29">
        <f t="shared" si="130"/>
        <v>0</v>
      </c>
      <c r="AA263" s="29">
        <f t="shared" si="130"/>
        <v>0</v>
      </c>
      <c r="AB263" s="29">
        <f t="shared" si="130"/>
        <v>0</v>
      </c>
      <c r="AC263" s="29">
        <f t="shared" si="130"/>
        <v>0</v>
      </c>
      <c r="AD263" s="29">
        <f t="shared" si="130"/>
        <v>0</v>
      </c>
      <c r="AE263" s="29">
        <f t="shared" si="130"/>
        <v>0</v>
      </c>
      <c r="AF263" s="29">
        <f t="shared" si="130"/>
        <v>0</v>
      </c>
    </row>
    <row r="264" ht="15" customHeight="1" spans="1:32">
      <c r="A264" s="26"/>
      <c r="B264" s="33" t="s">
        <v>90</v>
      </c>
      <c r="C264" s="29">
        <f t="shared" si="116"/>
        <v>0</v>
      </c>
      <c r="D264" s="29">
        <f t="shared" ref="D264:AF264" si="131">D182/10000</f>
        <v>0</v>
      </c>
      <c r="E264" s="29">
        <f t="shared" si="131"/>
        <v>0</v>
      </c>
      <c r="F264" s="29">
        <f t="shared" si="131"/>
        <v>0</v>
      </c>
      <c r="G264" s="29">
        <f t="shared" si="131"/>
        <v>0</v>
      </c>
      <c r="H264" s="30">
        <f t="shared" si="131"/>
        <v>0</v>
      </c>
      <c r="I264" s="30">
        <f t="shared" si="131"/>
        <v>0</v>
      </c>
      <c r="J264" s="29">
        <f t="shared" si="131"/>
        <v>0</v>
      </c>
      <c r="K264" s="29">
        <f t="shared" si="131"/>
        <v>0</v>
      </c>
      <c r="L264" s="29">
        <f t="shared" si="131"/>
        <v>0</v>
      </c>
      <c r="M264" s="30">
        <f t="shared" si="131"/>
        <v>0</v>
      </c>
      <c r="N264" s="29">
        <f t="shared" si="131"/>
        <v>0</v>
      </c>
      <c r="O264" s="29">
        <f t="shared" si="131"/>
        <v>0</v>
      </c>
      <c r="P264" s="30">
        <f t="shared" si="131"/>
        <v>0</v>
      </c>
      <c r="Q264" s="29">
        <f t="shared" si="131"/>
        <v>0</v>
      </c>
      <c r="R264" s="29">
        <f t="shared" si="131"/>
        <v>0</v>
      </c>
      <c r="S264" s="30">
        <f t="shared" si="131"/>
        <v>0</v>
      </c>
      <c r="T264" s="29">
        <f t="shared" si="131"/>
        <v>0</v>
      </c>
      <c r="U264" s="29">
        <f t="shared" si="131"/>
        <v>0</v>
      </c>
      <c r="V264" s="29">
        <f t="shared" si="131"/>
        <v>0</v>
      </c>
      <c r="W264" s="29">
        <f t="shared" si="131"/>
        <v>0</v>
      </c>
      <c r="X264" s="29">
        <f t="shared" si="131"/>
        <v>0</v>
      </c>
      <c r="Y264" s="29">
        <f t="shared" si="131"/>
        <v>0</v>
      </c>
      <c r="Z264" s="29">
        <f t="shared" si="131"/>
        <v>0</v>
      </c>
      <c r="AA264" s="29">
        <f t="shared" si="131"/>
        <v>0</v>
      </c>
      <c r="AB264" s="29">
        <f t="shared" si="131"/>
        <v>0</v>
      </c>
      <c r="AC264" s="29">
        <f t="shared" si="131"/>
        <v>0</v>
      </c>
      <c r="AD264" s="29">
        <f t="shared" si="131"/>
        <v>0</v>
      </c>
      <c r="AE264" s="29">
        <f t="shared" si="131"/>
        <v>0</v>
      </c>
      <c r="AF264" s="29">
        <f t="shared" si="131"/>
        <v>0</v>
      </c>
    </row>
    <row r="265" ht="15" customHeight="1" spans="1:32">
      <c r="A265" s="26"/>
      <c r="B265" s="33" t="s">
        <v>91</v>
      </c>
      <c r="C265" s="29">
        <f t="shared" si="116"/>
        <v>0</v>
      </c>
      <c r="D265" s="29">
        <f t="shared" ref="D265:AF265" si="132">D183/10000</f>
        <v>0</v>
      </c>
      <c r="E265" s="29">
        <f t="shared" si="132"/>
        <v>0</v>
      </c>
      <c r="F265" s="29">
        <f t="shared" si="132"/>
        <v>0</v>
      </c>
      <c r="G265" s="29">
        <f t="shared" si="132"/>
        <v>0</v>
      </c>
      <c r="H265" s="30">
        <f t="shared" si="132"/>
        <v>0</v>
      </c>
      <c r="I265" s="30">
        <f t="shared" si="132"/>
        <v>0</v>
      </c>
      <c r="J265" s="29">
        <f t="shared" si="132"/>
        <v>0</v>
      </c>
      <c r="K265" s="29">
        <f t="shared" si="132"/>
        <v>0</v>
      </c>
      <c r="L265" s="29">
        <f t="shared" si="132"/>
        <v>0</v>
      </c>
      <c r="M265" s="30">
        <f t="shared" si="132"/>
        <v>0</v>
      </c>
      <c r="N265" s="29">
        <f t="shared" si="132"/>
        <v>0</v>
      </c>
      <c r="O265" s="29">
        <f t="shared" si="132"/>
        <v>0</v>
      </c>
      <c r="P265" s="30">
        <f t="shared" si="132"/>
        <v>0</v>
      </c>
      <c r="Q265" s="29">
        <f t="shared" si="132"/>
        <v>0</v>
      </c>
      <c r="R265" s="29">
        <f t="shared" si="132"/>
        <v>0</v>
      </c>
      <c r="S265" s="30">
        <f t="shared" si="132"/>
        <v>0</v>
      </c>
      <c r="T265" s="29">
        <f t="shared" si="132"/>
        <v>0</v>
      </c>
      <c r="U265" s="29">
        <f t="shared" si="132"/>
        <v>0</v>
      </c>
      <c r="V265" s="29">
        <f t="shared" si="132"/>
        <v>0</v>
      </c>
      <c r="W265" s="29">
        <f t="shared" si="132"/>
        <v>0</v>
      </c>
      <c r="X265" s="29">
        <f t="shared" si="132"/>
        <v>0</v>
      </c>
      <c r="Y265" s="29">
        <f t="shared" si="132"/>
        <v>0</v>
      </c>
      <c r="Z265" s="29">
        <f t="shared" si="132"/>
        <v>0</v>
      </c>
      <c r="AA265" s="29">
        <f t="shared" si="132"/>
        <v>0</v>
      </c>
      <c r="AB265" s="29">
        <f t="shared" si="132"/>
        <v>0</v>
      </c>
      <c r="AC265" s="29">
        <f t="shared" si="132"/>
        <v>0</v>
      </c>
      <c r="AD265" s="29">
        <f t="shared" si="132"/>
        <v>0</v>
      </c>
      <c r="AE265" s="29">
        <f t="shared" si="132"/>
        <v>0</v>
      </c>
      <c r="AF265" s="29">
        <f t="shared" si="132"/>
        <v>0</v>
      </c>
    </row>
    <row r="266" ht="15" customHeight="1" spans="1:32">
      <c r="A266" s="26"/>
      <c r="B266" s="34" t="s">
        <v>92</v>
      </c>
      <c r="C266" s="29">
        <f t="shared" si="116"/>
        <v>0</v>
      </c>
      <c r="D266" s="29">
        <f t="shared" ref="D266:AF266" si="133">D184/10000</f>
        <v>0</v>
      </c>
      <c r="E266" s="29">
        <f t="shared" si="133"/>
        <v>0</v>
      </c>
      <c r="F266" s="29">
        <f t="shared" si="133"/>
        <v>0</v>
      </c>
      <c r="G266" s="29">
        <f t="shared" si="133"/>
        <v>0</v>
      </c>
      <c r="H266" s="30">
        <f t="shared" si="133"/>
        <v>0</v>
      </c>
      <c r="I266" s="30">
        <f t="shared" si="133"/>
        <v>0</v>
      </c>
      <c r="J266" s="29">
        <f t="shared" si="133"/>
        <v>0</v>
      </c>
      <c r="K266" s="29">
        <f t="shared" si="133"/>
        <v>0</v>
      </c>
      <c r="L266" s="29">
        <f t="shared" si="133"/>
        <v>0</v>
      </c>
      <c r="M266" s="30">
        <f t="shared" si="133"/>
        <v>0</v>
      </c>
      <c r="N266" s="29">
        <f t="shared" si="133"/>
        <v>0</v>
      </c>
      <c r="O266" s="29">
        <f t="shared" si="133"/>
        <v>0</v>
      </c>
      <c r="P266" s="30">
        <f t="shared" si="133"/>
        <v>0</v>
      </c>
      <c r="Q266" s="29">
        <f t="shared" si="133"/>
        <v>0</v>
      </c>
      <c r="R266" s="29">
        <f t="shared" si="133"/>
        <v>0</v>
      </c>
      <c r="S266" s="30">
        <f t="shared" si="133"/>
        <v>0</v>
      </c>
      <c r="T266" s="29">
        <f t="shared" si="133"/>
        <v>0</v>
      </c>
      <c r="U266" s="29">
        <f t="shared" si="133"/>
        <v>0</v>
      </c>
      <c r="V266" s="29">
        <f t="shared" si="133"/>
        <v>0</v>
      </c>
      <c r="W266" s="29">
        <f t="shared" si="133"/>
        <v>0</v>
      </c>
      <c r="X266" s="29">
        <f t="shared" si="133"/>
        <v>0</v>
      </c>
      <c r="Y266" s="29">
        <f t="shared" si="133"/>
        <v>0</v>
      </c>
      <c r="Z266" s="29">
        <f t="shared" si="133"/>
        <v>0</v>
      </c>
      <c r="AA266" s="29">
        <f t="shared" si="133"/>
        <v>0</v>
      </c>
      <c r="AB266" s="29">
        <f t="shared" si="133"/>
        <v>0</v>
      </c>
      <c r="AC266" s="29">
        <f t="shared" si="133"/>
        <v>0</v>
      </c>
      <c r="AD266" s="29">
        <f t="shared" si="133"/>
        <v>0</v>
      </c>
      <c r="AE266" s="29">
        <f t="shared" si="133"/>
        <v>0</v>
      </c>
      <c r="AF266" s="29">
        <f t="shared" si="133"/>
        <v>0</v>
      </c>
    </row>
    <row r="267" ht="15" customHeight="1" spans="1:32">
      <c r="A267" s="26"/>
      <c r="B267" s="34" t="s">
        <v>93</v>
      </c>
      <c r="C267" s="29">
        <f t="shared" si="116"/>
        <v>0</v>
      </c>
      <c r="D267" s="29">
        <f t="shared" ref="D267:AF267" si="134">D185/10000</f>
        <v>0</v>
      </c>
      <c r="E267" s="29">
        <f t="shared" si="134"/>
        <v>0</v>
      </c>
      <c r="F267" s="29">
        <f t="shared" si="134"/>
        <v>0</v>
      </c>
      <c r="G267" s="29">
        <f t="shared" si="134"/>
        <v>0</v>
      </c>
      <c r="H267" s="30">
        <f t="shared" si="134"/>
        <v>0</v>
      </c>
      <c r="I267" s="30">
        <f t="shared" si="134"/>
        <v>0</v>
      </c>
      <c r="J267" s="29">
        <f t="shared" si="134"/>
        <v>0</v>
      </c>
      <c r="K267" s="29">
        <f t="shared" si="134"/>
        <v>0</v>
      </c>
      <c r="L267" s="29">
        <f t="shared" si="134"/>
        <v>0</v>
      </c>
      <c r="M267" s="30">
        <f t="shared" si="134"/>
        <v>0</v>
      </c>
      <c r="N267" s="29">
        <f t="shared" si="134"/>
        <v>0</v>
      </c>
      <c r="O267" s="29">
        <f t="shared" si="134"/>
        <v>0</v>
      </c>
      <c r="P267" s="30">
        <f t="shared" si="134"/>
        <v>0</v>
      </c>
      <c r="Q267" s="29">
        <f t="shared" si="134"/>
        <v>0</v>
      </c>
      <c r="R267" s="29">
        <f t="shared" si="134"/>
        <v>0</v>
      </c>
      <c r="S267" s="30">
        <f t="shared" si="134"/>
        <v>0</v>
      </c>
      <c r="T267" s="29">
        <f t="shared" si="134"/>
        <v>0</v>
      </c>
      <c r="U267" s="29">
        <f t="shared" si="134"/>
        <v>0</v>
      </c>
      <c r="V267" s="29">
        <f t="shared" si="134"/>
        <v>0</v>
      </c>
      <c r="W267" s="29">
        <f t="shared" si="134"/>
        <v>0</v>
      </c>
      <c r="X267" s="29">
        <f t="shared" si="134"/>
        <v>0</v>
      </c>
      <c r="Y267" s="29">
        <f t="shared" si="134"/>
        <v>0</v>
      </c>
      <c r="Z267" s="29">
        <f t="shared" si="134"/>
        <v>0</v>
      </c>
      <c r="AA267" s="29">
        <f t="shared" si="134"/>
        <v>0</v>
      </c>
      <c r="AB267" s="29">
        <f t="shared" si="134"/>
        <v>0</v>
      </c>
      <c r="AC267" s="29">
        <f t="shared" si="134"/>
        <v>0</v>
      </c>
      <c r="AD267" s="29">
        <f t="shared" si="134"/>
        <v>0</v>
      </c>
      <c r="AE267" s="29">
        <f t="shared" si="134"/>
        <v>0</v>
      </c>
      <c r="AF267" s="29">
        <f t="shared" si="134"/>
        <v>0</v>
      </c>
    </row>
    <row r="268" ht="15" customHeight="1" spans="1:32">
      <c r="A268" s="26"/>
      <c r="B268" s="34" t="s">
        <v>94</v>
      </c>
      <c r="C268" s="29">
        <f t="shared" si="116"/>
        <v>1.509434</v>
      </c>
      <c r="D268" s="29">
        <f t="shared" ref="D268:AF268" si="135">D186/10000</f>
        <v>0</v>
      </c>
      <c r="E268" s="29">
        <f t="shared" si="135"/>
        <v>1.509434</v>
      </c>
      <c r="F268" s="29">
        <f t="shared" si="135"/>
        <v>0</v>
      </c>
      <c r="G268" s="29">
        <f t="shared" si="135"/>
        <v>0</v>
      </c>
      <c r="H268" s="30">
        <f t="shared" si="135"/>
        <v>0</v>
      </c>
      <c r="I268" s="30">
        <f t="shared" si="135"/>
        <v>0</v>
      </c>
      <c r="J268" s="29">
        <f t="shared" si="135"/>
        <v>0</v>
      </c>
      <c r="K268" s="29">
        <f t="shared" si="135"/>
        <v>0</v>
      </c>
      <c r="L268" s="29">
        <f t="shared" si="135"/>
        <v>0</v>
      </c>
      <c r="M268" s="30">
        <f t="shared" si="135"/>
        <v>0</v>
      </c>
      <c r="N268" s="29">
        <f t="shared" si="135"/>
        <v>0</v>
      </c>
      <c r="O268" s="29">
        <f t="shared" si="135"/>
        <v>0</v>
      </c>
      <c r="P268" s="30">
        <f t="shared" si="135"/>
        <v>0</v>
      </c>
      <c r="Q268" s="29">
        <f t="shared" si="135"/>
        <v>0</v>
      </c>
      <c r="R268" s="29">
        <f t="shared" si="135"/>
        <v>0</v>
      </c>
      <c r="S268" s="30">
        <f t="shared" si="135"/>
        <v>0</v>
      </c>
      <c r="T268" s="29">
        <f t="shared" si="135"/>
        <v>0</v>
      </c>
      <c r="U268" s="29">
        <f t="shared" si="135"/>
        <v>0</v>
      </c>
      <c r="V268" s="29">
        <f t="shared" si="135"/>
        <v>0</v>
      </c>
      <c r="W268" s="29">
        <f t="shared" si="135"/>
        <v>0</v>
      </c>
      <c r="X268" s="29">
        <f t="shared" si="135"/>
        <v>0</v>
      </c>
      <c r="Y268" s="29">
        <f t="shared" si="135"/>
        <v>0</v>
      </c>
      <c r="Z268" s="29">
        <f t="shared" si="135"/>
        <v>0</v>
      </c>
      <c r="AA268" s="29">
        <f t="shared" si="135"/>
        <v>0</v>
      </c>
      <c r="AB268" s="29">
        <f t="shared" si="135"/>
        <v>0</v>
      </c>
      <c r="AC268" s="29">
        <f t="shared" si="135"/>
        <v>0</v>
      </c>
      <c r="AD268" s="29">
        <f t="shared" si="135"/>
        <v>0</v>
      </c>
      <c r="AE268" s="29">
        <f t="shared" si="135"/>
        <v>0</v>
      </c>
      <c r="AF268" s="29">
        <f t="shared" si="135"/>
        <v>0</v>
      </c>
    </row>
    <row r="269" ht="15" customHeight="1" spans="1:32">
      <c r="A269" s="26"/>
      <c r="B269" s="35" t="s">
        <v>95</v>
      </c>
      <c r="C269" s="36">
        <f t="shared" si="116"/>
        <v>20065.8218411415</v>
      </c>
      <c r="D269" s="36">
        <f t="shared" ref="D269:AF269" si="136">D187/10000</f>
        <v>244.563706340244</v>
      </c>
      <c r="E269" s="36">
        <f t="shared" si="136"/>
        <v>-562.314872</v>
      </c>
      <c r="F269" s="36">
        <f t="shared" si="136"/>
        <v>0.25097554014654</v>
      </c>
      <c r="G269" s="36">
        <f t="shared" si="136"/>
        <v>0.176684643661487</v>
      </c>
      <c r="H269" s="30">
        <f t="shared" si="136"/>
        <v>12604.4487301263</v>
      </c>
      <c r="I269" s="30">
        <f t="shared" si="136"/>
        <v>295.902798053009</v>
      </c>
      <c r="J269" s="36">
        <f t="shared" si="136"/>
        <v>57.7944363001368</v>
      </c>
      <c r="K269" s="36">
        <f t="shared" si="136"/>
        <v>86.9219971555246</v>
      </c>
      <c r="L269" s="36">
        <f t="shared" si="136"/>
        <v>151.186364597347</v>
      </c>
      <c r="M269" s="30">
        <f t="shared" si="136"/>
        <v>182.799589582908</v>
      </c>
      <c r="N269" s="36">
        <f t="shared" si="136"/>
        <v>125.611091051985</v>
      </c>
      <c r="O269" s="36">
        <f t="shared" si="136"/>
        <v>57.1884985309238</v>
      </c>
      <c r="P269" s="30">
        <f t="shared" si="136"/>
        <v>89.799229217262</v>
      </c>
      <c r="Q269" s="36">
        <f t="shared" si="136"/>
        <v>66.2452224078281</v>
      </c>
      <c r="R269" s="36">
        <f t="shared" si="136"/>
        <v>23.5540068094339</v>
      </c>
      <c r="S269" s="30">
        <f t="shared" si="136"/>
        <v>7210.194999638</v>
      </c>
      <c r="T269" s="36">
        <f t="shared" si="136"/>
        <v>4942.7497806503</v>
      </c>
      <c r="U269" s="36">
        <f t="shared" si="136"/>
        <v>404.37885738188</v>
      </c>
      <c r="V269" s="36">
        <f t="shared" si="136"/>
        <v>538.156246804348</v>
      </c>
      <c r="W269" s="36">
        <f t="shared" si="136"/>
        <v>1324.75880734009</v>
      </c>
      <c r="X269" s="36">
        <f t="shared" si="136"/>
        <v>0.009869</v>
      </c>
      <c r="Y269" s="36">
        <f t="shared" si="136"/>
        <v>0.141438461371177</v>
      </c>
      <c r="Z269" s="36">
        <f t="shared" si="136"/>
        <v>338.719657389742</v>
      </c>
      <c r="AA269" s="36">
        <f t="shared" si="136"/>
        <v>991.954709610258</v>
      </c>
      <c r="AB269" s="36">
        <f t="shared" si="136"/>
        <v>371.230535399692</v>
      </c>
      <c r="AC269" s="36">
        <f t="shared" si="136"/>
        <v>22.936498600308</v>
      </c>
      <c r="AD269" s="36">
        <f t="shared" si="136"/>
        <v>12.943207</v>
      </c>
      <c r="AE269" s="36">
        <f t="shared" si="136"/>
        <v>0</v>
      </c>
      <c r="AF269" s="36">
        <f t="shared" si="136"/>
        <v>0</v>
      </c>
    </row>
    <row r="270" ht="15" customHeight="1" spans="1:32">
      <c r="A270" s="26" t="s">
        <v>96</v>
      </c>
      <c r="B270" s="37" t="s">
        <v>97</v>
      </c>
      <c r="C270" s="29">
        <f t="shared" si="116"/>
        <v>19152.754175</v>
      </c>
      <c r="D270" s="29">
        <f t="shared" ref="D270:AF270" si="137">D188/10000</f>
        <v>0</v>
      </c>
      <c r="E270" s="29">
        <f t="shared" si="137"/>
        <v>5270.247306</v>
      </c>
      <c r="F270" s="29">
        <f t="shared" si="137"/>
        <v>202.304791</v>
      </c>
      <c r="G270" s="29">
        <f t="shared" si="137"/>
        <v>178.593469</v>
      </c>
      <c r="H270" s="30">
        <f t="shared" si="137"/>
        <v>9239.406833</v>
      </c>
      <c r="I270" s="30">
        <f t="shared" si="137"/>
        <v>741.010234</v>
      </c>
      <c r="J270" s="29">
        <f t="shared" si="137"/>
        <v>279.601691</v>
      </c>
      <c r="K270" s="29">
        <f t="shared" si="137"/>
        <v>203.781085</v>
      </c>
      <c r="L270" s="29">
        <f t="shared" si="137"/>
        <v>257.627458</v>
      </c>
      <c r="M270" s="30">
        <f t="shared" si="137"/>
        <v>335.946522</v>
      </c>
      <c r="N270" s="29">
        <f t="shared" si="137"/>
        <v>248.204872</v>
      </c>
      <c r="O270" s="29">
        <f t="shared" si="137"/>
        <v>87.74165</v>
      </c>
      <c r="P270" s="30">
        <f t="shared" si="137"/>
        <v>716.911073</v>
      </c>
      <c r="Q270" s="29">
        <f t="shared" si="137"/>
        <v>549.727737</v>
      </c>
      <c r="R270" s="29">
        <f t="shared" si="137"/>
        <v>167.183336</v>
      </c>
      <c r="S270" s="30">
        <f t="shared" si="137"/>
        <v>2468.333947</v>
      </c>
      <c r="T270" s="29">
        <f t="shared" si="137"/>
        <v>680.799379</v>
      </c>
      <c r="U270" s="29">
        <f t="shared" si="137"/>
        <v>866.206725</v>
      </c>
      <c r="V270" s="29">
        <f t="shared" si="137"/>
        <v>260.836768</v>
      </c>
      <c r="W270" s="29">
        <f t="shared" si="137"/>
        <v>338.094436</v>
      </c>
      <c r="X270" s="29">
        <f t="shared" si="137"/>
        <v>101.898496</v>
      </c>
      <c r="Y270" s="29">
        <f t="shared" si="137"/>
        <v>220.498143</v>
      </c>
      <c r="Z270" s="29">
        <f t="shared" si="137"/>
        <v>160.074138</v>
      </c>
      <c r="AA270" s="29">
        <f t="shared" si="137"/>
        <v>178.020298</v>
      </c>
      <c r="AB270" s="29">
        <f t="shared" si="137"/>
        <v>511.113622</v>
      </c>
      <c r="AC270" s="29">
        <f t="shared" si="137"/>
        <v>238.293103</v>
      </c>
      <c r="AD270" s="29">
        <f t="shared" si="137"/>
        <v>111</v>
      </c>
      <c r="AE270" s="29">
        <f t="shared" si="137"/>
        <v>5.8</v>
      </c>
      <c r="AF270" s="29">
        <f t="shared" si="137"/>
        <v>0</v>
      </c>
    </row>
    <row r="271" ht="15" customHeight="1" spans="1:32">
      <c r="A271" s="26"/>
      <c r="B271" s="34" t="s">
        <v>98</v>
      </c>
      <c r="C271" s="29">
        <f t="shared" si="116"/>
        <v>11765.629329</v>
      </c>
      <c r="D271" s="29">
        <f t="shared" ref="D271:AF271" si="138">D189/10000</f>
        <v>0</v>
      </c>
      <c r="E271" s="29">
        <f t="shared" si="138"/>
        <v>11723.1377</v>
      </c>
      <c r="F271" s="29">
        <f t="shared" si="138"/>
        <v>0</v>
      </c>
      <c r="G271" s="29">
        <f t="shared" si="138"/>
        <v>30.991317</v>
      </c>
      <c r="H271" s="30">
        <f t="shared" si="138"/>
        <v>11.500312</v>
      </c>
      <c r="I271" s="30">
        <f t="shared" si="138"/>
        <v>0</v>
      </c>
      <c r="J271" s="29">
        <f t="shared" si="138"/>
        <v>0</v>
      </c>
      <c r="K271" s="29">
        <f t="shared" si="138"/>
        <v>0</v>
      </c>
      <c r="L271" s="29">
        <f t="shared" si="138"/>
        <v>0</v>
      </c>
      <c r="M271" s="30">
        <f t="shared" si="138"/>
        <v>0</v>
      </c>
      <c r="N271" s="29">
        <f t="shared" si="138"/>
        <v>0</v>
      </c>
      <c r="O271" s="29">
        <f t="shared" si="138"/>
        <v>0</v>
      </c>
      <c r="P271" s="30">
        <f t="shared" si="138"/>
        <v>0</v>
      </c>
      <c r="Q271" s="29">
        <f t="shared" si="138"/>
        <v>0</v>
      </c>
      <c r="R271" s="29">
        <f t="shared" si="138"/>
        <v>0</v>
      </c>
      <c r="S271" s="30">
        <f t="shared" si="138"/>
        <v>0</v>
      </c>
      <c r="T271" s="29">
        <f t="shared" si="138"/>
        <v>0</v>
      </c>
      <c r="U271" s="29">
        <f t="shared" si="138"/>
        <v>0</v>
      </c>
      <c r="V271" s="29">
        <f t="shared" si="138"/>
        <v>0</v>
      </c>
      <c r="W271" s="29">
        <f t="shared" si="138"/>
        <v>0</v>
      </c>
      <c r="X271" s="29">
        <f t="shared" si="138"/>
        <v>0</v>
      </c>
      <c r="Y271" s="29">
        <f t="shared" si="138"/>
        <v>0</v>
      </c>
      <c r="Z271" s="29">
        <f t="shared" si="138"/>
        <v>0</v>
      </c>
      <c r="AA271" s="29">
        <f t="shared" si="138"/>
        <v>0</v>
      </c>
      <c r="AB271" s="29">
        <f t="shared" si="138"/>
        <v>0</v>
      </c>
      <c r="AC271" s="29">
        <f t="shared" si="138"/>
        <v>0</v>
      </c>
      <c r="AD271" s="29">
        <f t="shared" si="138"/>
        <v>0</v>
      </c>
      <c r="AE271" s="29">
        <f t="shared" si="138"/>
        <v>0</v>
      </c>
      <c r="AF271" s="29">
        <f t="shared" si="138"/>
        <v>0</v>
      </c>
    </row>
    <row r="272" ht="15" customHeight="1" spans="1:32">
      <c r="A272" s="26"/>
      <c r="B272" s="34" t="s">
        <v>99</v>
      </c>
      <c r="C272" s="29">
        <f t="shared" si="116"/>
        <v>2352.709239</v>
      </c>
      <c r="D272" s="29">
        <f t="shared" ref="D272:AF272" si="139">D190/10000</f>
        <v>0</v>
      </c>
      <c r="E272" s="29">
        <f t="shared" si="139"/>
        <v>440.528179</v>
      </c>
      <c r="F272" s="29">
        <f t="shared" si="139"/>
        <v>15.779767</v>
      </c>
      <c r="G272" s="29">
        <f t="shared" si="139"/>
        <v>15.260557</v>
      </c>
      <c r="H272" s="30">
        <f t="shared" si="139"/>
        <v>1052.402167</v>
      </c>
      <c r="I272" s="30">
        <f t="shared" si="139"/>
        <v>87.206533</v>
      </c>
      <c r="J272" s="29">
        <f t="shared" si="139"/>
        <v>32.028428</v>
      </c>
      <c r="K272" s="29">
        <f t="shared" si="139"/>
        <v>17.072747</v>
      </c>
      <c r="L272" s="29">
        <f t="shared" si="139"/>
        <v>38.105358</v>
      </c>
      <c r="M272" s="30">
        <f t="shared" si="139"/>
        <v>34.037137</v>
      </c>
      <c r="N272" s="29">
        <f t="shared" si="139"/>
        <v>24.097614</v>
      </c>
      <c r="O272" s="29">
        <f t="shared" si="139"/>
        <v>9.939523</v>
      </c>
      <c r="P272" s="30">
        <f t="shared" si="139"/>
        <v>49.301685</v>
      </c>
      <c r="Q272" s="29">
        <f t="shared" si="139"/>
        <v>34.9434</v>
      </c>
      <c r="R272" s="29">
        <f t="shared" si="139"/>
        <v>14.358285</v>
      </c>
      <c r="S272" s="30">
        <f t="shared" si="139"/>
        <v>658.193214</v>
      </c>
      <c r="T272" s="29">
        <f t="shared" si="139"/>
        <v>84.266588</v>
      </c>
      <c r="U272" s="29">
        <f t="shared" si="139"/>
        <v>473.533097</v>
      </c>
      <c r="V272" s="29">
        <f t="shared" si="139"/>
        <v>39.343654</v>
      </c>
      <c r="W272" s="29">
        <f t="shared" si="139"/>
        <v>28.32384</v>
      </c>
      <c r="X272" s="29">
        <f t="shared" si="139"/>
        <v>10.418923</v>
      </c>
      <c r="Y272" s="29">
        <f t="shared" si="139"/>
        <v>22.307112</v>
      </c>
      <c r="Z272" s="29">
        <f t="shared" si="139"/>
        <v>12.413587</v>
      </c>
      <c r="AA272" s="29">
        <f t="shared" si="139"/>
        <v>15.910253</v>
      </c>
      <c r="AB272" s="29">
        <f t="shared" si="139"/>
        <v>371.664602</v>
      </c>
      <c r="AC272" s="29">
        <f t="shared" si="139"/>
        <v>61.588495</v>
      </c>
      <c r="AD272" s="29">
        <f t="shared" si="139"/>
        <v>39.97</v>
      </c>
      <c r="AE272" s="29">
        <f t="shared" si="139"/>
        <v>0.31</v>
      </c>
      <c r="AF272" s="29">
        <f t="shared" si="139"/>
        <v>0</v>
      </c>
    </row>
    <row r="273" ht="15" customHeight="1" spans="1:32">
      <c r="A273" s="26"/>
      <c r="B273" s="34" t="s">
        <v>100</v>
      </c>
      <c r="C273" s="29">
        <f t="shared" si="116"/>
        <v>442.60912</v>
      </c>
      <c r="D273" s="29">
        <f t="shared" ref="D273:AF273" si="140">D191/10000</f>
        <v>0</v>
      </c>
      <c r="E273" s="29">
        <f t="shared" si="140"/>
        <v>135.384414</v>
      </c>
      <c r="F273" s="29">
        <f t="shared" si="140"/>
        <v>1.042373</v>
      </c>
      <c r="G273" s="29">
        <f t="shared" si="140"/>
        <v>7.804585</v>
      </c>
      <c r="H273" s="30">
        <f t="shared" si="140"/>
        <v>217.317369</v>
      </c>
      <c r="I273" s="30">
        <f t="shared" si="140"/>
        <v>15.303183</v>
      </c>
      <c r="J273" s="29">
        <f t="shared" si="140"/>
        <v>8.354649</v>
      </c>
      <c r="K273" s="29">
        <f t="shared" si="140"/>
        <v>1.116644</v>
      </c>
      <c r="L273" s="29">
        <f t="shared" si="140"/>
        <v>5.83189</v>
      </c>
      <c r="M273" s="30">
        <f t="shared" si="140"/>
        <v>1.507673</v>
      </c>
      <c r="N273" s="29">
        <f t="shared" si="140"/>
        <v>0.9125</v>
      </c>
      <c r="O273" s="29">
        <f t="shared" si="140"/>
        <v>0.595173</v>
      </c>
      <c r="P273" s="30">
        <f t="shared" si="140"/>
        <v>4.104128</v>
      </c>
      <c r="Q273" s="29">
        <f t="shared" si="140"/>
        <v>2.619838</v>
      </c>
      <c r="R273" s="29">
        <f t="shared" si="140"/>
        <v>1.48429</v>
      </c>
      <c r="S273" s="30">
        <f t="shared" si="140"/>
        <v>60.145395</v>
      </c>
      <c r="T273" s="29">
        <f t="shared" si="140"/>
        <v>23.390576</v>
      </c>
      <c r="U273" s="29">
        <f t="shared" si="140"/>
        <v>8.371078</v>
      </c>
      <c r="V273" s="29">
        <f t="shared" si="140"/>
        <v>5.813448</v>
      </c>
      <c r="W273" s="29">
        <f t="shared" si="140"/>
        <v>0.549361</v>
      </c>
      <c r="X273" s="29">
        <f t="shared" si="140"/>
        <v>7.096171</v>
      </c>
      <c r="Y273" s="29">
        <f t="shared" si="140"/>
        <v>14.924761</v>
      </c>
      <c r="Z273" s="29">
        <f t="shared" si="140"/>
        <v>0.230361</v>
      </c>
      <c r="AA273" s="29">
        <f t="shared" si="140"/>
        <v>0.319</v>
      </c>
      <c r="AB273" s="29">
        <f t="shared" si="140"/>
        <v>8.269286</v>
      </c>
      <c r="AC273" s="29">
        <f t="shared" si="140"/>
        <v>0.019727</v>
      </c>
      <c r="AD273" s="29">
        <f t="shared" si="140"/>
        <v>0.004948</v>
      </c>
      <c r="AE273" s="29">
        <f t="shared" si="140"/>
        <v>0.046515</v>
      </c>
      <c r="AF273" s="29">
        <f t="shared" si="140"/>
        <v>0.030602</v>
      </c>
    </row>
    <row r="274" ht="15" customHeight="1" spans="1:32">
      <c r="A274" s="26"/>
      <c r="B274" s="34" t="s">
        <v>101</v>
      </c>
      <c r="C274" s="29">
        <f t="shared" si="116"/>
        <v>632.904217</v>
      </c>
      <c r="D274" s="29">
        <f t="shared" ref="D274:AF274" si="141">D192/10000</f>
        <v>0</v>
      </c>
      <c r="E274" s="29">
        <f t="shared" si="141"/>
        <v>279.742029</v>
      </c>
      <c r="F274" s="29">
        <f t="shared" si="141"/>
        <v>0</v>
      </c>
      <c r="G274" s="29">
        <f t="shared" si="141"/>
        <v>69.093742</v>
      </c>
      <c r="H274" s="30">
        <f t="shared" si="141"/>
        <v>271.132568</v>
      </c>
      <c r="I274" s="30">
        <f t="shared" si="141"/>
        <v>0</v>
      </c>
      <c r="J274" s="29">
        <f t="shared" si="141"/>
        <v>0</v>
      </c>
      <c r="K274" s="29">
        <f t="shared" si="141"/>
        <v>0</v>
      </c>
      <c r="L274" s="29">
        <f t="shared" si="141"/>
        <v>0</v>
      </c>
      <c r="M274" s="30">
        <f t="shared" si="141"/>
        <v>0</v>
      </c>
      <c r="N274" s="29">
        <f t="shared" si="141"/>
        <v>0</v>
      </c>
      <c r="O274" s="29">
        <f t="shared" si="141"/>
        <v>0</v>
      </c>
      <c r="P274" s="30">
        <f t="shared" si="141"/>
        <v>0</v>
      </c>
      <c r="Q274" s="29">
        <f t="shared" si="141"/>
        <v>0</v>
      </c>
      <c r="R274" s="29">
        <f t="shared" si="141"/>
        <v>0</v>
      </c>
      <c r="S274" s="30">
        <f t="shared" si="141"/>
        <v>12.935878</v>
      </c>
      <c r="T274" s="29">
        <f t="shared" si="141"/>
        <v>4.43719</v>
      </c>
      <c r="U274" s="29">
        <f t="shared" si="141"/>
        <v>2.225919</v>
      </c>
      <c r="V274" s="29">
        <f t="shared" si="141"/>
        <v>0</v>
      </c>
      <c r="W274" s="29">
        <f t="shared" si="141"/>
        <v>4.252833</v>
      </c>
      <c r="X274" s="29">
        <f t="shared" si="141"/>
        <v>0.118998</v>
      </c>
      <c r="Y274" s="29">
        <f t="shared" si="141"/>
        <v>1.900938</v>
      </c>
      <c r="Z274" s="29">
        <f t="shared" si="141"/>
        <v>1.305593</v>
      </c>
      <c r="AA274" s="29">
        <f t="shared" si="141"/>
        <v>2.94724</v>
      </c>
      <c r="AB274" s="29">
        <f t="shared" si="141"/>
        <v>0.49417</v>
      </c>
      <c r="AC274" s="29">
        <f t="shared" si="141"/>
        <v>1.133803</v>
      </c>
      <c r="AD274" s="29">
        <f t="shared" si="141"/>
        <v>0.597946</v>
      </c>
      <c r="AE274" s="29">
        <f t="shared" si="141"/>
        <v>0</v>
      </c>
      <c r="AF274" s="29">
        <f t="shared" si="141"/>
        <v>0</v>
      </c>
    </row>
    <row r="275" ht="15" customHeight="1" spans="1:32">
      <c r="A275" s="26"/>
      <c r="B275" s="34" t="s">
        <v>102</v>
      </c>
      <c r="C275" s="29">
        <f t="shared" si="116"/>
        <v>489.163195</v>
      </c>
      <c r="D275" s="29">
        <f t="shared" ref="D275:AF275" si="142">D193/10000</f>
        <v>0</v>
      </c>
      <c r="E275" s="29">
        <f t="shared" si="142"/>
        <v>115.740398</v>
      </c>
      <c r="F275" s="29">
        <f t="shared" si="142"/>
        <v>3.10129</v>
      </c>
      <c r="G275" s="29">
        <f t="shared" si="142"/>
        <v>3.320555</v>
      </c>
      <c r="H275" s="30">
        <f t="shared" si="142"/>
        <v>194.096591</v>
      </c>
      <c r="I275" s="30">
        <f t="shared" si="142"/>
        <v>13.807777</v>
      </c>
      <c r="J275" s="29">
        <f t="shared" si="142"/>
        <v>4.382309</v>
      </c>
      <c r="K275" s="29">
        <f t="shared" si="142"/>
        <v>3.351809</v>
      </c>
      <c r="L275" s="29">
        <f t="shared" si="142"/>
        <v>6.073659</v>
      </c>
      <c r="M275" s="30">
        <f t="shared" si="142"/>
        <v>5.487958</v>
      </c>
      <c r="N275" s="29">
        <f t="shared" si="142"/>
        <v>4.124553</v>
      </c>
      <c r="O275" s="29">
        <f t="shared" si="142"/>
        <v>1.363405</v>
      </c>
      <c r="P275" s="30">
        <f t="shared" si="142"/>
        <v>10.96667</v>
      </c>
      <c r="Q275" s="29">
        <f t="shared" si="142"/>
        <v>8.39547</v>
      </c>
      <c r="R275" s="29">
        <f t="shared" si="142"/>
        <v>2.5712</v>
      </c>
      <c r="S275" s="30">
        <f t="shared" si="142"/>
        <v>142.641956</v>
      </c>
      <c r="T275" s="29">
        <f t="shared" si="142"/>
        <v>78.517459</v>
      </c>
      <c r="U275" s="29">
        <f t="shared" si="142"/>
        <v>24.096554</v>
      </c>
      <c r="V275" s="29">
        <f t="shared" si="142"/>
        <v>11.059723</v>
      </c>
      <c r="W275" s="29">
        <f t="shared" si="142"/>
        <v>23.942416</v>
      </c>
      <c r="X275" s="29">
        <f t="shared" si="142"/>
        <v>1.613946</v>
      </c>
      <c r="Y275" s="29">
        <f t="shared" si="142"/>
        <v>3.411858</v>
      </c>
      <c r="Z275" s="29">
        <f t="shared" si="142"/>
        <v>22.409656</v>
      </c>
      <c r="AA275" s="29">
        <f t="shared" si="142"/>
        <v>1.53276</v>
      </c>
      <c r="AB275" s="29">
        <f t="shared" si="142"/>
        <v>22.54285</v>
      </c>
      <c r="AC275" s="29">
        <f t="shared" si="142"/>
        <v>1.553704</v>
      </c>
      <c r="AD275" s="29">
        <f t="shared" si="142"/>
        <v>0</v>
      </c>
      <c r="AE275" s="29">
        <f t="shared" si="142"/>
        <v>0</v>
      </c>
      <c r="AF275" s="29">
        <f t="shared" si="142"/>
        <v>0</v>
      </c>
    </row>
    <row r="276" ht="15" customHeight="1" spans="1:32">
      <c r="A276" s="26"/>
      <c r="B276" s="34" t="s">
        <v>103</v>
      </c>
      <c r="C276" s="29">
        <f t="shared" si="116"/>
        <v>4369.400509</v>
      </c>
      <c r="D276" s="29">
        <f t="shared" ref="D276:AF276" si="143">D194/10000</f>
        <v>0</v>
      </c>
      <c r="E276" s="29">
        <f t="shared" si="143"/>
        <v>976.957896</v>
      </c>
      <c r="F276" s="29">
        <f t="shared" si="143"/>
        <v>24.295262</v>
      </c>
      <c r="G276" s="29">
        <f t="shared" si="143"/>
        <v>33.07152</v>
      </c>
      <c r="H276" s="30">
        <f t="shared" si="143"/>
        <v>2382.70819</v>
      </c>
      <c r="I276" s="30">
        <f t="shared" si="143"/>
        <v>168.878909</v>
      </c>
      <c r="J276" s="29">
        <f t="shared" si="143"/>
        <v>69.081383</v>
      </c>
      <c r="K276" s="29">
        <f t="shared" si="143"/>
        <v>32.945199</v>
      </c>
      <c r="L276" s="29">
        <f t="shared" si="143"/>
        <v>66.852327</v>
      </c>
      <c r="M276" s="30">
        <f t="shared" si="143"/>
        <v>58.880434</v>
      </c>
      <c r="N276" s="29">
        <f t="shared" si="143"/>
        <v>43.164519</v>
      </c>
      <c r="O276" s="29">
        <f t="shared" si="143"/>
        <v>15.715915</v>
      </c>
      <c r="P276" s="30">
        <f t="shared" si="143"/>
        <v>107.472885</v>
      </c>
      <c r="Q276" s="29">
        <f t="shared" si="143"/>
        <v>77.278982</v>
      </c>
      <c r="R276" s="29">
        <f t="shared" si="143"/>
        <v>30.193903</v>
      </c>
      <c r="S276" s="30">
        <f t="shared" si="143"/>
        <v>617.135413</v>
      </c>
      <c r="T276" s="29">
        <f t="shared" si="143"/>
        <v>168.390028</v>
      </c>
      <c r="U276" s="29">
        <f t="shared" si="143"/>
        <v>212.131266</v>
      </c>
      <c r="V276" s="29">
        <f t="shared" si="143"/>
        <v>63.008317</v>
      </c>
      <c r="W276" s="29">
        <f t="shared" si="143"/>
        <v>90.539976</v>
      </c>
      <c r="X276" s="29">
        <f t="shared" si="143"/>
        <v>27.111026</v>
      </c>
      <c r="Y276" s="29">
        <f t="shared" si="143"/>
        <v>55.9548</v>
      </c>
      <c r="Z276" s="29">
        <f t="shared" si="143"/>
        <v>38.534351</v>
      </c>
      <c r="AA276" s="29">
        <f t="shared" si="143"/>
        <v>52.005625</v>
      </c>
      <c r="AB276" s="29">
        <f t="shared" si="143"/>
        <v>147.359838</v>
      </c>
      <c r="AC276" s="29">
        <f t="shared" si="143"/>
        <v>45.209191</v>
      </c>
      <c r="AD276" s="29">
        <f t="shared" si="143"/>
        <v>19.562237</v>
      </c>
      <c r="AE276" s="29">
        <f t="shared" si="143"/>
        <v>0</v>
      </c>
      <c r="AF276" s="29">
        <f t="shared" si="143"/>
        <v>0</v>
      </c>
    </row>
    <row r="277" ht="15" customHeight="1" spans="1:32">
      <c r="A277" s="26"/>
      <c r="B277" s="34" t="s">
        <v>104</v>
      </c>
      <c r="C277" s="29">
        <f t="shared" si="116"/>
        <v>1923.38241</v>
      </c>
      <c r="D277" s="29">
        <f t="shared" ref="D277:AF277" si="144">D195/10000</f>
        <v>0</v>
      </c>
      <c r="E277" s="29">
        <f t="shared" si="144"/>
        <v>366.714303</v>
      </c>
      <c r="F277" s="29">
        <f t="shared" si="144"/>
        <v>17.769906</v>
      </c>
      <c r="G277" s="29">
        <f t="shared" si="144"/>
        <v>22.352256</v>
      </c>
      <c r="H277" s="30">
        <f t="shared" si="144"/>
        <v>1088.140104</v>
      </c>
      <c r="I277" s="30">
        <f t="shared" si="144"/>
        <v>77.751737</v>
      </c>
      <c r="J277" s="29">
        <f t="shared" si="144"/>
        <v>30.302793</v>
      </c>
      <c r="K277" s="29">
        <f t="shared" si="144"/>
        <v>20.917744</v>
      </c>
      <c r="L277" s="29">
        <f t="shared" si="144"/>
        <v>26.5312</v>
      </c>
      <c r="M277" s="30">
        <f t="shared" si="144"/>
        <v>37.341176</v>
      </c>
      <c r="N277" s="29">
        <f t="shared" si="144"/>
        <v>27.557928</v>
      </c>
      <c r="O277" s="29">
        <f t="shared" si="144"/>
        <v>9.783248</v>
      </c>
      <c r="P277" s="30">
        <f t="shared" si="144"/>
        <v>64.522296</v>
      </c>
      <c r="Q277" s="29">
        <f t="shared" si="144"/>
        <v>47.118264</v>
      </c>
      <c r="R277" s="29">
        <f t="shared" si="144"/>
        <v>17.404032</v>
      </c>
      <c r="S277" s="30">
        <f t="shared" si="144"/>
        <v>248.790632</v>
      </c>
      <c r="T277" s="29">
        <f t="shared" si="144"/>
        <v>68.714</v>
      </c>
      <c r="U277" s="29">
        <f t="shared" si="144"/>
        <v>79.799332</v>
      </c>
      <c r="V277" s="29">
        <f t="shared" si="144"/>
        <v>26.9568</v>
      </c>
      <c r="W277" s="29">
        <f t="shared" si="144"/>
        <v>39.0789</v>
      </c>
      <c r="X277" s="29">
        <f t="shared" si="144"/>
        <v>11.3862</v>
      </c>
      <c r="Y277" s="29">
        <f t="shared" si="144"/>
        <v>22.8554</v>
      </c>
      <c r="Z277" s="29">
        <f t="shared" si="144"/>
        <v>17.2008</v>
      </c>
      <c r="AA277" s="29">
        <f t="shared" si="144"/>
        <v>21.8781</v>
      </c>
      <c r="AB277" s="29">
        <f t="shared" si="144"/>
        <v>49.927636</v>
      </c>
      <c r="AC277" s="29">
        <f t="shared" si="144"/>
        <v>20.746896</v>
      </c>
      <c r="AD277" s="29">
        <f t="shared" si="144"/>
        <v>9.1248</v>
      </c>
      <c r="AE277" s="29">
        <f t="shared" si="144"/>
        <v>0</v>
      </c>
      <c r="AF277" s="29">
        <f t="shared" si="144"/>
        <v>0</v>
      </c>
    </row>
    <row r="278" ht="15" customHeight="1" spans="1:32">
      <c r="A278" s="26"/>
      <c r="B278" s="34" t="s">
        <v>105</v>
      </c>
      <c r="C278" s="29">
        <f t="shared" si="116"/>
        <v>1195.25</v>
      </c>
      <c r="D278" s="29">
        <f t="shared" ref="D278:AF278" si="145">D196/10000</f>
        <v>-782.751732316825</v>
      </c>
      <c r="E278" s="29">
        <f t="shared" si="145"/>
        <v>1195.25</v>
      </c>
      <c r="F278" s="29">
        <f t="shared" si="145"/>
        <v>0</v>
      </c>
      <c r="G278" s="29">
        <f t="shared" si="145"/>
        <v>0</v>
      </c>
      <c r="H278" s="30">
        <f t="shared" si="145"/>
        <v>559.351630316825</v>
      </c>
      <c r="I278" s="30">
        <f t="shared" si="145"/>
        <v>48.797316</v>
      </c>
      <c r="J278" s="29">
        <f t="shared" si="145"/>
        <v>16.281344</v>
      </c>
      <c r="K278" s="29">
        <f t="shared" si="145"/>
        <v>12.890694</v>
      </c>
      <c r="L278" s="29">
        <f t="shared" si="145"/>
        <v>19.625278</v>
      </c>
      <c r="M278" s="30">
        <f t="shared" si="145"/>
        <v>21.558528</v>
      </c>
      <c r="N278" s="29">
        <f t="shared" si="145"/>
        <v>17.002848</v>
      </c>
      <c r="O278" s="29">
        <f t="shared" si="145"/>
        <v>4.55568</v>
      </c>
      <c r="P278" s="30">
        <f t="shared" si="145"/>
        <v>31.2088</v>
      </c>
      <c r="Q278" s="29">
        <f t="shared" si="145"/>
        <v>21.7888</v>
      </c>
      <c r="R278" s="29">
        <f t="shared" si="145"/>
        <v>9.42</v>
      </c>
      <c r="S278" s="30">
        <f t="shared" si="145"/>
        <v>121.835458</v>
      </c>
      <c r="T278" s="29">
        <f t="shared" si="145"/>
        <v>40.807552</v>
      </c>
      <c r="U278" s="29">
        <f t="shared" si="145"/>
        <v>28.396216</v>
      </c>
      <c r="V278" s="29">
        <f t="shared" si="145"/>
        <v>17.865344</v>
      </c>
      <c r="W278" s="29">
        <f t="shared" si="145"/>
        <v>14.950027</v>
      </c>
      <c r="X278" s="29">
        <f t="shared" si="145"/>
        <v>7.631679</v>
      </c>
      <c r="Y278" s="29">
        <f t="shared" si="145"/>
        <v>12.18464</v>
      </c>
      <c r="Z278" s="29">
        <f t="shared" si="145"/>
        <v>6.12736033333333</v>
      </c>
      <c r="AA278" s="29">
        <f t="shared" si="145"/>
        <v>8.82266666666667</v>
      </c>
      <c r="AB278" s="29">
        <f t="shared" si="145"/>
        <v>27.588576</v>
      </c>
      <c r="AC278" s="29">
        <f t="shared" si="145"/>
        <v>0.80764</v>
      </c>
      <c r="AD278" s="29">
        <f t="shared" si="145"/>
        <v>0</v>
      </c>
      <c r="AE278" s="29">
        <f t="shared" si="145"/>
        <v>0</v>
      </c>
      <c r="AF278" s="29">
        <f t="shared" si="145"/>
        <v>0</v>
      </c>
    </row>
    <row r="279" ht="15" customHeight="1" spans="1:32">
      <c r="A279" s="26"/>
      <c r="B279" s="34" t="s">
        <v>106</v>
      </c>
      <c r="C279" s="29">
        <f t="shared" si="116"/>
        <v>127.784775</v>
      </c>
      <c r="D279" s="29">
        <f t="shared" ref="D279:AF279" si="146">D197/10000</f>
        <v>0</v>
      </c>
      <c r="E279" s="29">
        <f t="shared" si="146"/>
        <v>18.0413</v>
      </c>
      <c r="F279" s="29">
        <f t="shared" si="146"/>
        <v>0.348499</v>
      </c>
      <c r="G279" s="29">
        <f t="shared" si="146"/>
        <v>0.836914</v>
      </c>
      <c r="H279" s="30">
        <f t="shared" si="146"/>
        <v>82.691755</v>
      </c>
      <c r="I279" s="30">
        <f t="shared" si="146"/>
        <v>3.136989</v>
      </c>
      <c r="J279" s="29">
        <f t="shared" si="146"/>
        <v>1.224457</v>
      </c>
      <c r="K279" s="29">
        <f t="shared" si="146"/>
        <v>0.625956</v>
      </c>
      <c r="L279" s="29">
        <f t="shared" si="146"/>
        <v>1.286576</v>
      </c>
      <c r="M279" s="30">
        <f t="shared" si="146"/>
        <v>8.084271</v>
      </c>
      <c r="N279" s="29">
        <f t="shared" si="146"/>
        <v>7.700271</v>
      </c>
      <c r="O279" s="29">
        <f t="shared" si="146"/>
        <v>0.384</v>
      </c>
      <c r="P279" s="30">
        <f t="shared" si="146"/>
        <v>1.876124</v>
      </c>
      <c r="Q279" s="29">
        <f t="shared" si="146"/>
        <v>1.328624</v>
      </c>
      <c r="R279" s="29">
        <f t="shared" si="146"/>
        <v>0.5475</v>
      </c>
      <c r="S279" s="30">
        <f t="shared" si="146"/>
        <v>12.768923</v>
      </c>
      <c r="T279" s="29">
        <f t="shared" si="146"/>
        <v>3.663963</v>
      </c>
      <c r="U279" s="29">
        <f t="shared" si="146"/>
        <v>2.965523</v>
      </c>
      <c r="V279" s="29">
        <f t="shared" si="146"/>
        <v>1.375998</v>
      </c>
      <c r="W279" s="29">
        <f t="shared" si="146"/>
        <v>2.905717</v>
      </c>
      <c r="X279" s="29">
        <f t="shared" si="146"/>
        <v>-0.054594</v>
      </c>
      <c r="Y279" s="29">
        <f t="shared" si="146"/>
        <v>1.912316</v>
      </c>
      <c r="Z279" s="29">
        <f t="shared" si="146"/>
        <v>0.761642</v>
      </c>
      <c r="AA279" s="29">
        <f t="shared" si="146"/>
        <v>2.144075</v>
      </c>
      <c r="AB279" s="29">
        <f t="shared" si="146"/>
        <v>1.895371</v>
      </c>
      <c r="AC279" s="29">
        <f t="shared" si="146"/>
        <v>0.999537</v>
      </c>
      <c r="AD279" s="29">
        <f t="shared" si="146"/>
        <v>0.052003</v>
      </c>
      <c r="AE279" s="29">
        <f t="shared" si="146"/>
        <v>0.009537</v>
      </c>
      <c r="AF279" s="29">
        <f t="shared" si="146"/>
        <v>0.009075</v>
      </c>
    </row>
    <row r="280" ht="15" customHeight="1" spans="1:32">
      <c r="A280" s="26"/>
      <c r="B280" s="34" t="s">
        <v>107</v>
      </c>
      <c r="C280" s="29">
        <f t="shared" si="116"/>
        <v>862.26918985849</v>
      </c>
      <c r="D280" s="29">
        <f t="shared" ref="D280:AF280" si="147">D198/10000</f>
        <v>0</v>
      </c>
      <c r="E280" s="29">
        <f t="shared" si="147"/>
        <v>341.088784</v>
      </c>
      <c r="F280" s="29">
        <f t="shared" si="147"/>
        <v>4.430082</v>
      </c>
      <c r="G280" s="29">
        <f t="shared" si="147"/>
        <v>3.678133</v>
      </c>
      <c r="H280" s="30">
        <f t="shared" si="147"/>
        <v>264.97690385849</v>
      </c>
      <c r="I280" s="30">
        <f t="shared" si="147"/>
        <v>18.420369</v>
      </c>
      <c r="J280" s="29">
        <f t="shared" si="147"/>
        <v>5.843079</v>
      </c>
      <c r="K280" s="29">
        <f t="shared" si="147"/>
        <v>4.479079</v>
      </c>
      <c r="L280" s="29">
        <f t="shared" si="147"/>
        <v>8.098211</v>
      </c>
      <c r="M280" s="30">
        <f t="shared" si="147"/>
        <v>24.663415</v>
      </c>
      <c r="N280" s="29">
        <f t="shared" si="147"/>
        <v>22.845541</v>
      </c>
      <c r="O280" s="29">
        <f t="shared" si="147"/>
        <v>1.817874</v>
      </c>
      <c r="P280" s="30">
        <f t="shared" si="147"/>
        <v>14.622227</v>
      </c>
      <c r="Q280" s="29">
        <f t="shared" si="147"/>
        <v>11.193961</v>
      </c>
      <c r="R280" s="29">
        <f t="shared" si="147"/>
        <v>3.428266</v>
      </c>
      <c r="S280" s="30">
        <f t="shared" si="147"/>
        <v>190.389276</v>
      </c>
      <c r="T280" s="29">
        <f t="shared" si="147"/>
        <v>104.689945</v>
      </c>
      <c r="U280" s="29">
        <f t="shared" si="147"/>
        <v>32.12874</v>
      </c>
      <c r="V280" s="29">
        <f t="shared" si="147"/>
        <v>14.946298</v>
      </c>
      <c r="W280" s="29">
        <f t="shared" si="147"/>
        <v>31.923222</v>
      </c>
      <c r="X280" s="29">
        <f t="shared" si="147"/>
        <v>2.116289</v>
      </c>
      <c r="Y280" s="29">
        <f t="shared" si="147"/>
        <v>4.584782</v>
      </c>
      <c r="Z280" s="29">
        <f t="shared" si="147"/>
        <v>9.40959</v>
      </c>
      <c r="AA280" s="29">
        <f t="shared" si="147"/>
        <v>22.513632</v>
      </c>
      <c r="AB280" s="29">
        <f t="shared" si="147"/>
        <v>26.762352</v>
      </c>
      <c r="AC280" s="29">
        <f t="shared" si="147"/>
        <v>3.362388</v>
      </c>
      <c r="AD280" s="29">
        <f t="shared" si="147"/>
        <v>1.886</v>
      </c>
      <c r="AE280" s="29">
        <f t="shared" si="147"/>
        <v>0.118</v>
      </c>
      <c r="AF280" s="29">
        <f t="shared" si="147"/>
        <v>0</v>
      </c>
    </row>
    <row r="281" ht="15" customHeight="1" spans="1:32">
      <c r="A281" s="26"/>
      <c r="B281" s="34" t="s">
        <v>108</v>
      </c>
      <c r="C281" s="29">
        <f t="shared" si="116"/>
        <v>991.540379</v>
      </c>
      <c r="D281" s="29">
        <f t="shared" ref="D281:AF281" si="148">D199/10000</f>
        <v>0</v>
      </c>
      <c r="E281" s="29">
        <f t="shared" si="148"/>
        <v>289.827535</v>
      </c>
      <c r="F281" s="29">
        <f t="shared" si="148"/>
        <v>0</v>
      </c>
      <c r="G281" s="29">
        <f t="shared" si="148"/>
        <v>15.675</v>
      </c>
      <c r="H281" s="30">
        <f t="shared" si="148"/>
        <v>539.838368</v>
      </c>
      <c r="I281" s="30">
        <f t="shared" si="148"/>
        <v>4.502439</v>
      </c>
      <c r="J281" s="29">
        <f t="shared" si="148"/>
        <v>4.502439</v>
      </c>
      <c r="K281" s="29">
        <f t="shared" si="148"/>
        <v>0</v>
      </c>
      <c r="L281" s="29">
        <f t="shared" si="148"/>
        <v>0</v>
      </c>
      <c r="M281" s="30">
        <f t="shared" si="148"/>
        <v>0</v>
      </c>
      <c r="N281" s="29">
        <f t="shared" si="148"/>
        <v>0</v>
      </c>
      <c r="O281" s="29">
        <f t="shared" si="148"/>
        <v>0</v>
      </c>
      <c r="P281" s="30">
        <f t="shared" si="148"/>
        <v>26.59225</v>
      </c>
      <c r="Q281" s="29">
        <f t="shared" si="148"/>
        <v>26.59225</v>
      </c>
      <c r="R281" s="29">
        <f t="shared" si="148"/>
        <v>0</v>
      </c>
      <c r="S281" s="30">
        <f t="shared" si="148"/>
        <v>115.104787</v>
      </c>
      <c r="T281" s="29">
        <f t="shared" si="148"/>
        <v>5.50025</v>
      </c>
      <c r="U281" s="29">
        <f t="shared" si="148"/>
        <v>25.558503</v>
      </c>
      <c r="V281" s="29">
        <f t="shared" si="148"/>
        <v>5.0365</v>
      </c>
      <c r="W281" s="29">
        <f t="shared" si="148"/>
        <v>0</v>
      </c>
      <c r="X281" s="29">
        <f t="shared" si="148"/>
        <v>22.953132</v>
      </c>
      <c r="Y281" s="29">
        <f t="shared" si="148"/>
        <v>56.056402</v>
      </c>
      <c r="Z281" s="29">
        <f t="shared" si="148"/>
        <v>0</v>
      </c>
      <c r="AA281" s="29">
        <f t="shared" si="148"/>
        <v>0</v>
      </c>
      <c r="AB281" s="29">
        <f t="shared" si="148"/>
        <v>25.558503</v>
      </c>
      <c r="AC281" s="29">
        <f t="shared" si="148"/>
        <v>0</v>
      </c>
      <c r="AD281" s="29">
        <f t="shared" si="148"/>
        <v>0</v>
      </c>
      <c r="AE281" s="29">
        <f t="shared" si="148"/>
        <v>0</v>
      </c>
      <c r="AF281" s="29">
        <f t="shared" si="148"/>
        <v>0</v>
      </c>
    </row>
    <row r="282" ht="15" customHeight="1" spans="1:32">
      <c r="A282" s="26"/>
      <c r="B282" s="34" t="s">
        <v>109</v>
      </c>
      <c r="C282" s="29">
        <f t="shared" ref="C282:C327" si="149">C200/10000</f>
        <v>12.108113</v>
      </c>
      <c r="D282" s="29">
        <f t="shared" ref="D282:AF282" si="150">D200/10000</f>
        <v>0</v>
      </c>
      <c r="E282" s="29">
        <f t="shared" si="150"/>
        <v>0</v>
      </c>
      <c r="F282" s="29">
        <f t="shared" si="150"/>
        <v>0</v>
      </c>
      <c r="G282" s="29">
        <f t="shared" si="150"/>
        <v>-380.678048</v>
      </c>
      <c r="H282" s="30">
        <f t="shared" si="150"/>
        <v>10.477924</v>
      </c>
      <c r="I282" s="30">
        <f t="shared" si="150"/>
        <v>50.2409535294641</v>
      </c>
      <c r="J282" s="29">
        <f t="shared" si="150"/>
        <v>0</v>
      </c>
      <c r="K282" s="29">
        <f t="shared" si="150"/>
        <v>50.2409535294641</v>
      </c>
      <c r="L282" s="29">
        <f t="shared" si="150"/>
        <v>0</v>
      </c>
      <c r="M282" s="30">
        <f t="shared" si="150"/>
        <v>195.029519213224</v>
      </c>
      <c r="N282" s="29">
        <f t="shared" si="150"/>
        <v>140.911992955173</v>
      </c>
      <c r="O282" s="29">
        <f t="shared" si="150"/>
        <v>54.1175262580508</v>
      </c>
      <c r="P282" s="30">
        <f t="shared" si="150"/>
        <v>137.037764257312</v>
      </c>
      <c r="Q282" s="29">
        <f t="shared" si="150"/>
        <v>68.6088821286561</v>
      </c>
      <c r="R282" s="29">
        <f t="shared" si="150"/>
        <v>68.4288821286561</v>
      </c>
      <c r="S282" s="30">
        <f t="shared" si="150"/>
        <v>0</v>
      </c>
      <c r="T282" s="29">
        <f t="shared" si="150"/>
        <v>0</v>
      </c>
      <c r="U282" s="29">
        <f t="shared" si="150"/>
        <v>0</v>
      </c>
      <c r="V282" s="29">
        <f t="shared" si="150"/>
        <v>0</v>
      </c>
      <c r="W282" s="29">
        <f t="shared" si="150"/>
        <v>0</v>
      </c>
      <c r="X282" s="29">
        <f t="shared" si="150"/>
        <v>0</v>
      </c>
      <c r="Y282" s="29">
        <f t="shared" si="150"/>
        <v>0</v>
      </c>
      <c r="Z282" s="29">
        <f t="shared" si="150"/>
        <v>0</v>
      </c>
      <c r="AA282" s="29">
        <f t="shared" si="150"/>
        <v>0</v>
      </c>
      <c r="AB282" s="29">
        <f t="shared" si="150"/>
        <v>0</v>
      </c>
      <c r="AC282" s="29">
        <f t="shared" si="150"/>
        <v>0</v>
      </c>
      <c r="AD282" s="29">
        <f t="shared" si="150"/>
        <v>0</v>
      </c>
      <c r="AE282" s="29">
        <f t="shared" si="150"/>
        <v>0</v>
      </c>
      <c r="AF282" s="29">
        <f t="shared" si="150"/>
        <v>0</v>
      </c>
    </row>
    <row r="283" ht="15" customHeight="1" spans="1:32">
      <c r="A283" s="26"/>
      <c r="B283" s="38" t="s">
        <v>95</v>
      </c>
      <c r="C283" s="36">
        <f t="shared" si="149"/>
        <v>44317.5046508585</v>
      </c>
      <c r="D283" s="36">
        <f t="shared" ref="D283:AF283" si="151">D201/10000</f>
        <v>-782.751732316825</v>
      </c>
      <c r="E283" s="36">
        <f t="shared" si="151"/>
        <v>21152.659844</v>
      </c>
      <c r="F283" s="36">
        <f t="shared" si="151"/>
        <v>269.07197</v>
      </c>
      <c r="G283" s="36">
        <f t="shared" si="151"/>
        <v>0</v>
      </c>
      <c r="H283" s="30">
        <f t="shared" si="151"/>
        <v>15914.0407151753</v>
      </c>
      <c r="I283" s="30">
        <f t="shared" si="151"/>
        <v>1229.05643952946</v>
      </c>
      <c r="J283" s="36">
        <f t="shared" si="151"/>
        <v>451.602572</v>
      </c>
      <c r="K283" s="36">
        <f t="shared" si="151"/>
        <v>347.421910529464</v>
      </c>
      <c r="L283" s="36">
        <f t="shared" si="151"/>
        <v>430.031957</v>
      </c>
      <c r="M283" s="30">
        <f t="shared" si="151"/>
        <v>722.536633213224</v>
      </c>
      <c r="N283" s="36">
        <f t="shared" si="151"/>
        <v>536.522638955173</v>
      </c>
      <c r="O283" s="36">
        <f t="shared" si="151"/>
        <v>186.013994258051</v>
      </c>
      <c r="P283" s="30">
        <f t="shared" si="151"/>
        <v>1164.61590225731</v>
      </c>
      <c r="Q283" s="36">
        <f t="shared" si="151"/>
        <v>849.596208128656</v>
      </c>
      <c r="R283" s="36">
        <f t="shared" si="151"/>
        <v>315.019694128656</v>
      </c>
      <c r="S283" s="30">
        <f t="shared" si="151"/>
        <v>4648.274879</v>
      </c>
      <c r="T283" s="36">
        <f t="shared" si="151"/>
        <v>1263.17693</v>
      </c>
      <c r="U283" s="36">
        <f t="shared" si="151"/>
        <v>1755.412953</v>
      </c>
      <c r="V283" s="36">
        <f t="shared" si="151"/>
        <v>446.24285</v>
      </c>
      <c r="W283" s="36">
        <f t="shared" si="151"/>
        <v>574.560728</v>
      </c>
      <c r="X283" s="36">
        <f t="shared" si="151"/>
        <v>192.290266</v>
      </c>
      <c r="Y283" s="36">
        <f t="shared" si="151"/>
        <v>416.591152</v>
      </c>
      <c r="Z283" s="36">
        <f t="shared" si="151"/>
        <v>268.467078333333</v>
      </c>
      <c r="AA283" s="36">
        <f t="shared" si="151"/>
        <v>306.093649666667</v>
      </c>
      <c r="AB283" s="36">
        <f t="shared" si="151"/>
        <v>1193.176806</v>
      </c>
      <c r="AC283" s="36">
        <f t="shared" si="151"/>
        <v>373.714484</v>
      </c>
      <c r="AD283" s="36">
        <f t="shared" si="151"/>
        <v>182.197934</v>
      </c>
      <c r="AE283" s="36">
        <f t="shared" si="151"/>
        <v>6.284052</v>
      </c>
      <c r="AF283" s="36">
        <f t="shared" si="151"/>
        <v>0.039677</v>
      </c>
    </row>
    <row r="284" ht="15" customHeight="1" spans="1:32">
      <c r="A284" s="26" t="s">
        <v>110</v>
      </c>
      <c r="B284" s="34" t="s">
        <v>111</v>
      </c>
      <c r="C284" s="29">
        <f t="shared" si="149"/>
        <v>868.606892</v>
      </c>
      <c r="D284" s="29">
        <f t="shared" ref="D284:AF284" si="152">D202/10000</f>
        <v>0</v>
      </c>
      <c r="E284" s="29">
        <f t="shared" si="152"/>
        <v>162.08699</v>
      </c>
      <c r="F284" s="29">
        <f t="shared" si="152"/>
        <v>37.326662</v>
      </c>
      <c r="G284" s="29">
        <f t="shared" si="152"/>
        <v>10.063984</v>
      </c>
      <c r="H284" s="30">
        <f t="shared" si="152"/>
        <v>171.472568</v>
      </c>
      <c r="I284" s="30">
        <f t="shared" si="152"/>
        <v>47.746166</v>
      </c>
      <c r="J284" s="29">
        <f t="shared" si="152"/>
        <v>16.888303</v>
      </c>
      <c r="K284" s="29">
        <f t="shared" si="152"/>
        <v>14.751733</v>
      </c>
      <c r="L284" s="29">
        <f t="shared" si="152"/>
        <v>16.10613</v>
      </c>
      <c r="M284" s="30">
        <f t="shared" si="152"/>
        <v>34.493124</v>
      </c>
      <c r="N284" s="29">
        <f t="shared" si="152"/>
        <v>17.8673</v>
      </c>
      <c r="O284" s="29">
        <f t="shared" si="152"/>
        <v>16.625824</v>
      </c>
      <c r="P284" s="30">
        <f t="shared" si="152"/>
        <v>22.341201</v>
      </c>
      <c r="Q284" s="29">
        <f t="shared" si="152"/>
        <v>10.99015</v>
      </c>
      <c r="R284" s="29">
        <f t="shared" si="152"/>
        <v>11.351051</v>
      </c>
      <c r="S284" s="30">
        <f t="shared" si="152"/>
        <v>383.076197</v>
      </c>
      <c r="T284" s="29">
        <f t="shared" si="152"/>
        <v>157.816399</v>
      </c>
      <c r="U284" s="29">
        <f t="shared" si="152"/>
        <v>79.35695</v>
      </c>
      <c r="V284" s="29">
        <f t="shared" si="152"/>
        <v>52.211835</v>
      </c>
      <c r="W284" s="29">
        <f t="shared" si="152"/>
        <v>57.044982</v>
      </c>
      <c r="X284" s="29">
        <f t="shared" si="152"/>
        <v>13.790906</v>
      </c>
      <c r="Y284" s="29">
        <f t="shared" si="152"/>
        <v>22.855125</v>
      </c>
      <c r="Z284" s="29">
        <f t="shared" si="152"/>
        <v>15.89461</v>
      </c>
      <c r="AA284" s="29">
        <f t="shared" si="152"/>
        <v>41.150372</v>
      </c>
      <c r="AB284" s="29">
        <f t="shared" si="152"/>
        <v>57.955132</v>
      </c>
      <c r="AC284" s="29">
        <f t="shared" si="152"/>
        <v>12.69629</v>
      </c>
      <c r="AD284" s="29">
        <f t="shared" si="152"/>
        <v>7.36913</v>
      </c>
      <c r="AE284" s="29">
        <f t="shared" si="152"/>
        <v>1.336398</v>
      </c>
      <c r="AF284" s="29">
        <f t="shared" si="152"/>
        <v>0</v>
      </c>
    </row>
    <row r="285" ht="15" customHeight="1" spans="1:32">
      <c r="A285" s="26"/>
      <c r="B285" s="34" t="s">
        <v>112</v>
      </c>
      <c r="C285" s="29">
        <f t="shared" si="149"/>
        <v>6.567766</v>
      </c>
      <c r="D285" s="29">
        <f t="shared" ref="D285:AF285" si="153">D203/10000</f>
        <v>0</v>
      </c>
      <c r="E285" s="29">
        <f t="shared" si="153"/>
        <v>2.407147</v>
      </c>
      <c r="F285" s="29">
        <f t="shared" si="153"/>
        <v>0</v>
      </c>
      <c r="G285" s="29">
        <f t="shared" si="153"/>
        <v>0.1619</v>
      </c>
      <c r="H285" s="30">
        <f t="shared" si="153"/>
        <v>1.533781</v>
      </c>
      <c r="I285" s="30">
        <f t="shared" si="153"/>
        <v>0.505464</v>
      </c>
      <c r="J285" s="29">
        <f t="shared" si="153"/>
        <v>0</v>
      </c>
      <c r="K285" s="29">
        <f t="shared" si="153"/>
        <v>0.505464</v>
      </c>
      <c r="L285" s="29">
        <f t="shared" si="153"/>
        <v>0</v>
      </c>
      <c r="M285" s="30">
        <f t="shared" si="153"/>
        <v>0.095307</v>
      </c>
      <c r="N285" s="29">
        <f t="shared" si="153"/>
        <v>0.024457</v>
      </c>
      <c r="O285" s="29">
        <f t="shared" si="153"/>
        <v>0.07085</v>
      </c>
      <c r="P285" s="30">
        <f t="shared" si="153"/>
        <v>0</v>
      </c>
      <c r="Q285" s="29">
        <f t="shared" si="153"/>
        <v>0</v>
      </c>
      <c r="R285" s="29">
        <f t="shared" si="153"/>
        <v>0</v>
      </c>
      <c r="S285" s="30">
        <f t="shared" si="153"/>
        <v>1.864167</v>
      </c>
      <c r="T285" s="29">
        <f t="shared" si="153"/>
        <v>0.035131</v>
      </c>
      <c r="U285" s="29">
        <f t="shared" si="153"/>
        <v>1.232436</v>
      </c>
      <c r="V285" s="29">
        <f t="shared" si="153"/>
        <v>0.1229</v>
      </c>
      <c r="W285" s="29">
        <f t="shared" si="153"/>
        <v>0</v>
      </c>
      <c r="X285" s="29">
        <f t="shared" si="153"/>
        <v>0</v>
      </c>
      <c r="Y285" s="29">
        <f t="shared" si="153"/>
        <v>0.4737</v>
      </c>
      <c r="Z285" s="29">
        <f t="shared" si="153"/>
        <v>0</v>
      </c>
      <c r="AA285" s="29">
        <f t="shared" si="153"/>
        <v>0</v>
      </c>
      <c r="AB285" s="29">
        <f t="shared" si="153"/>
        <v>0.0278</v>
      </c>
      <c r="AC285" s="29">
        <f t="shared" si="153"/>
        <v>1.181986</v>
      </c>
      <c r="AD285" s="29">
        <f t="shared" si="153"/>
        <v>0</v>
      </c>
      <c r="AE285" s="29">
        <f t="shared" si="153"/>
        <v>0.02265</v>
      </c>
      <c r="AF285" s="29">
        <f t="shared" si="153"/>
        <v>0</v>
      </c>
    </row>
    <row r="286" ht="15" customHeight="1" spans="1:32">
      <c r="A286" s="26"/>
      <c r="B286" s="34" t="s">
        <v>113</v>
      </c>
      <c r="C286" s="29">
        <f t="shared" si="149"/>
        <v>1407.531435</v>
      </c>
      <c r="D286" s="29">
        <f t="shared" ref="D286:AF286" si="154">D204/10000</f>
        <v>-13.800062</v>
      </c>
      <c r="E286" s="29">
        <f t="shared" si="154"/>
        <v>169.771951</v>
      </c>
      <c r="F286" s="29">
        <f t="shared" si="154"/>
        <v>17.93361</v>
      </c>
      <c r="G286" s="29">
        <f t="shared" si="154"/>
        <v>7.533907</v>
      </c>
      <c r="H286" s="30">
        <f t="shared" si="154"/>
        <v>747.82927</v>
      </c>
      <c r="I286" s="30">
        <f t="shared" si="154"/>
        <v>81.26212</v>
      </c>
      <c r="J286" s="29">
        <f t="shared" si="154"/>
        <v>23.598434</v>
      </c>
      <c r="K286" s="29">
        <f t="shared" si="154"/>
        <v>23.892888</v>
      </c>
      <c r="L286" s="29">
        <f t="shared" si="154"/>
        <v>33.770798</v>
      </c>
      <c r="M286" s="30">
        <f t="shared" si="154"/>
        <v>36.342217</v>
      </c>
      <c r="N286" s="29">
        <f t="shared" si="154"/>
        <v>18.492931</v>
      </c>
      <c r="O286" s="29">
        <f t="shared" si="154"/>
        <v>17.849286</v>
      </c>
      <c r="P286" s="30">
        <f t="shared" si="154"/>
        <v>12.453892</v>
      </c>
      <c r="Q286" s="29">
        <f t="shared" si="154"/>
        <v>6.745077</v>
      </c>
      <c r="R286" s="29">
        <f t="shared" si="154"/>
        <v>5.708815</v>
      </c>
      <c r="S286" s="30">
        <f t="shared" si="154"/>
        <v>348.20453</v>
      </c>
      <c r="T286" s="29">
        <f t="shared" si="154"/>
        <v>221.662825</v>
      </c>
      <c r="U286" s="29">
        <f t="shared" si="154"/>
        <v>39.436385</v>
      </c>
      <c r="V286" s="29">
        <f t="shared" si="154"/>
        <v>39.547481</v>
      </c>
      <c r="W286" s="29">
        <f t="shared" si="154"/>
        <v>18.961247</v>
      </c>
      <c r="X286" s="29">
        <f t="shared" si="154"/>
        <v>19.316752</v>
      </c>
      <c r="Y286" s="29">
        <f t="shared" si="154"/>
        <v>9.27984</v>
      </c>
      <c r="Z286" s="29">
        <f t="shared" si="154"/>
        <v>12.234689</v>
      </c>
      <c r="AA286" s="29">
        <f t="shared" si="154"/>
        <v>6.726558</v>
      </c>
      <c r="AB286" s="29">
        <f t="shared" si="154"/>
        <v>36.581707</v>
      </c>
      <c r="AC286" s="29">
        <f t="shared" si="154"/>
        <v>1.278803</v>
      </c>
      <c r="AD286" s="29">
        <f t="shared" si="154"/>
        <v>0.561075</v>
      </c>
      <c r="AE286" s="29">
        <f t="shared" si="154"/>
        <v>1.0148</v>
      </c>
      <c r="AF286" s="29">
        <f t="shared" si="154"/>
        <v>0</v>
      </c>
    </row>
    <row r="287" ht="15" customHeight="1" spans="1:32">
      <c r="A287" s="26"/>
      <c r="B287" s="31" t="s">
        <v>114</v>
      </c>
      <c r="C287" s="29">
        <f t="shared" si="149"/>
        <v>274.160044</v>
      </c>
      <c r="D287" s="29">
        <f t="shared" ref="D287:AF287" si="155">D205/10000</f>
        <v>0</v>
      </c>
      <c r="E287" s="29">
        <f t="shared" si="155"/>
        <v>92.509629</v>
      </c>
      <c r="F287" s="29">
        <f t="shared" si="155"/>
        <v>1.646297</v>
      </c>
      <c r="G287" s="29">
        <f t="shared" si="155"/>
        <v>2.40444</v>
      </c>
      <c r="H287" s="30">
        <f t="shared" si="155"/>
        <v>146.461858</v>
      </c>
      <c r="I287" s="30">
        <f t="shared" si="155"/>
        <v>5.712702</v>
      </c>
      <c r="J287" s="29">
        <f t="shared" si="155"/>
        <v>1.822448</v>
      </c>
      <c r="K287" s="29">
        <f t="shared" si="155"/>
        <v>2.490975</v>
      </c>
      <c r="L287" s="29">
        <f t="shared" si="155"/>
        <v>1.399279</v>
      </c>
      <c r="M287" s="30">
        <f t="shared" si="155"/>
        <v>5.537417</v>
      </c>
      <c r="N287" s="29">
        <f t="shared" si="155"/>
        <v>3.543582</v>
      </c>
      <c r="O287" s="29">
        <f t="shared" si="155"/>
        <v>1.993835</v>
      </c>
      <c r="P287" s="30">
        <f t="shared" si="155"/>
        <v>4.386002</v>
      </c>
      <c r="Q287" s="29">
        <f t="shared" si="155"/>
        <v>2.522625</v>
      </c>
      <c r="R287" s="29">
        <f t="shared" si="155"/>
        <v>1.863377</v>
      </c>
      <c r="S287" s="30">
        <f t="shared" si="155"/>
        <v>15.501699</v>
      </c>
      <c r="T287" s="29">
        <f t="shared" si="155"/>
        <v>6.150709</v>
      </c>
      <c r="U287" s="29">
        <f t="shared" si="155"/>
        <v>2.100879</v>
      </c>
      <c r="V287" s="29">
        <f t="shared" si="155"/>
        <v>0.801251</v>
      </c>
      <c r="W287" s="29">
        <f t="shared" si="155"/>
        <v>3.105781</v>
      </c>
      <c r="X287" s="29">
        <f t="shared" si="155"/>
        <v>1.102857</v>
      </c>
      <c r="Y287" s="29">
        <f t="shared" si="155"/>
        <v>2.240222</v>
      </c>
      <c r="Z287" s="29">
        <f t="shared" si="155"/>
        <v>1.044993</v>
      </c>
      <c r="AA287" s="29">
        <f t="shared" si="155"/>
        <v>2.060788</v>
      </c>
      <c r="AB287" s="29">
        <f t="shared" si="155"/>
        <v>1.355085</v>
      </c>
      <c r="AC287" s="29">
        <f t="shared" si="155"/>
        <v>0.256064</v>
      </c>
      <c r="AD287" s="29">
        <f t="shared" si="155"/>
        <v>0.18173</v>
      </c>
      <c r="AE287" s="29">
        <f t="shared" si="155"/>
        <v>0.308</v>
      </c>
      <c r="AF287" s="29">
        <f t="shared" si="155"/>
        <v>0</v>
      </c>
    </row>
    <row r="288" ht="15" customHeight="1" spans="1:32">
      <c r="A288" s="26"/>
      <c r="B288" s="31" t="s">
        <v>115</v>
      </c>
      <c r="C288" s="29">
        <f t="shared" si="149"/>
        <v>-0.113208</v>
      </c>
      <c r="D288" s="29">
        <f t="shared" ref="D288:AF288" si="156">D206/10000</f>
        <v>0</v>
      </c>
      <c r="E288" s="29">
        <f t="shared" si="156"/>
        <v>-0.113208</v>
      </c>
      <c r="F288" s="29">
        <f t="shared" si="156"/>
        <v>0</v>
      </c>
      <c r="G288" s="29">
        <f t="shared" si="156"/>
        <v>0</v>
      </c>
      <c r="H288" s="30">
        <f t="shared" si="156"/>
        <v>0</v>
      </c>
      <c r="I288" s="30">
        <f t="shared" si="156"/>
        <v>0</v>
      </c>
      <c r="J288" s="29">
        <f t="shared" si="156"/>
        <v>0</v>
      </c>
      <c r="K288" s="29">
        <f t="shared" si="156"/>
        <v>0</v>
      </c>
      <c r="L288" s="29">
        <f t="shared" si="156"/>
        <v>0</v>
      </c>
      <c r="M288" s="30">
        <f t="shared" si="156"/>
        <v>0</v>
      </c>
      <c r="N288" s="29">
        <f t="shared" si="156"/>
        <v>0</v>
      </c>
      <c r="O288" s="29">
        <f t="shared" si="156"/>
        <v>0</v>
      </c>
      <c r="P288" s="30">
        <f t="shared" si="156"/>
        <v>0</v>
      </c>
      <c r="Q288" s="29">
        <f t="shared" si="156"/>
        <v>0</v>
      </c>
      <c r="R288" s="29">
        <f t="shared" si="156"/>
        <v>0</v>
      </c>
      <c r="S288" s="30">
        <f t="shared" si="156"/>
        <v>0</v>
      </c>
      <c r="T288" s="29">
        <f t="shared" si="156"/>
        <v>0</v>
      </c>
      <c r="U288" s="29">
        <f t="shared" si="156"/>
        <v>0</v>
      </c>
      <c r="V288" s="29">
        <f t="shared" si="156"/>
        <v>0</v>
      </c>
      <c r="W288" s="29">
        <f t="shared" si="156"/>
        <v>0</v>
      </c>
      <c r="X288" s="29">
        <f t="shared" si="156"/>
        <v>0</v>
      </c>
      <c r="Y288" s="29">
        <f t="shared" si="156"/>
        <v>0</v>
      </c>
      <c r="Z288" s="29">
        <f t="shared" si="156"/>
        <v>0</v>
      </c>
      <c r="AA288" s="29">
        <f t="shared" si="156"/>
        <v>0</v>
      </c>
      <c r="AB288" s="29">
        <f t="shared" si="156"/>
        <v>0</v>
      </c>
      <c r="AC288" s="29">
        <f t="shared" si="156"/>
        <v>0</v>
      </c>
      <c r="AD288" s="29">
        <f t="shared" si="156"/>
        <v>0</v>
      </c>
      <c r="AE288" s="29">
        <f t="shared" si="156"/>
        <v>0</v>
      </c>
      <c r="AF288" s="29">
        <f t="shared" si="156"/>
        <v>0</v>
      </c>
    </row>
    <row r="289" ht="15" customHeight="1" spans="1:32">
      <c r="A289" s="26"/>
      <c r="B289" s="31" t="s">
        <v>116</v>
      </c>
      <c r="C289" s="29">
        <f t="shared" si="149"/>
        <v>246.786792</v>
      </c>
      <c r="D289" s="29">
        <f t="shared" ref="D289:AF289" si="157">D207/10000</f>
        <v>0</v>
      </c>
      <c r="E289" s="29">
        <f t="shared" si="157"/>
        <v>174.686792</v>
      </c>
      <c r="F289" s="29">
        <f t="shared" si="157"/>
        <v>0</v>
      </c>
      <c r="G289" s="29">
        <f t="shared" si="157"/>
        <v>0.8</v>
      </c>
      <c r="H289" s="30">
        <f t="shared" si="157"/>
        <v>66.3</v>
      </c>
      <c r="I289" s="30">
        <f t="shared" si="157"/>
        <v>0</v>
      </c>
      <c r="J289" s="29">
        <f t="shared" si="157"/>
        <v>0</v>
      </c>
      <c r="K289" s="29">
        <f t="shared" si="157"/>
        <v>0</v>
      </c>
      <c r="L289" s="29">
        <f t="shared" si="157"/>
        <v>0</v>
      </c>
      <c r="M289" s="30">
        <f t="shared" si="157"/>
        <v>5</v>
      </c>
      <c r="N289" s="29">
        <f t="shared" si="157"/>
        <v>5</v>
      </c>
      <c r="O289" s="29">
        <f t="shared" si="157"/>
        <v>0</v>
      </c>
      <c r="P289" s="30">
        <f t="shared" si="157"/>
        <v>0</v>
      </c>
      <c r="Q289" s="29">
        <f t="shared" si="157"/>
        <v>0</v>
      </c>
      <c r="R289" s="29">
        <f t="shared" si="157"/>
        <v>0</v>
      </c>
      <c r="S289" s="30">
        <f t="shared" si="157"/>
        <v>0</v>
      </c>
      <c r="T289" s="29">
        <f t="shared" si="157"/>
        <v>0</v>
      </c>
      <c r="U289" s="29">
        <f t="shared" si="157"/>
        <v>0</v>
      </c>
      <c r="V289" s="29">
        <f t="shared" si="157"/>
        <v>0</v>
      </c>
      <c r="W289" s="29">
        <f t="shared" si="157"/>
        <v>0</v>
      </c>
      <c r="X289" s="29">
        <f t="shared" si="157"/>
        <v>0</v>
      </c>
      <c r="Y289" s="29">
        <f t="shared" si="157"/>
        <v>0</v>
      </c>
      <c r="Z289" s="29">
        <f t="shared" si="157"/>
        <v>0</v>
      </c>
      <c r="AA289" s="29">
        <f t="shared" si="157"/>
        <v>0</v>
      </c>
      <c r="AB289" s="29">
        <f t="shared" si="157"/>
        <v>0</v>
      </c>
      <c r="AC289" s="29">
        <f t="shared" si="157"/>
        <v>0</v>
      </c>
      <c r="AD289" s="29">
        <f t="shared" si="157"/>
        <v>0</v>
      </c>
      <c r="AE289" s="29">
        <f t="shared" si="157"/>
        <v>0</v>
      </c>
      <c r="AF289" s="29">
        <f t="shared" si="157"/>
        <v>0</v>
      </c>
    </row>
    <row r="290" ht="15" customHeight="1" spans="1:32">
      <c r="A290" s="26"/>
      <c r="B290" s="31" t="s">
        <v>117</v>
      </c>
      <c r="C290" s="29">
        <f t="shared" si="149"/>
        <v>69.21568</v>
      </c>
      <c r="D290" s="29">
        <f t="shared" ref="D290:AF290" si="158">D208/10000</f>
        <v>0</v>
      </c>
      <c r="E290" s="29">
        <f t="shared" si="158"/>
        <v>38.905743</v>
      </c>
      <c r="F290" s="29">
        <f t="shared" si="158"/>
        <v>0</v>
      </c>
      <c r="G290" s="29">
        <f t="shared" si="158"/>
        <v>21.29891</v>
      </c>
      <c r="H290" s="30">
        <f t="shared" si="158"/>
        <v>9.011027</v>
      </c>
      <c r="I290" s="30">
        <f t="shared" si="158"/>
        <v>0</v>
      </c>
      <c r="J290" s="29">
        <f t="shared" si="158"/>
        <v>0</v>
      </c>
      <c r="K290" s="29">
        <f t="shared" si="158"/>
        <v>0</v>
      </c>
      <c r="L290" s="29">
        <f t="shared" si="158"/>
        <v>0</v>
      </c>
      <c r="M290" s="30">
        <f t="shared" si="158"/>
        <v>0</v>
      </c>
      <c r="N290" s="29">
        <f t="shared" si="158"/>
        <v>0</v>
      </c>
      <c r="O290" s="29">
        <f t="shared" si="158"/>
        <v>0</v>
      </c>
      <c r="P290" s="30">
        <f t="shared" si="158"/>
        <v>0</v>
      </c>
      <c r="Q290" s="29">
        <f t="shared" si="158"/>
        <v>0</v>
      </c>
      <c r="R290" s="29">
        <f t="shared" si="158"/>
        <v>0</v>
      </c>
      <c r="S290" s="30">
        <f t="shared" si="158"/>
        <v>0</v>
      </c>
      <c r="T290" s="29">
        <f t="shared" si="158"/>
        <v>0</v>
      </c>
      <c r="U290" s="29">
        <f t="shared" si="158"/>
        <v>0</v>
      </c>
      <c r="V290" s="29">
        <f t="shared" si="158"/>
        <v>0</v>
      </c>
      <c r="W290" s="29">
        <f t="shared" si="158"/>
        <v>0</v>
      </c>
      <c r="X290" s="29">
        <f t="shared" si="158"/>
        <v>0</v>
      </c>
      <c r="Y290" s="29">
        <f t="shared" si="158"/>
        <v>0</v>
      </c>
      <c r="Z290" s="29">
        <f t="shared" si="158"/>
        <v>0</v>
      </c>
      <c r="AA290" s="29">
        <f t="shared" si="158"/>
        <v>0</v>
      </c>
      <c r="AB290" s="29">
        <f t="shared" si="158"/>
        <v>0</v>
      </c>
      <c r="AC290" s="29">
        <f t="shared" si="158"/>
        <v>0</v>
      </c>
      <c r="AD290" s="29">
        <f t="shared" si="158"/>
        <v>0</v>
      </c>
      <c r="AE290" s="29">
        <f t="shared" si="158"/>
        <v>0</v>
      </c>
      <c r="AF290" s="29">
        <f t="shared" si="158"/>
        <v>0</v>
      </c>
    </row>
    <row r="291" ht="15" customHeight="1" spans="1:32">
      <c r="A291" s="26"/>
      <c r="B291" s="31" t="s">
        <v>118</v>
      </c>
      <c r="C291" s="29">
        <f t="shared" si="149"/>
        <v>93.708946</v>
      </c>
      <c r="D291" s="29">
        <f t="shared" ref="D291:AF291" si="159">D209/10000</f>
        <v>0</v>
      </c>
      <c r="E291" s="29">
        <f t="shared" si="159"/>
        <v>91.319004</v>
      </c>
      <c r="F291" s="29">
        <f t="shared" si="159"/>
        <v>0</v>
      </c>
      <c r="G291" s="29">
        <f t="shared" si="159"/>
        <v>0</v>
      </c>
      <c r="H291" s="30">
        <f t="shared" si="159"/>
        <v>2.389942</v>
      </c>
      <c r="I291" s="30">
        <f t="shared" si="159"/>
        <v>0</v>
      </c>
      <c r="J291" s="29">
        <f t="shared" si="159"/>
        <v>0</v>
      </c>
      <c r="K291" s="29">
        <f t="shared" si="159"/>
        <v>0</v>
      </c>
      <c r="L291" s="29">
        <f t="shared" si="159"/>
        <v>0</v>
      </c>
      <c r="M291" s="30">
        <f t="shared" si="159"/>
        <v>0</v>
      </c>
      <c r="N291" s="29">
        <f t="shared" si="159"/>
        <v>0</v>
      </c>
      <c r="O291" s="29">
        <f t="shared" si="159"/>
        <v>0</v>
      </c>
      <c r="P291" s="30">
        <f t="shared" si="159"/>
        <v>0</v>
      </c>
      <c r="Q291" s="29">
        <f t="shared" si="159"/>
        <v>0</v>
      </c>
      <c r="R291" s="29">
        <f t="shared" si="159"/>
        <v>0</v>
      </c>
      <c r="S291" s="30">
        <f t="shared" si="159"/>
        <v>0</v>
      </c>
      <c r="T291" s="29">
        <f t="shared" si="159"/>
        <v>0</v>
      </c>
      <c r="U291" s="29">
        <f t="shared" si="159"/>
        <v>0</v>
      </c>
      <c r="V291" s="29">
        <f t="shared" si="159"/>
        <v>0</v>
      </c>
      <c r="W291" s="29">
        <f t="shared" si="159"/>
        <v>0</v>
      </c>
      <c r="X291" s="29">
        <f t="shared" si="159"/>
        <v>0</v>
      </c>
      <c r="Y291" s="29">
        <f t="shared" si="159"/>
        <v>0</v>
      </c>
      <c r="Z291" s="29">
        <f t="shared" si="159"/>
        <v>0</v>
      </c>
      <c r="AA291" s="29">
        <f t="shared" si="159"/>
        <v>0</v>
      </c>
      <c r="AB291" s="29">
        <f t="shared" si="159"/>
        <v>0</v>
      </c>
      <c r="AC291" s="29">
        <f t="shared" si="159"/>
        <v>0</v>
      </c>
      <c r="AD291" s="29">
        <f t="shared" si="159"/>
        <v>0</v>
      </c>
      <c r="AE291" s="29">
        <f t="shared" si="159"/>
        <v>0</v>
      </c>
      <c r="AF291" s="29">
        <f t="shared" si="159"/>
        <v>0</v>
      </c>
    </row>
    <row r="292" ht="15" customHeight="1" spans="1:32">
      <c r="A292" s="26"/>
      <c r="B292" s="31" t="s">
        <v>119</v>
      </c>
      <c r="C292" s="29">
        <f t="shared" si="149"/>
        <v>60.145325</v>
      </c>
      <c r="D292" s="29">
        <f t="shared" ref="D292:AF292" si="160">D210/10000</f>
        <v>0</v>
      </c>
      <c r="E292" s="29">
        <f t="shared" si="160"/>
        <v>10.218328</v>
      </c>
      <c r="F292" s="29">
        <f t="shared" si="160"/>
        <v>0.510487</v>
      </c>
      <c r="G292" s="29">
        <f t="shared" si="160"/>
        <v>0.065</v>
      </c>
      <c r="H292" s="30">
        <f t="shared" si="160"/>
        <v>14.967763</v>
      </c>
      <c r="I292" s="30">
        <f t="shared" si="160"/>
        <v>8.519728</v>
      </c>
      <c r="J292" s="29">
        <f t="shared" si="160"/>
        <v>0.12705</v>
      </c>
      <c r="K292" s="29">
        <f t="shared" si="160"/>
        <v>0.1192</v>
      </c>
      <c r="L292" s="29">
        <f t="shared" si="160"/>
        <v>8.273478</v>
      </c>
      <c r="M292" s="30">
        <f t="shared" si="160"/>
        <v>0.2556</v>
      </c>
      <c r="N292" s="29">
        <f t="shared" si="160"/>
        <v>0.2261</v>
      </c>
      <c r="O292" s="29">
        <f t="shared" si="160"/>
        <v>0.0295</v>
      </c>
      <c r="P292" s="30">
        <f t="shared" si="160"/>
        <v>0.041243</v>
      </c>
      <c r="Q292" s="29">
        <f t="shared" si="160"/>
        <v>0.026</v>
      </c>
      <c r="R292" s="29">
        <f t="shared" si="160"/>
        <v>0.015243</v>
      </c>
      <c r="S292" s="30">
        <f t="shared" si="160"/>
        <v>25.567176</v>
      </c>
      <c r="T292" s="29">
        <f t="shared" si="160"/>
        <v>17.327677</v>
      </c>
      <c r="U292" s="29">
        <f t="shared" si="160"/>
        <v>4.43512</v>
      </c>
      <c r="V292" s="29">
        <f t="shared" si="160"/>
        <v>0.973771</v>
      </c>
      <c r="W292" s="29">
        <f t="shared" si="160"/>
        <v>0.375724</v>
      </c>
      <c r="X292" s="29">
        <f t="shared" si="160"/>
        <v>0.2704</v>
      </c>
      <c r="Y292" s="29">
        <f t="shared" si="160"/>
        <v>2.184484</v>
      </c>
      <c r="Z292" s="29">
        <f t="shared" si="160"/>
        <v>0.260064</v>
      </c>
      <c r="AA292" s="29">
        <f t="shared" si="160"/>
        <v>0.11566</v>
      </c>
      <c r="AB292" s="29">
        <f t="shared" si="160"/>
        <v>1.424027</v>
      </c>
      <c r="AC292" s="29">
        <f t="shared" si="160"/>
        <v>3.011093</v>
      </c>
      <c r="AD292" s="29">
        <f t="shared" si="160"/>
        <v>0</v>
      </c>
      <c r="AE292" s="29">
        <f t="shared" si="160"/>
        <v>0</v>
      </c>
      <c r="AF292" s="29">
        <f t="shared" si="160"/>
        <v>0</v>
      </c>
    </row>
    <row r="293" ht="15" customHeight="1" spans="1:32">
      <c r="A293" s="26"/>
      <c r="B293" s="31" t="s">
        <v>120</v>
      </c>
      <c r="C293" s="29">
        <f t="shared" si="149"/>
        <v>524.00863</v>
      </c>
      <c r="D293" s="29">
        <f t="shared" ref="D293:AF293" si="161">D211/10000</f>
        <v>0</v>
      </c>
      <c r="E293" s="29">
        <f t="shared" si="161"/>
        <v>348.44667</v>
      </c>
      <c r="F293" s="29">
        <f t="shared" si="161"/>
        <v>0.14765</v>
      </c>
      <c r="G293" s="29">
        <f t="shared" si="161"/>
        <v>0.04075</v>
      </c>
      <c r="H293" s="30">
        <f t="shared" si="161"/>
        <v>166.36216</v>
      </c>
      <c r="I293" s="30">
        <f t="shared" si="161"/>
        <v>0.04075</v>
      </c>
      <c r="J293" s="29">
        <f t="shared" si="161"/>
        <v>0</v>
      </c>
      <c r="K293" s="29">
        <f t="shared" si="161"/>
        <v>0.04075</v>
      </c>
      <c r="L293" s="29">
        <f t="shared" si="161"/>
        <v>0</v>
      </c>
      <c r="M293" s="30">
        <f t="shared" si="161"/>
        <v>0.0815</v>
      </c>
      <c r="N293" s="29">
        <f t="shared" si="161"/>
        <v>0.04075</v>
      </c>
      <c r="O293" s="29">
        <f t="shared" si="161"/>
        <v>0.04075</v>
      </c>
      <c r="P293" s="30">
        <f t="shared" si="161"/>
        <v>0.0815</v>
      </c>
      <c r="Q293" s="29">
        <f t="shared" si="161"/>
        <v>0.04075</v>
      </c>
      <c r="R293" s="29">
        <f t="shared" si="161"/>
        <v>0.04075</v>
      </c>
      <c r="S293" s="30">
        <f t="shared" si="161"/>
        <v>8.80765</v>
      </c>
      <c r="T293" s="29">
        <f t="shared" si="161"/>
        <v>8.66</v>
      </c>
      <c r="U293" s="29">
        <f t="shared" si="161"/>
        <v>0.14765</v>
      </c>
      <c r="V293" s="29">
        <f t="shared" si="161"/>
        <v>0</v>
      </c>
      <c r="W293" s="29">
        <f t="shared" si="161"/>
        <v>0</v>
      </c>
      <c r="X293" s="29">
        <f t="shared" si="161"/>
        <v>0</v>
      </c>
      <c r="Y293" s="29">
        <f t="shared" si="161"/>
        <v>0</v>
      </c>
      <c r="Z293" s="29">
        <f t="shared" si="161"/>
        <v>0</v>
      </c>
      <c r="AA293" s="29">
        <f t="shared" si="161"/>
        <v>0</v>
      </c>
      <c r="AB293" s="29">
        <f t="shared" si="161"/>
        <v>0</v>
      </c>
      <c r="AC293" s="29">
        <f t="shared" si="161"/>
        <v>0</v>
      </c>
      <c r="AD293" s="29">
        <f t="shared" si="161"/>
        <v>0</v>
      </c>
      <c r="AE293" s="29">
        <f t="shared" si="161"/>
        <v>0</v>
      </c>
      <c r="AF293" s="29">
        <f t="shared" si="161"/>
        <v>0.14765</v>
      </c>
    </row>
    <row r="294" ht="15" customHeight="1" spans="1:32">
      <c r="A294" s="26"/>
      <c r="B294" s="34" t="s">
        <v>121</v>
      </c>
      <c r="C294" s="29">
        <f t="shared" si="149"/>
        <v>87.746638</v>
      </c>
      <c r="D294" s="29">
        <f t="shared" ref="D294:AF294" si="162">D212/10000</f>
        <v>0</v>
      </c>
      <c r="E294" s="29">
        <f t="shared" si="162"/>
        <v>52.809852</v>
      </c>
      <c r="F294" s="29">
        <f t="shared" si="162"/>
        <v>0</v>
      </c>
      <c r="G294" s="29">
        <f t="shared" si="162"/>
        <v>0</v>
      </c>
      <c r="H294" s="30">
        <f t="shared" si="162"/>
        <v>34.936786</v>
      </c>
      <c r="I294" s="30">
        <f t="shared" si="162"/>
        <v>0</v>
      </c>
      <c r="J294" s="29">
        <f t="shared" si="162"/>
        <v>0</v>
      </c>
      <c r="K294" s="29">
        <f t="shared" si="162"/>
        <v>0</v>
      </c>
      <c r="L294" s="29">
        <f t="shared" si="162"/>
        <v>0</v>
      </c>
      <c r="M294" s="30">
        <f t="shared" si="162"/>
        <v>0</v>
      </c>
      <c r="N294" s="29">
        <f t="shared" si="162"/>
        <v>0</v>
      </c>
      <c r="O294" s="29">
        <f t="shared" si="162"/>
        <v>0</v>
      </c>
      <c r="P294" s="30">
        <f t="shared" si="162"/>
        <v>0</v>
      </c>
      <c r="Q294" s="29">
        <f t="shared" si="162"/>
        <v>0</v>
      </c>
      <c r="R294" s="29">
        <f t="shared" si="162"/>
        <v>0</v>
      </c>
      <c r="S294" s="30">
        <f t="shared" si="162"/>
        <v>0</v>
      </c>
      <c r="T294" s="29">
        <f t="shared" si="162"/>
        <v>0</v>
      </c>
      <c r="U294" s="29">
        <f t="shared" si="162"/>
        <v>0</v>
      </c>
      <c r="V294" s="29">
        <f t="shared" si="162"/>
        <v>0</v>
      </c>
      <c r="W294" s="29">
        <f t="shared" si="162"/>
        <v>0</v>
      </c>
      <c r="X294" s="29">
        <f t="shared" si="162"/>
        <v>0</v>
      </c>
      <c r="Y294" s="29">
        <f t="shared" si="162"/>
        <v>0</v>
      </c>
      <c r="Z294" s="29">
        <f t="shared" si="162"/>
        <v>0</v>
      </c>
      <c r="AA294" s="29">
        <f t="shared" si="162"/>
        <v>0</v>
      </c>
      <c r="AB294" s="29">
        <f t="shared" si="162"/>
        <v>0</v>
      </c>
      <c r="AC294" s="29">
        <f t="shared" si="162"/>
        <v>0</v>
      </c>
      <c r="AD294" s="29">
        <f t="shared" si="162"/>
        <v>0</v>
      </c>
      <c r="AE294" s="29">
        <f t="shared" si="162"/>
        <v>0</v>
      </c>
      <c r="AF294" s="29">
        <f t="shared" si="162"/>
        <v>0</v>
      </c>
    </row>
    <row r="295" ht="15" customHeight="1" spans="1:32">
      <c r="A295" s="26"/>
      <c r="B295" s="34" t="s">
        <v>122</v>
      </c>
      <c r="C295" s="29">
        <f t="shared" si="149"/>
        <v>208.68995</v>
      </c>
      <c r="D295" s="29">
        <f t="shared" ref="D295:AF295" si="163">D213/10000</f>
        <v>0</v>
      </c>
      <c r="E295" s="29">
        <f t="shared" si="163"/>
        <v>36.377624</v>
      </c>
      <c r="F295" s="29">
        <f t="shared" si="163"/>
        <v>0.275748</v>
      </c>
      <c r="G295" s="29">
        <f t="shared" si="163"/>
        <v>30.164792</v>
      </c>
      <c r="H295" s="30">
        <f t="shared" si="163"/>
        <v>118.223879</v>
      </c>
      <c r="I295" s="30">
        <f t="shared" si="163"/>
        <v>15.321175</v>
      </c>
      <c r="J295" s="29">
        <f t="shared" si="163"/>
        <v>0.436463</v>
      </c>
      <c r="K295" s="29">
        <f t="shared" si="163"/>
        <v>0.984316</v>
      </c>
      <c r="L295" s="29">
        <f t="shared" si="163"/>
        <v>13.900396</v>
      </c>
      <c r="M295" s="30">
        <f t="shared" si="163"/>
        <v>2.618154</v>
      </c>
      <c r="N295" s="29">
        <f t="shared" si="163"/>
        <v>1.841957</v>
      </c>
      <c r="O295" s="29">
        <f t="shared" si="163"/>
        <v>0.776197</v>
      </c>
      <c r="P295" s="30">
        <f t="shared" si="163"/>
        <v>1.073003</v>
      </c>
      <c r="Q295" s="29">
        <f t="shared" si="163"/>
        <v>0.642749</v>
      </c>
      <c r="R295" s="29">
        <f t="shared" si="163"/>
        <v>0.430254</v>
      </c>
      <c r="S295" s="30">
        <f t="shared" si="163"/>
        <v>4.635575</v>
      </c>
      <c r="T295" s="29">
        <f t="shared" si="163"/>
        <v>1.379772</v>
      </c>
      <c r="U295" s="29">
        <f t="shared" si="163"/>
        <v>0.68388</v>
      </c>
      <c r="V295" s="29">
        <f t="shared" si="163"/>
        <v>0.38342</v>
      </c>
      <c r="W295" s="29">
        <f t="shared" si="163"/>
        <v>1.148436</v>
      </c>
      <c r="X295" s="29">
        <f t="shared" si="163"/>
        <v>0.462113</v>
      </c>
      <c r="Y295" s="29">
        <f t="shared" si="163"/>
        <v>0.577954</v>
      </c>
      <c r="Z295" s="29">
        <f t="shared" si="163"/>
        <v>0.261028</v>
      </c>
      <c r="AA295" s="29">
        <f t="shared" si="163"/>
        <v>0.887408</v>
      </c>
      <c r="AB295" s="29">
        <f t="shared" si="163"/>
        <v>0.47758</v>
      </c>
      <c r="AC295" s="29">
        <f t="shared" si="163"/>
        <v>0.2063</v>
      </c>
      <c r="AD295" s="29">
        <f t="shared" si="163"/>
        <v>0</v>
      </c>
      <c r="AE295" s="29">
        <f t="shared" si="163"/>
        <v>0</v>
      </c>
      <c r="AF295" s="29">
        <f t="shared" si="163"/>
        <v>0</v>
      </c>
    </row>
    <row r="296" ht="15" customHeight="1" spans="1:32">
      <c r="A296" s="26"/>
      <c r="B296" s="39" t="s">
        <v>123</v>
      </c>
      <c r="C296" s="29">
        <f t="shared" si="149"/>
        <v>413.661582</v>
      </c>
      <c r="D296" s="29">
        <f t="shared" ref="D296:AF296" si="164">D214/10000</f>
        <v>0</v>
      </c>
      <c r="E296" s="29">
        <f t="shared" si="164"/>
        <v>109.526896</v>
      </c>
      <c r="F296" s="29">
        <f t="shared" si="164"/>
        <v>0</v>
      </c>
      <c r="G296" s="29">
        <f t="shared" si="164"/>
        <v>1.961201</v>
      </c>
      <c r="H296" s="30">
        <f t="shared" si="164"/>
        <v>214.583962</v>
      </c>
      <c r="I296" s="30">
        <f t="shared" si="164"/>
        <v>9.363317</v>
      </c>
      <c r="J296" s="29">
        <f t="shared" si="164"/>
        <v>4.133448</v>
      </c>
      <c r="K296" s="29">
        <f t="shared" si="164"/>
        <v>3.268668</v>
      </c>
      <c r="L296" s="29">
        <f t="shared" si="164"/>
        <v>1.961201</v>
      </c>
      <c r="M296" s="30">
        <f t="shared" si="164"/>
        <v>28.822367</v>
      </c>
      <c r="N296" s="29">
        <f t="shared" si="164"/>
        <v>26.207432</v>
      </c>
      <c r="O296" s="29">
        <f t="shared" si="164"/>
        <v>2.614935</v>
      </c>
      <c r="P296" s="30">
        <f t="shared" si="164"/>
        <v>38.602709</v>
      </c>
      <c r="Q296" s="29">
        <f t="shared" si="164"/>
        <v>36.756523</v>
      </c>
      <c r="R296" s="29">
        <f t="shared" si="164"/>
        <v>1.846186</v>
      </c>
      <c r="S296" s="30">
        <f t="shared" si="164"/>
        <v>10.80113</v>
      </c>
      <c r="T296" s="29">
        <f t="shared" si="164"/>
        <v>4.285203</v>
      </c>
      <c r="U296" s="29">
        <f t="shared" si="164"/>
        <v>2.614935</v>
      </c>
      <c r="V296" s="29">
        <f t="shared" si="164"/>
        <v>1.307467</v>
      </c>
      <c r="W296" s="29">
        <f t="shared" si="164"/>
        <v>1.286059</v>
      </c>
      <c r="X296" s="29">
        <f t="shared" si="164"/>
        <v>0.653733</v>
      </c>
      <c r="Y296" s="29">
        <f t="shared" si="164"/>
        <v>0.653733</v>
      </c>
      <c r="Z296" s="29">
        <f t="shared" si="164"/>
        <v>0.763072</v>
      </c>
      <c r="AA296" s="29">
        <f t="shared" si="164"/>
        <v>0.522987</v>
      </c>
      <c r="AB296" s="29">
        <f t="shared" si="164"/>
        <v>2.614935</v>
      </c>
      <c r="AC296" s="29">
        <f t="shared" si="164"/>
        <v>0</v>
      </c>
      <c r="AD296" s="29">
        <f t="shared" si="164"/>
        <v>0</v>
      </c>
      <c r="AE296" s="29">
        <f t="shared" si="164"/>
        <v>0</v>
      </c>
      <c r="AF296" s="29">
        <f t="shared" si="164"/>
        <v>0</v>
      </c>
    </row>
    <row r="297" ht="15" customHeight="1" spans="1:32">
      <c r="A297" s="26"/>
      <c r="B297" s="39" t="s">
        <v>124</v>
      </c>
      <c r="C297" s="29">
        <f t="shared" si="149"/>
        <v>123.720805</v>
      </c>
      <c r="D297" s="29">
        <f t="shared" ref="D297:AF297" si="165">D215/10000</f>
        <v>0</v>
      </c>
      <c r="E297" s="29">
        <f t="shared" si="165"/>
        <v>65.094338</v>
      </c>
      <c r="F297" s="29">
        <f t="shared" si="165"/>
        <v>0</v>
      </c>
      <c r="G297" s="29">
        <f t="shared" si="165"/>
        <v>0</v>
      </c>
      <c r="H297" s="30">
        <f t="shared" si="165"/>
        <v>32.35286</v>
      </c>
      <c r="I297" s="30">
        <f t="shared" si="165"/>
        <v>5.946396</v>
      </c>
      <c r="J297" s="29">
        <f t="shared" si="165"/>
        <v>0</v>
      </c>
      <c r="K297" s="29">
        <f t="shared" si="165"/>
        <v>0.924528</v>
      </c>
      <c r="L297" s="29">
        <f t="shared" si="165"/>
        <v>5.021868</v>
      </c>
      <c r="M297" s="30">
        <f t="shared" si="165"/>
        <v>0</v>
      </c>
      <c r="N297" s="29">
        <f t="shared" si="165"/>
        <v>0</v>
      </c>
      <c r="O297" s="29">
        <f t="shared" si="165"/>
        <v>0</v>
      </c>
      <c r="P297" s="30">
        <f t="shared" si="165"/>
        <v>16.981134</v>
      </c>
      <c r="Q297" s="29">
        <f t="shared" si="165"/>
        <v>0</v>
      </c>
      <c r="R297" s="29">
        <f t="shared" si="165"/>
        <v>16.981134</v>
      </c>
      <c r="S297" s="30">
        <f t="shared" si="165"/>
        <v>3.346077</v>
      </c>
      <c r="T297" s="29">
        <f t="shared" si="165"/>
        <v>2.830188</v>
      </c>
      <c r="U297" s="29">
        <f t="shared" si="165"/>
        <v>0</v>
      </c>
      <c r="V297" s="29">
        <f t="shared" si="165"/>
        <v>0.515889</v>
      </c>
      <c r="W297" s="29">
        <f t="shared" si="165"/>
        <v>0</v>
      </c>
      <c r="X297" s="29">
        <f t="shared" si="165"/>
        <v>0</v>
      </c>
      <c r="Y297" s="29">
        <f t="shared" si="165"/>
        <v>0</v>
      </c>
      <c r="Z297" s="29">
        <f t="shared" si="165"/>
        <v>0</v>
      </c>
      <c r="AA297" s="29">
        <f t="shared" si="165"/>
        <v>0</v>
      </c>
      <c r="AB297" s="29">
        <f t="shared" si="165"/>
        <v>0</v>
      </c>
      <c r="AC297" s="29">
        <f t="shared" si="165"/>
        <v>0</v>
      </c>
      <c r="AD297" s="29">
        <f t="shared" si="165"/>
        <v>0</v>
      </c>
      <c r="AE297" s="29">
        <f t="shared" si="165"/>
        <v>0</v>
      </c>
      <c r="AF297" s="29">
        <f t="shared" si="165"/>
        <v>0</v>
      </c>
    </row>
    <row r="298" ht="15" customHeight="1" spans="1:32">
      <c r="A298" s="26"/>
      <c r="B298" s="39" t="s">
        <v>125</v>
      </c>
      <c r="C298" s="29">
        <f t="shared" si="149"/>
        <v>149.7182</v>
      </c>
      <c r="D298" s="29">
        <f t="shared" ref="D298:AF298" si="166">D216/10000</f>
        <v>0</v>
      </c>
      <c r="E298" s="29">
        <f t="shared" si="166"/>
        <v>0</v>
      </c>
      <c r="F298" s="29">
        <f t="shared" si="166"/>
        <v>0</v>
      </c>
      <c r="G298" s="29">
        <f t="shared" si="166"/>
        <v>0</v>
      </c>
      <c r="H298" s="30">
        <f t="shared" si="166"/>
        <v>0</v>
      </c>
      <c r="I298" s="30">
        <f t="shared" si="166"/>
        <v>0</v>
      </c>
      <c r="J298" s="29">
        <f t="shared" si="166"/>
        <v>0</v>
      </c>
      <c r="K298" s="29">
        <f t="shared" si="166"/>
        <v>0</v>
      </c>
      <c r="L298" s="29">
        <f t="shared" si="166"/>
        <v>0</v>
      </c>
      <c r="M298" s="30">
        <f t="shared" si="166"/>
        <v>124.8069</v>
      </c>
      <c r="N298" s="29">
        <f t="shared" si="166"/>
        <v>124.8069</v>
      </c>
      <c r="O298" s="29">
        <f t="shared" si="166"/>
        <v>0</v>
      </c>
      <c r="P298" s="30">
        <f t="shared" si="166"/>
        <v>24.9113</v>
      </c>
      <c r="Q298" s="29">
        <f t="shared" si="166"/>
        <v>0</v>
      </c>
      <c r="R298" s="29">
        <f t="shared" si="166"/>
        <v>24.9113</v>
      </c>
      <c r="S298" s="30">
        <f t="shared" si="166"/>
        <v>0</v>
      </c>
      <c r="T298" s="29">
        <f t="shared" si="166"/>
        <v>0</v>
      </c>
      <c r="U298" s="29">
        <f t="shared" si="166"/>
        <v>0</v>
      </c>
      <c r="V298" s="29">
        <f t="shared" si="166"/>
        <v>0</v>
      </c>
      <c r="W298" s="29">
        <f t="shared" si="166"/>
        <v>0</v>
      </c>
      <c r="X298" s="29">
        <f t="shared" si="166"/>
        <v>0</v>
      </c>
      <c r="Y298" s="29">
        <f t="shared" si="166"/>
        <v>0</v>
      </c>
      <c r="Z298" s="29">
        <f t="shared" si="166"/>
        <v>0</v>
      </c>
      <c r="AA298" s="29">
        <f t="shared" si="166"/>
        <v>0</v>
      </c>
      <c r="AB298" s="29">
        <f t="shared" si="166"/>
        <v>0</v>
      </c>
      <c r="AC298" s="29">
        <f t="shared" si="166"/>
        <v>0</v>
      </c>
      <c r="AD298" s="29">
        <f t="shared" si="166"/>
        <v>0</v>
      </c>
      <c r="AE298" s="29">
        <f t="shared" si="166"/>
        <v>0</v>
      </c>
      <c r="AF298" s="29">
        <f t="shared" si="166"/>
        <v>0</v>
      </c>
    </row>
    <row r="299" ht="15" customHeight="1" spans="1:32">
      <c r="A299" s="26"/>
      <c r="B299" s="39" t="s">
        <v>126</v>
      </c>
      <c r="C299" s="29">
        <f t="shared" si="149"/>
        <v>22.04435</v>
      </c>
      <c r="D299" s="29">
        <f t="shared" ref="D299:AF299" si="167">D217/10000</f>
        <v>0</v>
      </c>
      <c r="E299" s="29">
        <f t="shared" si="167"/>
        <v>22.04435</v>
      </c>
      <c r="F299" s="29">
        <f t="shared" si="167"/>
        <v>0</v>
      </c>
      <c r="G299" s="29">
        <f t="shared" si="167"/>
        <v>0</v>
      </c>
      <c r="H299" s="30">
        <f t="shared" si="167"/>
        <v>0</v>
      </c>
      <c r="I299" s="30">
        <f t="shared" si="167"/>
        <v>0</v>
      </c>
      <c r="J299" s="29">
        <f t="shared" si="167"/>
        <v>0</v>
      </c>
      <c r="K299" s="29">
        <f t="shared" si="167"/>
        <v>0</v>
      </c>
      <c r="L299" s="29">
        <f t="shared" si="167"/>
        <v>0</v>
      </c>
      <c r="M299" s="30">
        <f t="shared" si="167"/>
        <v>0</v>
      </c>
      <c r="N299" s="29">
        <f t="shared" si="167"/>
        <v>0</v>
      </c>
      <c r="O299" s="29">
        <f t="shared" si="167"/>
        <v>0</v>
      </c>
      <c r="P299" s="30">
        <f t="shared" si="167"/>
        <v>0</v>
      </c>
      <c r="Q299" s="29">
        <f t="shared" si="167"/>
        <v>0</v>
      </c>
      <c r="R299" s="29">
        <f t="shared" si="167"/>
        <v>0</v>
      </c>
      <c r="S299" s="30">
        <f t="shared" si="167"/>
        <v>0</v>
      </c>
      <c r="T299" s="29">
        <f t="shared" si="167"/>
        <v>0</v>
      </c>
      <c r="U299" s="29">
        <f t="shared" si="167"/>
        <v>0</v>
      </c>
      <c r="V299" s="29">
        <f t="shared" si="167"/>
        <v>0</v>
      </c>
      <c r="W299" s="29">
        <f t="shared" si="167"/>
        <v>0</v>
      </c>
      <c r="X299" s="29">
        <f t="shared" si="167"/>
        <v>0</v>
      </c>
      <c r="Y299" s="29">
        <f t="shared" si="167"/>
        <v>0</v>
      </c>
      <c r="Z299" s="29">
        <f t="shared" si="167"/>
        <v>0</v>
      </c>
      <c r="AA299" s="29">
        <f t="shared" si="167"/>
        <v>0</v>
      </c>
      <c r="AB299" s="29">
        <f t="shared" si="167"/>
        <v>0</v>
      </c>
      <c r="AC299" s="29">
        <f t="shared" si="167"/>
        <v>0</v>
      </c>
      <c r="AD299" s="29">
        <f t="shared" si="167"/>
        <v>0</v>
      </c>
      <c r="AE299" s="29">
        <f t="shared" si="167"/>
        <v>0</v>
      </c>
      <c r="AF299" s="29">
        <f t="shared" si="167"/>
        <v>0</v>
      </c>
    </row>
    <row r="300" ht="15" customHeight="1" spans="1:32">
      <c r="A300" s="26"/>
      <c r="B300" s="34" t="s">
        <v>127</v>
      </c>
      <c r="C300" s="29">
        <f t="shared" si="149"/>
        <v>15.898465</v>
      </c>
      <c r="D300" s="29">
        <f t="shared" ref="D300:AF300" si="168">D218/10000</f>
        <v>0</v>
      </c>
      <c r="E300" s="29">
        <f t="shared" si="168"/>
        <v>7.92879</v>
      </c>
      <c r="F300" s="29">
        <f t="shared" si="168"/>
        <v>0</v>
      </c>
      <c r="G300" s="29">
        <f t="shared" si="168"/>
        <v>1.742052</v>
      </c>
      <c r="H300" s="30">
        <f t="shared" si="168"/>
        <v>4.498381</v>
      </c>
      <c r="I300" s="30">
        <f t="shared" si="168"/>
        <v>0.770849</v>
      </c>
      <c r="J300" s="29">
        <f t="shared" si="168"/>
        <v>0.201028</v>
      </c>
      <c r="K300" s="29">
        <f t="shared" si="168"/>
        <v>0</v>
      </c>
      <c r="L300" s="29">
        <f t="shared" si="168"/>
        <v>0.569821</v>
      </c>
      <c r="M300" s="30">
        <f t="shared" si="168"/>
        <v>0.25164</v>
      </c>
      <c r="N300" s="29">
        <f t="shared" si="168"/>
        <v>0.25164</v>
      </c>
      <c r="O300" s="29">
        <f t="shared" si="168"/>
        <v>0</v>
      </c>
      <c r="P300" s="30">
        <f t="shared" si="168"/>
        <v>0.03451</v>
      </c>
      <c r="Q300" s="29">
        <f t="shared" si="168"/>
        <v>0</v>
      </c>
      <c r="R300" s="29">
        <f t="shared" si="168"/>
        <v>0.03451</v>
      </c>
      <c r="S300" s="30">
        <f t="shared" si="168"/>
        <v>0.672243</v>
      </c>
      <c r="T300" s="29">
        <f t="shared" si="168"/>
        <v>0</v>
      </c>
      <c r="U300" s="29">
        <f t="shared" si="168"/>
        <v>0.224181</v>
      </c>
      <c r="V300" s="29">
        <f t="shared" si="168"/>
        <v>0</v>
      </c>
      <c r="W300" s="29">
        <f t="shared" si="168"/>
        <v>0.07767</v>
      </c>
      <c r="X300" s="29">
        <f t="shared" si="168"/>
        <v>0.090478</v>
      </c>
      <c r="Y300" s="29">
        <f t="shared" si="168"/>
        <v>0.279914</v>
      </c>
      <c r="Z300" s="29">
        <f t="shared" si="168"/>
        <v>0</v>
      </c>
      <c r="AA300" s="29">
        <f t="shared" si="168"/>
        <v>0.07767</v>
      </c>
      <c r="AB300" s="29">
        <f t="shared" si="168"/>
        <v>0</v>
      </c>
      <c r="AC300" s="29">
        <f t="shared" si="168"/>
        <v>0.224181</v>
      </c>
      <c r="AD300" s="29">
        <f t="shared" si="168"/>
        <v>0</v>
      </c>
      <c r="AE300" s="29">
        <f t="shared" si="168"/>
        <v>0</v>
      </c>
      <c r="AF300" s="29">
        <f t="shared" si="168"/>
        <v>0</v>
      </c>
    </row>
    <row r="301" ht="15" customHeight="1" spans="1:32">
      <c r="A301" s="26"/>
      <c r="B301" s="34" t="s">
        <v>128</v>
      </c>
      <c r="C301" s="29">
        <f t="shared" si="149"/>
        <v>0</v>
      </c>
      <c r="D301" s="29">
        <f t="shared" ref="D301:AF301" si="169">D219/10000</f>
        <v>0</v>
      </c>
      <c r="E301" s="29">
        <f t="shared" si="169"/>
        <v>0</v>
      </c>
      <c r="F301" s="29">
        <f t="shared" si="169"/>
        <v>0</v>
      </c>
      <c r="G301" s="29">
        <f t="shared" si="169"/>
        <v>0</v>
      </c>
      <c r="H301" s="30">
        <f t="shared" si="169"/>
        <v>0</v>
      </c>
      <c r="I301" s="30">
        <f t="shared" si="169"/>
        <v>0</v>
      </c>
      <c r="J301" s="29">
        <f t="shared" si="169"/>
        <v>0</v>
      </c>
      <c r="K301" s="29">
        <f t="shared" si="169"/>
        <v>0</v>
      </c>
      <c r="L301" s="29">
        <f t="shared" si="169"/>
        <v>0</v>
      </c>
      <c r="M301" s="30">
        <f t="shared" si="169"/>
        <v>0</v>
      </c>
      <c r="N301" s="29">
        <f t="shared" si="169"/>
        <v>0</v>
      </c>
      <c r="O301" s="29">
        <f t="shared" si="169"/>
        <v>0</v>
      </c>
      <c r="P301" s="30">
        <f t="shared" si="169"/>
        <v>0</v>
      </c>
      <c r="Q301" s="29">
        <f t="shared" si="169"/>
        <v>0</v>
      </c>
      <c r="R301" s="29">
        <f t="shared" si="169"/>
        <v>0</v>
      </c>
      <c r="S301" s="30">
        <f t="shared" si="169"/>
        <v>0</v>
      </c>
      <c r="T301" s="29">
        <f t="shared" si="169"/>
        <v>0</v>
      </c>
      <c r="U301" s="29">
        <f t="shared" si="169"/>
        <v>0</v>
      </c>
      <c r="V301" s="29">
        <f t="shared" si="169"/>
        <v>0</v>
      </c>
      <c r="W301" s="29">
        <f t="shared" si="169"/>
        <v>0</v>
      </c>
      <c r="X301" s="29">
        <f t="shared" si="169"/>
        <v>0</v>
      </c>
      <c r="Y301" s="29">
        <f t="shared" si="169"/>
        <v>0</v>
      </c>
      <c r="Z301" s="29">
        <f t="shared" si="169"/>
        <v>0</v>
      </c>
      <c r="AA301" s="29">
        <f t="shared" si="169"/>
        <v>0</v>
      </c>
      <c r="AB301" s="29">
        <f t="shared" si="169"/>
        <v>0</v>
      </c>
      <c r="AC301" s="29">
        <f t="shared" si="169"/>
        <v>0</v>
      </c>
      <c r="AD301" s="29">
        <f t="shared" si="169"/>
        <v>0</v>
      </c>
      <c r="AE301" s="29">
        <f t="shared" si="169"/>
        <v>0</v>
      </c>
      <c r="AF301" s="29">
        <f t="shared" si="169"/>
        <v>0</v>
      </c>
    </row>
    <row r="302" ht="15" customHeight="1" spans="1:32">
      <c r="A302" s="26"/>
      <c r="B302" s="34" t="s">
        <v>129</v>
      </c>
      <c r="C302" s="29">
        <f t="shared" si="149"/>
        <v>54.343801</v>
      </c>
      <c r="D302" s="29">
        <f t="shared" ref="D302:AF302" si="170">D220/10000</f>
        <v>0</v>
      </c>
      <c r="E302" s="29">
        <f t="shared" si="170"/>
        <v>3.494949</v>
      </c>
      <c r="F302" s="29">
        <f t="shared" si="170"/>
        <v>0.409909</v>
      </c>
      <c r="G302" s="29">
        <f t="shared" si="170"/>
        <v>0.999589</v>
      </c>
      <c r="H302" s="30">
        <f t="shared" si="170"/>
        <v>44.383573</v>
      </c>
      <c r="I302" s="30">
        <f t="shared" si="170"/>
        <v>0.909085</v>
      </c>
      <c r="J302" s="29">
        <f t="shared" si="170"/>
        <v>0.274162</v>
      </c>
      <c r="K302" s="29">
        <f t="shared" si="170"/>
        <v>0.543757</v>
      </c>
      <c r="L302" s="29">
        <f t="shared" si="170"/>
        <v>0.091166</v>
      </c>
      <c r="M302" s="30">
        <f t="shared" si="170"/>
        <v>0</v>
      </c>
      <c r="N302" s="29">
        <f t="shared" si="170"/>
        <v>0</v>
      </c>
      <c r="O302" s="29">
        <f t="shared" si="170"/>
        <v>0</v>
      </c>
      <c r="P302" s="30">
        <f t="shared" si="170"/>
        <v>0.091166</v>
      </c>
      <c r="Q302" s="29">
        <f t="shared" si="170"/>
        <v>0.091166</v>
      </c>
      <c r="R302" s="29">
        <f t="shared" si="170"/>
        <v>0</v>
      </c>
      <c r="S302" s="30">
        <f t="shared" si="170"/>
        <v>4.05553</v>
      </c>
      <c r="T302" s="29">
        <f t="shared" si="170"/>
        <v>1.183664</v>
      </c>
      <c r="U302" s="29">
        <f t="shared" si="170"/>
        <v>1.499584</v>
      </c>
      <c r="V302" s="29">
        <f t="shared" si="170"/>
        <v>0</v>
      </c>
      <c r="W302" s="29">
        <f t="shared" si="170"/>
        <v>0.984996</v>
      </c>
      <c r="X302" s="29">
        <f t="shared" si="170"/>
        <v>0</v>
      </c>
      <c r="Y302" s="29">
        <f t="shared" si="170"/>
        <v>0.387286</v>
      </c>
      <c r="Z302" s="29">
        <f t="shared" si="170"/>
        <v>1.073553</v>
      </c>
      <c r="AA302" s="29">
        <f t="shared" si="170"/>
        <v>-0.088557</v>
      </c>
      <c r="AB302" s="29">
        <f t="shared" si="170"/>
        <v>1.814684</v>
      </c>
      <c r="AC302" s="29">
        <f t="shared" si="170"/>
        <v>-0.3151</v>
      </c>
      <c r="AD302" s="29">
        <f t="shared" si="170"/>
        <v>0</v>
      </c>
      <c r="AE302" s="29">
        <f t="shared" si="170"/>
        <v>0</v>
      </c>
      <c r="AF302" s="29">
        <f t="shared" si="170"/>
        <v>0</v>
      </c>
    </row>
    <row r="303" ht="15" customHeight="1" spans="1:32">
      <c r="A303" s="26"/>
      <c r="B303" s="34" t="s">
        <v>130</v>
      </c>
      <c r="C303" s="29">
        <f t="shared" si="149"/>
        <v>0</v>
      </c>
      <c r="D303" s="29">
        <f t="shared" ref="D303:AF303" si="171">D221/10000</f>
        <v>0</v>
      </c>
      <c r="E303" s="29">
        <f t="shared" si="171"/>
        <v>0</v>
      </c>
      <c r="F303" s="29">
        <f t="shared" si="171"/>
        <v>0</v>
      </c>
      <c r="G303" s="29">
        <f t="shared" si="171"/>
        <v>0</v>
      </c>
      <c r="H303" s="30">
        <f t="shared" si="171"/>
        <v>0</v>
      </c>
      <c r="I303" s="30">
        <f t="shared" si="171"/>
        <v>0</v>
      </c>
      <c r="J303" s="29">
        <f t="shared" si="171"/>
        <v>0</v>
      </c>
      <c r="K303" s="29">
        <f t="shared" si="171"/>
        <v>0</v>
      </c>
      <c r="L303" s="29">
        <f t="shared" si="171"/>
        <v>0</v>
      </c>
      <c r="M303" s="30">
        <f t="shared" si="171"/>
        <v>0</v>
      </c>
      <c r="N303" s="29">
        <f t="shared" si="171"/>
        <v>0</v>
      </c>
      <c r="O303" s="29">
        <f t="shared" si="171"/>
        <v>0</v>
      </c>
      <c r="P303" s="30">
        <f t="shared" si="171"/>
        <v>0</v>
      </c>
      <c r="Q303" s="29">
        <f t="shared" si="171"/>
        <v>0</v>
      </c>
      <c r="R303" s="29">
        <f t="shared" si="171"/>
        <v>0</v>
      </c>
      <c r="S303" s="30">
        <f t="shared" si="171"/>
        <v>0</v>
      </c>
      <c r="T303" s="29">
        <f t="shared" si="171"/>
        <v>0</v>
      </c>
      <c r="U303" s="29">
        <f t="shared" si="171"/>
        <v>0</v>
      </c>
      <c r="V303" s="29">
        <f t="shared" si="171"/>
        <v>0</v>
      </c>
      <c r="W303" s="29">
        <f t="shared" si="171"/>
        <v>0</v>
      </c>
      <c r="X303" s="29">
        <f t="shared" si="171"/>
        <v>0</v>
      </c>
      <c r="Y303" s="29">
        <f t="shared" si="171"/>
        <v>0</v>
      </c>
      <c r="Z303" s="29">
        <f t="shared" si="171"/>
        <v>0</v>
      </c>
      <c r="AA303" s="29">
        <f t="shared" si="171"/>
        <v>0</v>
      </c>
      <c r="AB303" s="29">
        <f t="shared" si="171"/>
        <v>0</v>
      </c>
      <c r="AC303" s="29">
        <f t="shared" si="171"/>
        <v>0</v>
      </c>
      <c r="AD303" s="29">
        <f t="shared" si="171"/>
        <v>0</v>
      </c>
      <c r="AE303" s="29">
        <f t="shared" si="171"/>
        <v>0</v>
      </c>
      <c r="AF303" s="29">
        <f t="shared" si="171"/>
        <v>0</v>
      </c>
    </row>
    <row r="304" ht="15" customHeight="1" spans="1:32">
      <c r="A304" s="26"/>
      <c r="B304" s="34" t="s">
        <v>131</v>
      </c>
      <c r="C304" s="29">
        <f t="shared" si="149"/>
        <v>0</v>
      </c>
      <c r="D304" s="29">
        <f t="shared" ref="D304:AF304" si="172">D222/10000</f>
        <v>0</v>
      </c>
      <c r="E304" s="29">
        <f t="shared" si="172"/>
        <v>0</v>
      </c>
      <c r="F304" s="29">
        <f t="shared" si="172"/>
        <v>0</v>
      </c>
      <c r="G304" s="29">
        <f t="shared" si="172"/>
        <v>0</v>
      </c>
      <c r="H304" s="30">
        <f t="shared" si="172"/>
        <v>0</v>
      </c>
      <c r="I304" s="30">
        <f t="shared" si="172"/>
        <v>0</v>
      </c>
      <c r="J304" s="29">
        <f t="shared" si="172"/>
        <v>0</v>
      </c>
      <c r="K304" s="29">
        <f t="shared" si="172"/>
        <v>0</v>
      </c>
      <c r="L304" s="29">
        <f t="shared" si="172"/>
        <v>0</v>
      </c>
      <c r="M304" s="30">
        <f t="shared" si="172"/>
        <v>0</v>
      </c>
      <c r="N304" s="29">
        <f t="shared" si="172"/>
        <v>0</v>
      </c>
      <c r="O304" s="29">
        <f t="shared" si="172"/>
        <v>0</v>
      </c>
      <c r="P304" s="30">
        <f t="shared" si="172"/>
        <v>0</v>
      </c>
      <c r="Q304" s="29">
        <f t="shared" si="172"/>
        <v>0</v>
      </c>
      <c r="R304" s="29">
        <f t="shared" si="172"/>
        <v>0</v>
      </c>
      <c r="S304" s="30">
        <f t="shared" si="172"/>
        <v>0</v>
      </c>
      <c r="T304" s="29">
        <f t="shared" si="172"/>
        <v>0</v>
      </c>
      <c r="U304" s="29">
        <f t="shared" si="172"/>
        <v>0</v>
      </c>
      <c r="V304" s="29">
        <f t="shared" si="172"/>
        <v>0</v>
      </c>
      <c r="W304" s="29">
        <f t="shared" si="172"/>
        <v>0</v>
      </c>
      <c r="X304" s="29">
        <f t="shared" si="172"/>
        <v>0</v>
      </c>
      <c r="Y304" s="29">
        <f t="shared" si="172"/>
        <v>0</v>
      </c>
      <c r="Z304" s="29">
        <f t="shared" si="172"/>
        <v>0</v>
      </c>
      <c r="AA304" s="29">
        <f t="shared" si="172"/>
        <v>0</v>
      </c>
      <c r="AB304" s="29">
        <f t="shared" si="172"/>
        <v>0</v>
      </c>
      <c r="AC304" s="29">
        <f t="shared" si="172"/>
        <v>0</v>
      </c>
      <c r="AD304" s="29">
        <f t="shared" si="172"/>
        <v>0</v>
      </c>
      <c r="AE304" s="29">
        <f t="shared" si="172"/>
        <v>0</v>
      </c>
      <c r="AF304" s="29">
        <f t="shared" si="172"/>
        <v>0</v>
      </c>
    </row>
    <row r="305" ht="15" customHeight="1" spans="1:32">
      <c r="A305" s="26"/>
      <c r="B305" s="34" t="s">
        <v>132</v>
      </c>
      <c r="C305" s="29">
        <f t="shared" si="149"/>
        <v>10.873786</v>
      </c>
      <c r="D305" s="29">
        <f t="shared" ref="D305:AF305" si="173">D223/10000</f>
        <v>0</v>
      </c>
      <c r="E305" s="29">
        <f t="shared" si="173"/>
        <v>0</v>
      </c>
      <c r="F305" s="29">
        <f t="shared" si="173"/>
        <v>0</v>
      </c>
      <c r="G305" s="29">
        <f t="shared" si="173"/>
        <v>-77.236525</v>
      </c>
      <c r="H305" s="30">
        <f t="shared" si="173"/>
        <v>0</v>
      </c>
      <c r="I305" s="30">
        <f t="shared" si="173"/>
        <v>14.6483064655172</v>
      </c>
      <c r="J305" s="29">
        <f t="shared" si="173"/>
        <v>0</v>
      </c>
      <c r="K305" s="29">
        <f t="shared" si="173"/>
        <v>14.6483064655172</v>
      </c>
      <c r="L305" s="29">
        <f t="shared" si="173"/>
        <v>0</v>
      </c>
      <c r="M305" s="30">
        <f t="shared" si="173"/>
        <v>27.9649487068966</v>
      </c>
      <c r="N305" s="29">
        <f t="shared" si="173"/>
        <v>21.3066275862069</v>
      </c>
      <c r="O305" s="29">
        <f t="shared" si="173"/>
        <v>6.65832112068966</v>
      </c>
      <c r="P305" s="30">
        <f t="shared" si="173"/>
        <v>45.4970558275862</v>
      </c>
      <c r="Q305" s="29">
        <f t="shared" si="173"/>
        <v>34.8437420344828</v>
      </c>
      <c r="R305" s="29">
        <f t="shared" si="173"/>
        <v>10.6533137931034</v>
      </c>
      <c r="S305" s="30">
        <f t="shared" si="173"/>
        <v>0</v>
      </c>
      <c r="T305" s="29">
        <f t="shared" si="173"/>
        <v>0</v>
      </c>
      <c r="U305" s="29">
        <f t="shared" si="173"/>
        <v>0</v>
      </c>
      <c r="V305" s="29">
        <f t="shared" si="173"/>
        <v>0</v>
      </c>
      <c r="W305" s="29">
        <f t="shared" si="173"/>
        <v>0</v>
      </c>
      <c r="X305" s="29">
        <f t="shared" si="173"/>
        <v>0</v>
      </c>
      <c r="Y305" s="29">
        <f t="shared" si="173"/>
        <v>0</v>
      </c>
      <c r="Z305" s="29">
        <f t="shared" si="173"/>
        <v>7.5898</v>
      </c>
      <c r="AA305" s="29">
        <f t="shared" si="173"/>
        <v>4.5366</v>
      </c>
      <c r="AB305" s="29">
        <f t="shared" si="173"/>
        <v>11.5637117712985</v>
      </c>
      <c r="AC305" s="29">
        <f t="shared" si="173"/>
        <v>7.70939792361998</v>
      </c>
      <c r="AD305" s="29">
        <f t="shared" si="173"/>
        <v>7.50829030508149</v>
      </c>
      <c r="AE305" s="29">
        <f t="shared" si="173"/>
        <v>0</v>
      </c>
      <c r="AF305" s="29">
        <f t="shared" si="173"/>
        <v>0</v>
      </c>
    </row>
    <row r="306" ht="15" customHeight="1" spans="1:32">
      <c r="A306" s="26"/>
      <c r="B306" s="40" t="s">
        <v>95</v>
      </c>
      <c r="C306" s="36">
        <f t="shared" si="149"/>
        <v>4637.315879</v>
      </c>
      <c r="D306" s="36">
        <f t="shared" ref="D306:AF306" si="174">D224/10000</f>
        <v>-13.800062</v>
      </c>
      <c r="E306" s="36">
        <f t="shared" si="174"/>
        <v>1387.515845</v>
      </c>
      <c r="F306" s="36">
        <f t="shared" si="174"/>
        <v>58.250363</v>
      </c>
      <c r="G306" s="36">
        <f t="shared" si="174"/>
        <v>0</v>
      </c>
      <c r="H306" s="30">
        <f t="shared" si="174"/>
        <v>1775.30781</v>
      </c>
      <c r="I306" s="30">
        <f t="shared" si="174"/>
        <v>190.746058465517</v>
      </c>
      <c r="J306" s="36">
        <f t="shared" si="174"/>
        <v>47.481336</v>
      </c>
      <c r="K306" s="36">
        <f t="shared" si="174"/>
        <v>62.1705854655172</v>
      </c>
      <c r="L306" s="36">
        <f t="shared" si="174"/>
        <v>81.094137</v>
      </c>
      <c r="M306" s="30">
        <f t="shared" si="174"/>
        <v>266.269174706897</v>
      </c>
      <c r="N306" s="36">
        <f t="shared" si="174"/>
        <v>219.609676586207</v>
      </c>
      <c r="O306" s="36">
        <f t="shared" si="174"/>
        <v>46.6594981206897</v>
      </c>
      <c r="P306" s="30">
        <f t="shared" si="174"/>
        <v>166.494715827586</v>
      </c>
      <c r="Q306" s="36">
        <f t="shared" si="174"/>
        <v>92.6587820344828</v>
      </c>
      <c r="R306" s="36">
        <f t="shared" si="174"/>
        <v>73.8359337931034</v>
      </c>
      <c r="S306" s="30">
        <f t="shared" si="174"/>
        <v>806.531974</v>
      </c>
      <c r="T306" s="36">
        <f t="shared" si="174"/>
        <v>421.331568</v>
      </c>
      <c r="U306" s="36">
        <f t="shared" si="174"/>
        <v>131.732</v>
      </c>
      <c r="V306" s="36">
        <f t="shared" si="174"/>
        <v>95.864014</v>
      </c>
      <c r="W306" s="36">
        <f t="shared" si="174"/>
        <v>82.984895</v>
      </c>
      <c r="X306" s="36">
        <f t="shared" si="174"/>
        <v>35.687239</v>
      </c>
      <c r="Y306" s="36">
        <f t="shared" si="174"/>
        <v>38.932258</v>
      </c>
      <c r="Z306" s="36">
        <f t="shared" si="174"/>
        <v>39.121809</v>
      </c>
      <c r="AA306" s="36">
        <f t="shared" si="174"/>
        <v>55.989486</v>
      </c>
      <c r="AB306" s="36">
        <f t="shared" si="174"/>
        <v>113.814661771299</v>
      </c>
      <c r="AC306" s="36">
        <f t="shared" si="174"/>
        <v>26.24901492362</v>
      </c>
      <c r="AD306" s="36">
        <f t="shared" si="174"/>
        <v>15.6202253050815</v>
      </c>
      <c r="AE306" s="36">
        <f t="shared" si="174"/>
        <v>2.681848</v>
      </c>
      <c r="AF306" s="36">
        <f t="shared" si="174"/>
        <v>0.14765</v>
      </c>
    </row>
    <row r="307" ht="15" customHeight="1" spans="1:32">
      <c r="A307" s="26" t="s">
        <v>133</v>
      </c>
      <c r="B307" s="31" t="s">
        <v>134</v>
      </c>
      <c r="C307" s="29">
        <f t="shared" si="149"/>
        <v>252.780241</v>
      </c>
      <c r="D307" s="29">
        <f t="shared" ref="D307:AF307" si="175">D225/10000</f>
        <v>0</v>
      </c>
      <c r="E307" s="29">
        <f t="shared" si="175"/>
        <v>231.912719</v>
      </c>
      <c r="F307" s="29">
        <f t="shared" si="175"/>
        <v>0</v>
      </c>
      <c r="G307" s="29">
        <f t="shared" si="175"/>
        <v>0.566037</v>
      </c>
      <c r="H307" s="30">
        <f t="shared" si="175"/>
        <v>4.598059</v>
      </c>
      <c r="I307" s="30">
        <f t="shared" si="175"/>
        <v>0</v>
      </c>
      <c r="J307" s="29">
        <f t="shared" si="175"/>
        <v>0</v>
      </c>
      <c r="K307" s="29">
        <f t="shared" si="175"/>
        <v>0</v>
      </c>
      <c r="L307" s="29">
        <f t="shared" si="175"/>
        <v>0</v>
      </c>
      <c r="M307" s="30">
        <f t="shared" si="175"/>
        <v>0</v>
      </c>
      <c r="N307" s="29">
        <f t="shared" si="175"/>
        <v>0</v>
      </c>
      <c r="O307" s="29">
        <f t="shared" si="175"/>
        <v>0</v>
      </c>
      <c r="P307" s="30">
        <f t="shared" si="175"/>
        <v>0</v>
      </c>
      <c r="Q307" s="29">
        <f t="shared" si="175"/>
        <v>0</v>
      </c>
      <c r="R307" s="29">
        <f t="shared" si="175"/>
        <v>0</v>
      </c>
      <c r="S307" s="30">
        <f t="shared" si="175"/>
        <v>15.703426</v>
      </c>
      <c r="T307" s="29">
        <f t="shared" si="175"/>
        <v>15.703426</v>
      </c>
      <c r="U307" s="29">
        <f t="shared" si="175"/>
        <v>0</v>
      </c>
      <c r="V307" s="29">
        <f t="shared" si="175"/>
        <v>0</v>
      </c>
      <c r="W307" s="29">
        <f t="shared" si="175"/>
        <v>0</v>
      </c>
      <c r="X307" s="29">
        <f t="shared" si="175"/>
        <v>0</v>
      </c>
      <c r="Y307" s="29">
        <f t="shared" si="175"/>
        <v>0</v>
      </c>
      <c r="Z307" s="29">
        <f t="shared" si="175"/>
        <v>0</v>
      </c>
      <c r="AA307" s="29">
        <f t="shared" si="175"/>
        <v>0</v>
      </c>
      <c r="AB307" s="29">
        <f t="shared" si="175"/>
        <v>0</v>
      </c>
      <c r="AC307" s="29">
        <f t="shared" si="175"/>
        <v>0</v>
      </c>
      <c r="AD307" s="29">
        <f t="shared" si="175"/>
        <v>0</v>
      </c>
      <c r="AE307" s="29">
        <f t="shared" si="175"/>
        <v>0</v>
      </c>
      <c r="AF307" s="29">
        <f t="shared" si="175"/>
        <v>0</v>
      </c>
    </row>
    <row r="308" ht="15" customHeight="1" spans="1:32">
      <c r="A308" s="26"/>
      <c r="B308" s="34" t="s">
        <v>135</v>
      </c>
      <c r="C308" s="29">
        <f t="shared" si="149"/>
        <v>395.847477</v>
      </c>
      <c r="D308" s="29">
        <f t="shared" ref="D308:AF308" si="176">D226/10000</f>
        <v>-8.981496</v>
      </c>
      <c r="E308" s="29">
        <f t="shared" si="176"/>
        <v>110.895698</v>
      </c>
      <c r="F308" s="29">
        <f t="shared" si="176"/>
        <v>0</v>
      </c>
      <c r="G308" s="29">
        <f t="shared" si="176"/>
        <v>11.911921</v>
      </c>
      <c r="H308" s="30">
        <f t="shared" si="176"/>
        <v>255.129271</v>
      </c>
      <c r="I308" s="30">
        <f t="shared" si="176"/>
        <v>2.245374</v>
      </c>
      <c r="J308" s="29">
        <f t="shared" si="176"/>
        <v>0</v>
      </c>
      <c r="K308" s="29">
        <f t="shared" si="176"/>
        <v>2.245374</v>
      </c>
      <c r="L308" s="29">
        <f t="shared" si="176"/>
        <v>0</v>
      </c>
      <c r="M308" s="30">
        <f t="shared" si="176"/>
        <v>4.490748</v>
      </c>
      <c r="N308" s="29">
        <f t="shared" si="176"/>
        <v>2.245374</v>
      </c>
      <c r="O308" s="29">
        <f t="shared" si="176"/>
        <v>2.245374</v>
      </c>
      <c r="P308" s="30">
        <f t="shared" si="176"/>
        <v>4.490748</v>
      </c>
      <c r="Q308" s="29">
        <f t="shared" si="176"/>
        <v>2.245374</v>
      </c>
      <c r="R308" s="29">
        <f t="shared" si="176"/>
        <v>2.245374</v>
      </c>
      <c r="S308" s="30">
        <f t="shared" si="176"/>
        <v>15.665213</v>
      </c>
      <c r="T308" s="29">
        <f t="shared" si="176"/>
        <v>5.187735</v>
      </c>
      <c r="U308" s="29">
        <f t="shared" si="176"/>
        <v>4.011533</v>
      </c>
      <c r="V308" s="29">
        <f t="shared" si="176"/>
        <v>0</v>
      </c>
      <c r="W308" s="29">
        <f t="shared" si="176"/>
        <v>5.760373</v>
      </c>
      <c r="X308" s="29">
        <f t="shared" si="176"/>
        <v>0.233721</v>
      </c>
      <c r="Y308" s="29">
        <f t="shared" si="176"/>
        <v>0.471851</v>
      </c>
      <c r="Z308" s="29">
        <f t="shared" si="176"/>
        <v>1.495768</v>
      </c>
      <c r="AA308" s="29">
        <f t="shared" si="176"/>
        <v>4.264605</v>
      </c>
      <c r="AB308" s="29">
        <f t="shared" si="176"/>
        <v>3.438943</v>
      </c>
      <c r="AC308" s="29">
        <f t="shared" si="176"/>
        <v>0.337546</v>
      </c>
      <c r="AD308" s="29">
        <f t="shared" si="176"/>
        <v>0.235044</v>
      </c>
      <c r="AE308" s="29">
        <f t="shared" si="176"/>
        <v>0</v>
      </c>
      <c r="AF308" s="29">
        <f t="shared" si="176"/>
        <v>0</v>
      </c>
    </row>
    <row r="309" ht="15" customHeight="1" spans="1:32">
      <c r="A309" s="26"/>
      <c r="B309" s="34" t="s">
        <v>136</v>
      </c>
      <c r="C309" s="29">
        <f t="shared" si="149"/>
        <v>4519.317599</v>
      </c>
      <c r="D309" s="29">
        <f t="shared" ref="D309:AF309" si="177">D227/10000</f>
        <v>135.729358</v>
      </c>
      <c r="E309" s="29">
        <f t="shared" si="177"/>
        <v>88.708249</v>
      </c>
      <c r="F309" s="29">
        <f t="shared" si="177"/>
        <v>0</v>
      </c>
      <c r="G309" s="29">
        <f t="shared" si="177"/>
        <v>772.24099</v>
      </c>
      <c r="H309" s="30">
        <f t="shared" si="177"/>
        <v>2865.723099</v>
      </c>
      <c r="I309" s="30">
        <f t="shared" si="177"/>
        <v>76.780573</v>
      </c>
      <c r="J309" s="29">
        <f t="shared" si="177"/>
        <v>17.6</v>
      </c>
      <c r="K309" s="29">
        <f t="shared" si="177"/>
        <v>59.180573</v>
      </c>
      <c r="L309" s="29">
        <f t="shared" si="177"/>
        <v>0</v>
      </c>
      <c r="M309" s="30">
        <f t="shared" si="177"/>
        <v>175.116857</v>
      </c>
      <c r="N309" s="29">
        <f t="shared" si="177"/>
        <v>136.38943</v>
      </c>
      <c r="O309" s="29">
        <f t="shared" si="177"/>
        <v>38.727427</v>
      </c>
      <c r="P309" s="30">
        <f t="shared" si="177"/>
        <v>188.927999</v>
      </c>
      <c r="Q309" s="29">
        <f t="shared" si="177"/>
        <v>140.430857</v>
      </c>
      <c r="R309" s="29">
        <f t="shared" si="177"/>
        <v>48.497142</v>
      </c>
      <c r="S309" s="30">
        <f t="shared" si="177"/>
        <v>216.090474</v>
      </c>
      <c r="T309" s="29">
        <f t="shared" si="177"/>
        <v>37.435624</v>
      </c>
      <c r="U309" s="29">
        <f t="shared" si="177"/>
        <v>58.229422</v>
      </c>
      <c r="V309" s="29">
        <f t="shared" si="177"/>
        <v>0</v>
      </c>
      <c r="W309" s="29">
        <f t="shared" si="177"/>
        <v>116.400496</v>
      </c>
      <c r="X309" s="29">
        <f t="shared" si="177"/>
        <v>8.579805</v>
      </c>
      <c r="Y309" s="29">
        <f t="shared" si="177"/>
        <v>-4.554873</v>
      </c>
      <c r="Z309" s="29">
        <f t="shared" si="177"/>
        <v>20.662391</v>
      </c>
      <c r="AA309" s="29">
        <f t="shared" si="177"/>
        <v>95.738105</v>
      </c>
      <c r="AB309" s="29">
        <f t="shared" si="177"/>
        <v>39.679108</v>
      </c>
      <c r="AC309" s="29">
        <f t="shared" si="177"/>
        <v>8.950378</v>
      </c>
      <c r="AD309" s="29">
        <f t="shared" si="177"/>
        <v>9.599936</v>
      </c>
      <c r="AE309" s="29">
        <f t="shared" si="177"/>
        <v>0</v>
      </c>
      <c r="AF309" s="29">
        <f t="shared" si="177"/>
        <v>0</v>
      </c>
    </row>
    <row r="310" ht="15" customHeight="1" spans="1:32">
      <c r="A310" s="26"/>
      <c r="B310" s="34" t="s">
        <v>83</v>
      </c>
      <c r="C310" s="29">
        <f t="shared" si="149"/>
        <v>557.389211</v>
      </c>
      <c r="D310" s="29">
        <f t="shared" ref="D310:AF310" si="178">D228/10000</f>
        <v>0</v>
      </c>
      <c r="E310" s="29">
        <f t="shared" si="178"/>
        <v>62.708171</v>
      </c>
      <c r="F310" s="29">
        <f t="shared" si="178"/>
        <v>0</v>
      </c>
      <c r="G310" s="29">
        <f t="shared" si="178"/>
        <v>97.396895</v>
      </c>
      <c r="H310" s="30">
        <f t="shared" si="178"/>
        <v>318.015148</v>
      </c>
      <c r="I310" s="30">
        <f t="shared" si="178"/>
        <v>8.208904</v>
      </c>
      <c r="J310" s="29">
        <f t="shared" si="178"/>
        <v>1.917736</v>
      </c>
      <c r="K310" s="29">
        <f t="shared" si="178"/>
        <v>6.291168</v>
      </c>
      <c r="L310" s="29">
        <f t="shared" si="178"/>
        <v>0</v>
      </c>
      <c r="M310" s="30">
        <f t="shared" si="178"/>
        <v>18.615733</v>
      </c>
      <c r="N310" s="29">
        <f t="shared" si="178"/>
        <v>14.498832</v>
      </c>
      <c r="O310" s="29">
        <f t="shared" si="178"/>
        <v>4.116901</v>
      </c>
      <c r="P310" s="30">
        <f t="shared" si="178"/>
        <v>20.08393</v>
      </c>
      <c r="Q310" s="29">
        <f t="shared" si="178"/>
        <v>14.928455</v>
      </c>
      <c r="R310" s="29">
        <f t="shared" si="178"/>
        <v>5.155475</v>
      </c>
      <c r="S310" s="30">
        <f t="shared" si="178"/>
        <v>32.36043</v>
      </c>
      <c r="T310" s="29">
        <f t="shared" si="178"/>
        <v>6.829976</v>
      </c>
      <c r="U310" s="29">
        <f t="shared" si="178"/>
        <v>6.719433</v>
      </c>
      <c r="V310" s="29">
        <f t="shared" si="178"/>
        <v>0</v>
      </c>
      <c r="W310" s="29">
        <f t="shared" si="178"/>
        <v>16.576453</v>
      </c>
      <c r="X310" s="29">
        <f t="shared" si="178"/>
        <v>0.966139</v>
      </c>
      <c r="Y310" s="29">
        <f t="shared" si="178"/>
        <v>1.268429</v>
      </c>
      <c r="Z310" s="29">
        <f t="shared" si="178"/>
        <v>5.564634</v>
      </c>
      <c r="AA310" s="29">
        <f t="shared" si="178"/>
        <v>11.011819</v>
      </c>
      <c r="AB310" s="29">
        <f t="shared" si="178"/>
        <v>3.861962</v>
      </c>
      <c r="AC310" s="29">
        <f t="shared" si="178"/>
        <v>1.469586</v>
      </c>
      <c r="AD310" s="29">
        <f t="shared" si="178"/>
        <v>1.387885</v>
      </c>
      <c r="AE310" s="29">
        <f t="shared" si="178"/>
        <v>0</v>
      </c>
      <c r="AF310" s="29">
        <f t="shared" si="178"/>
        <v>0</v>
      </c>
    </row>
    <row r="311" ht="15" customHeight="1" spans="1:32">
      <c r="A311" s="26"/>
      <c r="B311" s="34" t="s">
        <v>137</v>
      </c>
      <c r="C311" s="29">
        <f t="shared" si="149"/>
        <v>203.258321</v>
      </c>
      <c r="D311" s="29">
        <f t="shared" ref="D311:AF311" si="179">D229/10000</f>
        <v>0</v>
      </c>
      <c r="E311" s="29">
        <f t="shared" si="179"/>
        <v>40.263635</v>
      </c>
      <c r="F311" s="29">
        <f t="shared" si="179"/>
        <v>0</v>
      </c>
      <c r="G311" s="29">
        <f t="shared" si="179"/>
        <v>0</v>
      </c>
      <c r="H311" s="30">
        <f t="shared" si="179"/>
        <v>162.972511</v>
      </c>
      <c r="I311" s="30">
        <f t="shared" si="179"/>
        <v>0</v>
      </c>
      <c r="J311" s="29">
        <f t="shared" si="179"/>
        <v>0</v>
      </c>
      <c r="K311" s="29">
        <f t="shared" si="179"/>
        <v>0</v>
      </c>
      <c r="L311" s="29">
        <f t="shared" si="179"/>
        <v>0</v>
      </c>
      <c r="M311" s="30">
        <f t="shared" si="179"/>
        <v>0</v>
      </c>
      <c r="N311" s="29">
        <f t="shared" si="179"/>
        <v>0</v>
      </c>
      <c r="O311" s="29">
        <f t="shared" si="179"/>
        <v>0</v>
      </c>
      <c r="P311" s="30">
        <f t="shared" si="179"/>
        <v>0</v>
      </c>
      <c r="Q311" s="29">
        <f t="shared" si="179"/>
        <v>0</v>
      </c>
      <c r="R311" s="29">
        <f t="shared" si="179"/>
        <v>0</v>
      </c>
      <c r="S311" s="30">
        <f t="shared" si="179"/>
        <v>0.022175</v>
      </c>
      <c r="T311" s="29">
        <f t="shared" si="179"/>
        <v>0.001126</v>
      </c>
      <c r="U311" s="29">
        <f t="shared" si="179"/>
        <v>0.003255</v>
      </c>
      <c r="V311" s="29">
        <f t="shared" si="179"/>
        <v>0</v>
      </c>
      <c r="W311" s="29">
        <f t="shared" si="179"/>
        <v>0.017092</v>
      </c>
      <c r="X311" s="29">
        <f t="shared" si="179"/>
        <v>0</v>
      </c>
      <c r="Y311" s="29">
        <f t="shared" si="179"/>
        <v>0.000702</v>
      </c>
      <c r="Z311" s="29">
        <f t="shared" si="179"/>
        <v>0.001404</v>
      </c>
      <c r="AA311" s="29">
        <f t="shared" si="179"/>
        <v>0.015688</v>
      </c>
      <c r="AB311" s="29">
        <f t="shared" si="179"/>
        <v>0.003097</v>
      </c>
      <c r="AC311" s="29">
        <f t="shared" si="179"/>
        <v>7.9e-5</v>
      </c>
      <c r="AD311" s="29">
        <f t="shared" si="179"/>
        <v>7.9e-5</v>
      </c>
      <c r="AE311" s="29">
        <f t="shared" si="179"/>
        <v>0</v>
      </c>
      <c r="AF311" s="29">
        <f t="shared" si="179"/>
        <v>0</v>
      </c>
    </row>
    <row r="312" ht="15" customHeight="1" spans="1:32">
      <c r="A312" s="26"/>
      <c r="B312" s="34" t="s">
        <v>138</v>
      </c>
      <c r="C312" s="29">
        <f t="shared" si="149"/>
        <v>44.368478</v>
      </c>
      <c r="D312" s="29">
        <f t="shared" ref="D312:AF312" si="180">D230/10000</f>
        <v>0</v>
      </c>
      <c r="E312" s="29">
        <f t="shared" si="180"/>
        <v>21.839497</v>
      </c>
      <c r="F312" s="29">
        <f t="shared" si="180"/>
        <v>0</v>
      </c>
      <c r="G312" s="29">
        <f t="shared" si="180"/>
        <v>0.041849</v>
      </c>
      <c r="H312" s="30">
        <f t="shared" si="180"/>
        <v>22.126415</v>
      </c>
      <c r="I312" s="30">
        <f t="shared" si="180"/>
        <v>0.352</v>
      </c>
      <c r="J312" s="29">
        <f t="shared" si="180"/>
        <v>0.001</v>
      </c>
      <c r="K312" s="29">
        <f t="shared" si="180"/>
        <v>0.351</v>
      </c>
      <c r="L312" s="29">
        <f t="shared" si="180"/>
        <v>0</v>
      </c>
      <c r="M312" s="30">
        <f t="shared" si="180"/>
        <v>0.002</v>
      </c>
      <c r="N312" s="29">
        <f t="shared" si="180"/>
        <v>0.001</v>
      </c>
      <c r="O312" s="29">
        <f t="shared" si="180"/>
        <v>0.001</v>
      </c>
      <c r="P312" s="30">
        <f t="shared" si="180"/>
        <v>0.002</v>
      </c>
      <c r="Q312" s="29">
        <f t="shared" si="180"/>
        <v>0.001</v>
      </c>
      <c r="R312" s="29">
        <f t="shared" si="180"/>
        <v>0.001</v>
      </c>
      <c r="S312" s="30">
        <f t="shared" si="180"/>
        <v>0.004717</v>
      </c>
      <c r="T312" s="29">
        <f t="shared" si="180"/>
        <v>0</v>
      </c>
      <c r="U312" s="29">
        <f t="shared" si="180"/>
        <v>0</v>
      </c>
      <c r="V312" s="29">
        <f t="shared" si="180"/>
        <v>0</v>
      </c>
      <c r="W312" s="29">
        <f t="shared" si="180"/>
        <v>0.004717</v>
      </c>
      <c r="X312" s="29">
        <f t="shared" si="180"/>
        <v>0</v>
      </c>
      <c r="Y312" s="29">
        <f t="shared" si="180"/>
        <v>0</v>
      </c>
      <c r="Z312" s="29">
        <f t="shared" si="180"/>
        <v>0</v>
      </c>
      <c r="AA312" s="29">
        <f t="shared" si="180"/>
        <v>0.004717</v>
      </c>
      <c r="AB312" s="29">
        <f t="shared" si="180"/>
        <v>0</v>
      </c>
      <c r="AC312" s="29">
        <f t="shared" si="180"/>
        <v>0</v>
      </c>
      <c r="AD312" s="29">
        <f t="shared" si="180"/>
        <v>0</v>
      </c>
      <c r="AE312" s="29">
        <f t="shared" si="180"/>
        <v>0</v>
      </c>
      <c r="AF312" s="29">
        <f t="shared" si="180"/>
        <v>0</v>
      </c>
    </row>
    <row r="313" ht="15" customHeight="1" spans="1:32">
      <c r="A313" s="26"/>
      <c r="B313" s="34" t="s">
        <v>139</v>
      </c>
      <c r="C313" s="29">
        <f t="shared" si="149"/>
        <v>36.686299</v>
      </c>
      <c r="D313" s="29">
        <f t="shared" ref="D313:AF313" si="181">D231/10000</f>
        <v>0</v>
      </c>
      <c r="E313" s="29">
        <f t="shared" si="181"/>
        <v>13.317</v>
      </c>
      <c r="F313" s="29">
        <f t="shared" si="181"/>
        <v>0.199026</v>
      </c>
      <c r="G313" s="29">
        <f t="shared" si="181"/>
        <v>0.156378</v>
      </c>
      <c r="H313" s="30">
        <f t="shared" si="181"/>
        <v>17.705777</v>
      </c>
      <c r="I313" s="30">
        <f t="shared" si="181"/>
        <v>0.810321</v>
      </c>
      <c r="J313" s="29">
        <f t="shared" si="181"/>
        <v>0.284323</v>
      </c>
      <c r="K313" s="29">
        <f t="shared" si="181"/>
        <v>0.227459</v>
      </c>
      <c r="L313" s="29">
        <f t="shared" si="181"/>
        <v>0.298539</v>
      </c>
      <c r="M313" s="30">
        <f t="shared" si="181"/>
        <v>0.412269</v>
      </c>
      <c r="N313" s="29">
        <f t="shared" si="181"/>
        <v>0.341188</v>
      </c>
      <c r="O313" s="29">
        <f t="shared" si="181"/>
        <v>0.071081</v>
      </c>
      <c r="P313" s="30">
        <f t="shared" si="181"/>
        <v>0.142162</v>
      </c>
      <c r="Q313" s="29">
        <f t="shared" si="181"/>
        <v>0.056865</v>
      </c>
      <c r="R313" s="29">
        <f t="shared" si="181"/>
        <v>0.085297</v>
      </c>
      <c r="S313" s="30">
        <f t="shared" si="181"/>
        <v>3.943366</v>
      </c>
      <c r="T313" s="29">
        <f t="shared" si="181"/>
        <v>0.289026</v>
      </c>
      <c r="U313" s="29">
        <f t="shared" si="181"/>
        <v>2.923053</v>
      </c>
      <c r="V313" s="29">
        <f t="shared" si="181"/>
        <v>0.18481</v>
      </c>
      <c r="W313" s="29">
        <f t="shared" si="181"/>
        <v>0.3901</v>
      </c>
      <c r="X313" s="29">
        <f t="shared" si="181"/>
        <v>0.042648</v>
      </c>
      <c r="Y313" s="29">
        <f t="shared" si="181"/>
        <v>0.113729</v>
      </c>
      <c r="Z313" s="29">
        <f t="shared" si="181"/>
        <v>0.3901</v>
      </c>
      <c r="AA313" s="29">
        <f t="shared" si="181"/>
        <v>0</v>
      </c>
      <c r="AB313" s="29">
        <f t="shared" si="181"/>
        <v>0.042648</v>
      </c>
      <c r="AC313" s="29">
        <f t="shared" si="181"/>
        <v>2.880405</v>
      </c>
      <c r="AD313" s="29">
        <f t="shared" si="181"/>
        <v>0</v>
      </c>
      <c r="AE313" s="29">
        <f t="shared" si="181"/>
        <v>0</v>
      </c>
      <c r="AF313" s="29">
        <f t="shared" si="181"/>
        <v>0</v>
      </c>
    </row>
    <row r="314" ht="15" customHeight="1" spans="1:32">
      <c r="A314" s="26"/>
      <c r="B314" s="34" t="s">
        <v>140</v>
      </c>
      <c r="C314" s="29">
        <f t="shared" si="149"/>
        <v>2020.121274</v>
      </c>
      <c r="D314" s="29">
        <f t="shared" ref="D314:AF314" si="182">D232/10000</f>
        <v>0</v>
      </c>
      <c r="E314" s="29">
        <f t="shared" si="182"/>
        <v>521.804602</v>
      </c>
      <c r="F314" s="29">
        <f t="shared" si="182"/>
        <v>0</v>
      </c>
      <c r="G314" s="29">
        <f t="shared" si="182"/>
        <v>30.675913</v>
      </c>
      <c r="H314" s="30">
        <f t="shared" si="182"/>
        <v>1431.761154</v>
      </c>
      <c r="I314" s="30">
        <f t="shared" si="182"/>
        <v>14.740899</v>
      </c>
      <c r="J314" s="29">
        <f t="shared" si="182"/>
        <v>3.189475</v>
      </c>
      <c r="K314" s="29">
        <f t="shared" si="182"/>
        <v>3.881613</v>
      </c>
      <c r="L314" s="29">
        <f t="shared" si="182"/>
        <v>7.669811</v>
      </c>
      <c r="M314" s="30">
        <f t="shared" si="182"/>
        <v>7.788855</v>
      </c>
      <c r="N314" s="29">
        <f t="shared" si="182"/>
        <v>6.194119</v>
      </c>
      <c r="O314" s="29">
        <f t="shared" si="182"/>
        <v>1.594736</v>
      </c>
      <c r="P314" s="30">
        <f t="shared" si="182"/>
        <v>13.349851</v>
      </c>
      <c r="Q314" s="29">
        <f t="shared" si="182"/>
        <v>13.349851</v>
      </c>
      <c r="R314" s="29">
        <f t="shared" si="182"/>
        <v>0</v>
      </c>
      <c r="S314" s="30">
        <f t="shared" si="182"/>
        <v>0</v>
      </c>
      <c r="T314" s="29">
        <f t="shared" si="182"/>
        <v>0</v>
      </c>
      <c r="U314" s="29">
        <f t="shared" si="182"/>
        <v>0</v>
      </c>
      <c r="V314" s="29">
        <f t="shared" si="182"/>
        <v>0</v>
      </c>
      <c r="W314" s="29">
        <f t="shared" si="182"/>
        <v>0</v>
      </c>
      <c r="X314" s="29">
        <f t="shared" si="182"/>
        <v>0</v>
      </c>
      <c r="Y314" s="29">
        <f t="shared" si="182"/>
        <v>0</v>
      </c>
      <c r="Z314" s="29">
        <f t="shared" si="182"/>
        <v>0</v>
      </c>
      <c r="AA314" s="29">
        <f t="shared" si="182"/>
        <v>0</v>
      </c>
      <c r="AB314" s="29">
        <f t="shared" si="182"/>
        <v>0</v>
      </c>
      <c r="AC314" s="29">
        <f t="shared" si="182"/>
        <v>0</v>
      </c>
      <c r="AD314" s="29">
        <f t="shared" si="182"/>
        <v>0</v>
      </c>
      <c r="AE314" s="29">
        <f t="shared" si="182"/>
        <v>0</v>
      </c>
      <c r="AF314" s="29">
        <f t="shared" si="182"/>
        <v>0</v>
      </c>
    </row>
    <row r="315" ht="15" customHeight="1" spans="1:32">
      <c r="A315" s="26"/>
      <c r="B315" s="34" t="s">
        <v>141</v>
      </c>
      <c r="C315" s="29">
        <f t="shared" si="149"/>
        <v>1037.710795</v>
      </c>
      <c r="D315" s="29">
        <f t="shared" ref="D315:AF315" si="183">D233/10000</f>
        <v>0</v>
      </c>
      <c r="E315" s="29">
        <f t="shared" si="183"/>
        <v>302.596776</v>
      </c>
      <c r="F315" s="29">
        <f t="shared" si="183"/>
        <v>12.101315</v>
      </c>
      <c r="G315" s="29">
        <f t="shared" si="183"/>
        <v>0</v>
      </c>
      <c r="H315" s="30">
        <f t="shared" si="183"/>
        <v>628.071984</v>
      </c>
      <c r="I315" s="30">
        <f t="shared" si="183"/>
        <v>39.301525</v>
      </c>
      <c r="J315" s="29">
        <f t="shared" si="183"/>
        <v>22.09316</v>
      </c>
      <c r="K315" s="29">
        <f t="shared" si="183"/>
        <v>15.510253</v>
      </c>
      <c r="L315" s="29">
        <f t="shared" si="183"/>
        <v>1.698112</v>
      </c>
      <c r="M315" s="30">
        <f t="shared" si="183"/>
        <v>43.309416</v>
      </c>
      <c r="N315" s="29">
        <f t="shared" si="183"/>
        <v>41.63317</v>
      </c>
      <c r="O315" s="29">
        <f t="shared" si="183"/>
        <v>1.676246</v>
      </c>
      <c r="P315" s="30">
        <f t="shared" si="183"/>
        <v>11.547175</v>
      </c>
      <c r="Q315" s="29">
        <f t="shared" si="183"/>
        <v>8.695414</v>
      </c>
      <c r="R315" s="29">
        <f t="shared" si="183"/>
        <v>2.851761</v>
      </c>
      <c r="S315" s="30">
        <f t="shared" si="183"/>
        <v>0.782604</v>
      </c>
      <c r="T315" s="29">
        <f t="shared" si="183"/>
        <v>0</v>
      </c>
      <c r="U315" s="29">
        <f t="shared" si="183"/>
        <v>0</v>
      </c>
      <c r="V315" s="29">
        <f t="shared" si="183"/>
        <v>0.1</v>
      </c>
      <c r="W315" s="29">
        <f t="shared" si="183"/>
        <v>0.026</v>
      </c>
      <c r="X315" s="29">
        <f t="shared" si="183"/>
        <v>0.226415</v>
      </c>
      <c r="Y315" s="29">
        <f t="shared" si="183"/>
        <v>0.430189</v>
      </c>
      <c r="Z315" s="29">
        <f t="shared" si="183"/>
        <v>0.026</v>
      </c>
      <c r="AA315" s="29">
        <f t="shared" si="183"/>
        <v>0</v>
      </c>
      <c r="AB315" s="29">
        <f t="shared" si="183"/>
        <v>0</v>
      </c>
      <c r="AC315" s="29">
        <f t="shared" si="183"/>
        <v>0</v>
      </c>
      <c r="AD315" s="29">
        <f t="shared" si="183"/>
        <v>0</v>
      </c>
      <c r="AE315" s="29">
        <f t="shared" si="183"/>
        <v>0</v>
      </c>
      <c r="AF315" s="29">
        <f t="shared" si="183"/>
        <v>0</v>
      </c>
    </row>
    <row r="316" ht="15" customHeight="1" spans="1:32">
      <c r="A316" s="26"/>
      <c r="B316" s="34" t="s">
        <v>142</v>
      </c>
      <c r="C316" s="29">
        <f t="shared" si="149"/>
        <v>0</v>
      </c>
      <c r="D316" s="29">
        <f t="shared" ref="D316:AF316" si="184">D234/10000</f>
        <v>0</v>
      </c>
      <c r="E316" s="29">
        <f t="shared" si="184"/>
        <v>0</v>
      </c>
      <c r="F316" s="29">
        <f t="shared" si="184"/>
        <v>0</v>
      </c>
      <c r="G316" s="29">
        <f t="shared" si="184"/>
        <v>0</v>
      </c>
      <c r="H316" s="30">
        <f t="shared" si="184"/>
        <v>0</v>
      </c>
      <c r="I316" s="30">
        <f t="shared" si="184"/>
        <v>0</v>
      </c>
      <c r="J316" s="29">
        <f t="shared" si="184"/>
        <v>0</v>
      </c>
      <c r="K316" s="29">
        <f t="shared" si="184"/>
        <v>0</v>
      </c>
      <c r="L316" s="29">
        <f t="shared" si="184"/>
        <v>0</v>
      </c>
      <c r="M316" s="30">
        <f t="shared" si="184"/>
        <v>0</v>
      </c>
      <c r="N316" s="29">
        <f t="shared" si="184"/>
        <v>0</v>
      </c>
      <c r="O316" s="29">
        <f t="shared" si="184"/>
        <v>0</v>
      </c>
      <c r="P316" s="30">
        <f t="shared" si="184"/>
        <v>0</v>
      </c>
      <c r="Q316" s="29">
        <f t="shared" si="184"/>
        <v>0</v>
      </c>
      <c r="R316" s="29">
        <f t="shared" si="184"/>
        <v>0</v>
      </c>
      <c r="S316" s="30">
        <f t="shared" si="184"/>
        <v>0</v>
      </c>
      <c r="T316" s="29">
        <f t="shared" si="184"/>
        <v>0</v>
      </c>
      <c r="U316" s="29">
        <f t="shared" si="184"/>
        <v>0</v>
      </c>
      <c r="V316" s="29">
        <f t="shared" si="184"/>
        <v>0</v>
      </c>
      <c r="W316" s="29">
        <f t="shared" si="184"/>
        <v>0</v>
      </c>
      <c r="X316" s="29">
        <f t="shared" si="184"/>
        <v>0</v>
      </c>
      <c r="Y316" s="29">
        <f t="shared" si="184"/>
        <v>0</v>
      </c>
      <c r="Z316" s="29">
        <f t="shared" si="184"/>
        <v>0</v>
      </c>
      <c r="AA316" s="29">
        <f t="shared" si="184"/>
        <v>0</v>
      </c>
      <c r="AB316" s="29">
        <f t="shared" si="184"/>
        <v>0</v>
      </c>
      <c r="AC316" s="29">
        <f t="shared" si="184"/>
        <v>0</v>
      </c>
      <c r="AD316" s="29">
        <f t="shared" si="184"/>
        <v>0</v>
      </c>
      <c r="AE316" s="29">
        <f t="shared" si="184"/>
        <v>0</v>
      </c>
      <c r="AF316" s="29">
        <f t="shared" si="184"/>
        <v>0</v>
      </c>
    </row>
    <row r="317" ht="15" customHeight="1" spans="1:32">
      <c r="A317" s="26"/>
      <c r="B317" s="34" t="s">
        <v>143</v>
      </c>
      <c r="C317" s="29">
        <f t="shared" si="149"/>
        <v>1453.757874</v>
      </c>
      <c r="D317" s="29">
        <f t="shared" ref="D317:AF317" si="185">D235/10000</f>
        <v>0</v>
      </c>
      <c r="E317" s="29">
        <f t="shared" si="185"/>
        <v>1000.975053</v>
      </c>
      <c r="F317" s="29">
        <f t="shared" si="185"/>
        <v>0</v>
      </c>
      <c r="G317" s="29">
        <f t="shared" si="185"/>
        <v>44.492558</v>
      </c>
      <c r="H317" s="30">
        <f t="shared" si="185"/>
        <v>389.086786</v>
      </c>
      <c r="I317" s="30">
        <f t="shared" si="185"/>
        <v>3.543276</v>
      </c>
      <c r="J317" s="29">
        <f t="shared" si="185"/>
        <v>0.369668</v>
      </c>
      <c r="K317" s="29">
        <f t="shared" si="185"/>
        <v>3.173608</v>
      </c>
      <c r="L317" s="29">
        <f t="shared" si="185"/>
        <v>0</v>
      </c>
      <c r="M317" s="30">
        <f t="shared" si="185"/>
        <v>8.262776</v>
      </c>
      <c r="N317" s="29">
        <f t="shared" si="185"/>
        <v>5.547678</v>
      </c>
      <c r="O317" s="29">
        <f t="shared" si="185"/>
        <v>2.715098</v>
      </c>
      <c r="P317" s="30">
        <f t="shared" si="185"/>
        <v>7.397425</v>
      </c>
      <c r="Q317" s="29">
        <f t="shared" si="185"/>
        <v>6.304235</v>
      </c>
      <c r="R317" s="29">
        <f t="shared" si="185"/>
        <v>1.09319</v>
      </c>
      <c r="S317" s="30">
        <f t="shared" si="185"/>
        <v>0</v>
      </c>
      <c r="T317" s="29">
        <f t="shared" si="185"/>
        <v>0</v>
      </c>
      <c r="U317" s="29">
        <f t="shared" si="185"/>
        <v>0</v>
      </c>
      <c r="V317" s="29">
        <f t="shared" si="185"/>
        <v>0</v>
      </c>
      <c r="W317" s="29">
        <f t="shared" si="185"/>
        <v>0</v>
      </c>
      <c r="X317" s="29">
        <f t="shared" si="185"/>
        <v>0</v>
      </c>
      <c r="Y317" s="29">
        <f t="shared" si="185"/>
        <v>0</v>
      </c>
      <c r="Z317" s="29">
        <f t="shared" si="185"/>
        <v>0</v>
      </c>
      <c r="AA317" s="29">
        <f t="shared" si="185"/>
        <v>0</v>
      </c>
      <c r="AB317" s="29">
        <f t="shared" si="185"/>
        <v>0</v>
      </c>
      <c r="AC317" s="29">
        <f t="shared" si="185"/>
        <v>0</v>
      </c>
      <c r="AD317" s="29">
        <f t="shared" si="185"/>
        <v>0</v>
      </c>
      <c r="AE317" s="29">
        <f t="shared" si="185"/>
        <v>0</v>
      </c>
      <c r="AF317" s="29">
        <f t="shared" si="185"/>
        <v>0</v>
      </c>
    </row>
    <row r="318" ht="15" customHeight="1" spans="1:32">
      <c r="A318" s="26"/>
      <c r="B318" s="34" t="s">
        <v>144</v>
      </c>
      <c r="C318" s="29">
        <f t="shared" si="149"/>
        <v>1715.791051</v>
      </c>
      <c r="D318" s="29">
        <f t="shared" ref="D318:AF318" si="186">D236/10000</f>
        <v>0</v>
      </c>
      <c r="E318" s="29">
        <f t="shared" si="186"/>
        <v>1646.92339</v>
      </c>
      <c r="F318" s="29">
        <f t="shared" si="186"/>
        <v>0</v>
      </c>
      <c r="G318" s="29">
        <f t="shared" si="186"/>
        <v>0</v>
      </c>
      <c r="H318" s="30">
        <f t="shared" si="186"/>
        <v>55.473369</v>
      </c>
      <c r="I318" s="30">
        <f t="shared" si="186"/>
        <v>0</v>
      </c>
      <c r="J318" s="29">
        <f t="shared" si="186"/>
        <v>0</v>
      </c>
      <c r="K318" s="29">
        <f t="shared" si="186"/>
        <v>0</v>
      </c>
      <c r="L318" s="29">
        <f t="shared" si="186"/>
        <v>0</v>
      </c>
      <c r="M318" s="30">
        <f t="shared" si="186"/>
        <v>13.394292</v>
      </c>
      <c r="N318" s="29">
        <f t="shared" si="186"/>
        <v>13.394292</v>
      </c>
      <c r="O318" s="29">
        <f t="shared" si="186"/>
        <v>0</v>
      </c>
      <c r="P318" s="30">
        <f t="shared" si="186"/>
        <v>0</v>
      </c>
      <c r="Q318" s="29">
        <f t="shared" si="186"/>
        <v>0</v>
      </c>
      <c r="R318" s="29">
        <f t="shared" si="186"/>
        <v>0</v>
      </c>
      <c r="S318" s="30">
        <f t="shared" si="186"/>
        <v>0</v>
      </c>
      <c r="T318" s="29">
        <f t="shared" si="186"/>
        <v>0</v>
      </c>
      <c r="U318" s="29">
        <f t="shared" si="186"/>
        <v>0</v>
      </c>
      <c r="V318" s="29">
        <f t="shared" si="186"/>
        <v>0</v>
      </c>
      <c r="W318" s="29">
        <f t="shared" si="186"/>
        <v>0</v>
      </c>
      <c r="X318" s="29">
        <f t="shared" si="186"/>
        <v>0</v>
      </c>
      <c r="Y318" s="29">
        <f t="shared" si="186"/>
        <v>0</v>
      </c>
      <c r="Z318" s="29">
        <f t="shared" si="186"/>
        <v>0</v>
      </c>
      <c r="AA318" s="29">
        <f t="shared" si="186"/>
        <v>0</v>
      </c>
      <c r="AB318" s="29">
        <f t="shared" si="186"/>
        <v>0</v>
      </c>
      <c r="AC318" s="29">
        <f t="shared" si="186"/>
        <v>0</v>
      </c>
      <c r="AD318" s="29">
        <f t="shared" si="186"/>
        <v>0</v>
      </c>
      <c r="AE318" s="29">
        <f t="shared" si="186"/>
        <v>0</v>
      </c>
      <c r="AF318" s="29">
        <f t="shared" si="186"/>
        <v>0</v>
      </c>
    </row>
    <row r="319" ht="15" customHeight="1" spans="1:32">
      <c r="A319" s="26"/>
      <c r="B319" s="34" t="s">
        <v>145</v>
      </c>
      <c r="C319" s="29">
        <f t="shared" si="149"/>
        <v>1186.043942</v>
      </c>
      <c r="D319" s="29">
        <f t="shared" ref="D319:AF319" si="187">D237/10000</f>
        <v>-2015.88214564272</v>
      </c>
      <c r="E319" s="29">
        <f t="shared" si="187"/>
        <v>271.901813</v>
      </c>
      <c r="F319" s="29">
        <f t="shared" si="187"/>
        <v>0</v>
      </c>
      <c r="G319" s="29">
        <f t="shared" si="187"/>
        <v>101.763375</v>
      </c>
      <c r="H319" s="30">
        <f t="shared" si="187"/>
        <v>2169.65578</v>
      </c>
      <c r="I319" s="30">
        <f t="shared" si="187"/>
        <v>168.04367</v>
      </c>
      <c r="J319" s="29">
        <f t="shared" si="187"/>
        <v>57.411144</v>
      </c>
      <c r="K319" s="29">
        <f t="shared" si="187"/>
        <v>54.708592</v>
      </c>
      <c r="L319" s="29">
        <f t="shared" si="187"/>
        <v>55.923934</v>
      </c>
      <c r="M319" s="30">
        <f t="shared" si="187"/>
        <v>82.3582609652057</v>
      </c>
      <c r="N319" s="29">
        <f t="shared" si="187"/>
        <v>61.6267139904326</v>
      </c>
      <c r="O319" s="29">
        <f t="shared" si="187"/>
        <v>20.7315469747731</v>
      </c>
      <c r="P319" s="30">
        <f t="shared" si="187"/>
        <v>105.731263677511</v>
      </c>
      <c r="Q319" s="29">
        <f t="shared" si="187"/>
        <v>79.0242025699946</v>
      </c>
      <c r="R319" s="29">
        <f t="shared" si="187"/>
        <v>26.7070611075166</v>
      </c>
      <c r="S319" s="30">
        <f t="shared" si="187"/>
        <v>302.471925</v>
      </c>
      <c r="T319" s="29">
        <f t="shared" si="187"/>
        <v>77.908771</v>
      </c>
      <c r="U319" s="29">
        <f t="shared" si="187"/>
        <v>38.760659</v>
      </c>
      <c r="V319" s="29">
        <f t="shared" si="187"/>
        <v>27.4625</v>
      </c>
      <c r="W319" s="29">
        <f t="shared" si="187"/>
        <v>62.086646</v>
      </c>
      <c r="X319" s="29">
        <f t="shared" si="187"/>
        <v>12.262624</v>
      </c>
      <c r="Y319" s="29">
        <f t="shared" si="187"/>
        <v>83.990725</v>
      </c>
      <c r="Z319" s="29">
        <f t="shared" si="187"/>
        <v>21.634238</v>
      </c>
      <c r="AA319" s="29">
        <f t="shared" si="187"/>
        <v>28.326008</v>
      </c>
      <c r="AB319" s="29">
        <f t="shared" si="187"/>
        <v>3.304107</v>
      </c>
      <c r="AC319" s="29">
        <f t="shared" si="187"/>
        <v>4.700474</v>
      </c>
      <c r="AD319" s="29">
        <f t="shared" si="187"/>
        <v>3.974678</v>
      </c>
      <c r="AE319" s="29">
        <f t="shared" si="187"/>
        <v>0</v>
      </c>
      <c r="AF319" s="29">
        <f t="shared" si="187"/>
        <v>0</v>
      </c>
    </row>
    <row r="320" ht="15" customHeight="1" spans="1:32">
      <c r="A320" s="26"/>
      <c r="B320" s="34" t="s">
        <v>146</v>
      </c>
      <c r="C320" s="29">
        <f t="shared" si="149"/>
        <v>0</v>
      </c>
      <c r="D320" s="29">
        <f t="shared" ref="D320:AF320" si="188">D238/10000</f>
        <v>0</v>
      </c>
      <c r="E320" s="29">
        <f t="shared" si="188"/>
        <v>0</v>
      </c>
      <c r="F320" s="29">
        <f t="shared" si="188"/>
        <v>0</v>
      </c>
      <c r="G320" s="29">
        <f t="shared" si="188"/>
        <v>0</v>
      </c>
      <c r="H320" s="30">
        <f t="shared" si="188"/>
        <v>0</v>
      </c>
      <c r="I320" s="30">
        <f t="shared" si="188"/>
        <v>0</v>
      </c>
      <c r="J320" s="29">
        <f t="shared" si="188"/>
        <v>0</v>
      </c>
      <c r="K320" s="29">
        <f t="shared" si="188"/>
        <v>0</v>
      </c>
      <c r="L320" s="29">
        <f t="shared" si="188"/>
        <v>0</v>
      </c>
      <c r="M320" s="30">
        <f t="shared" si="188"/>
        <v>0</v>
      </c>
      <c r="N320" s="29">
        <f t="shared" si="188"/>
        <v>0</v>
      </c>
      <c r="O320" s="29">
        <f t="shared" si="188"/>
        <v>0</v>
      </c>
      <c r="P320" s="30">
        <f t="shared" si="188"/>
        <v>0</v>
      </c>
      <c r="Q320" s="29">
        <f t="shared" si="188"/>
        <v>0</v>
      </c>
      <c r="R320" s="29">
        <f t="shared" si="188"/>
        <v>0</v>
      </c>
      <c r="S320" s="30">
        <f t="shared" si="188"/>
        <v>0</v>
      </c>
      <c r="T320" s="29">
        <f t="shared" si="188"/>
        <v>0</v>
      </c>
      <c r="U320" s="29">
        <f t="shared" si="188"/>
        <v>0</v>
      </c>
      <c r="V320" s="29">
        <f t="shared" si="188"/>
        <v>0</v>
      </c>
      <c r="W320" s="29">
        <f t="shared" si="188"/>
        <v>0</v>
      </c>
      <c r="X320" s="29">
        <f t="shared" si="188"/>
        <v>0</v>
      </c>
      <c r="Y320" s="29">
        <f t="shared" si="188"/>
        <v>0</v>
      </c>
      <c r="Z320" s="29">
        <f t="shared" si="188"/>
        <v>0</v>
      </c>
      <c r="AA320" s="29">
        <f t="shared" si="188"/>
        <v>0</v>
      </c>
      <c r="AB320" s="29">
        <f t="shared" si="188"/>
        <v>0</v>
      </c>
      <c r="AC320" s="29">
        <f t="shared" si="188"/>
        <v>0</v>
      </c>
      <c r="AD320" s="29">
        <f t="shared" si="188"/>
        <v>0</v>
      </c>
      <c r="AE320" s="29">
        <f t="shared" si="188"/>
        <v>0</v>
      </c>
      <c r="AF320" s="29">
        <f t="shared" si="188"/>
        <v>0</v>
      </c>
    </row>
    <row r="321" ht="15" customHeight="1" spans="1:32">
      <c r="A321" s="26"/>
      <c r="B321" s="40" t="s">
        <v>95</v>
      </c>
      <c r="C321" s="36">
        <f t="shared" si="149"/>
        <v>13423.072562</v>
      </c>
      <c r="D321" s="36">
        <f t="shared" ref="D321:AF321" si="189">D239/10000</f>
        <v>-1889.13428364272</v>
      </c>
      <c r="E321" s="36">
        <f t="shared" si="189"/>
        <v>4313.846603</v>
      </c>
      <c r="F321" s="36">
        <f t="shared" si="189"/>
        <v>12.300341</v>
      </c>
      <c r="G321" s="36">
        <f t="shared" si="189"/>
        <v>1059.245916</v>
      </c>
      <c r="H321" s="30">
        <f t="shared" si="189"/>
        <v>8320.319353</v>
      </c>
      <c r="I321" s="30">
        <f t="shared" si="189"/>
        <v>314.026542</v>
      </c>
      <c r="J321" s="36">
        <f t="shared" si="189"/>
        <v>102.866506</v>
      </c>
      <c r="K321" s="36">
        <f t="shared" si="189"/>
        <v>145.56964</v>
      </c>
      <c r="L321" s="36">
        <f t="shared" si="189"/>
        <v>65.590396</v>
      </c>
      <c r="M321" s="30">
        <f t="shared" si="189"/>
        <v>353.751206965206</v>
      </c>
      <c r="N321" s="36">
        <f t="shared" si="189"/>
        <v>281.871796990433</v>
      </c>
      <c r="O321" s="36">
        <f t="shared" si="189"/>
        <v>71.8794099747731</v>
      </c>
      <c r="P321" s="30">
        <f t="shared" si="189"/>
        <v>351.672553677511</v>
      </c>
      <c r="Q321" s="36">
        <f t="shared" si="189"/>
        <v>265.036253569995</v>
      </c>
      <c r="R321" s="36">
        <f t="shared" si="189"/>
        <v>86.6363001075166</v>
      </c>
      <c r="S321" s="30">
        <f t="shared" si="189"/>
        <v>587.04433</v>
      </c>
      <c r="T321" s="36">
        <f t="shared" si="189"/>
        <v>143.355684</v>
      </c>
      <c r="U321" s="36">
        <f t="shared" si="189"/>
        <v>110.647355</v>
      </c>
      <c r="V321" s="36">
        <f t="shared" si="189"/>
        <v>27.74731</v>
      </c>
      <c r="W321" s="36">
        <f t="shared" si="189"/>
        <v>201.261877</v>
      </c>
      <c r="X321" s="36">
        <f t="shared" si="189"/>
        <v>22.311352</v>
      </c>
      <c r="Y321" s="36">
        <f t="shared" si="189"/>
        <v>81.720752</v>
      </c>
      <c r="Z321" s="36">
        <f t="shared" si="189"/>
        <v>49.774535</v>
      </c>
      <c r="AA321" s="36">
        <f t="shared" si="189"/>
        <v>139.360942</v>
      </c>
      <c r="AB321" s="36">
        <f t="shared" si="189"/>
        <v>50.329865</v>
      </c>
      <c r="AC321" s="36">
        <f t="shared" si="189"/>
        <v>18.338468</v>
      </c>
      <c r="AD321" s="36">
        <f t="shared" si="189"/>
        <v>15.197622</v>
      </c>
      <c r="AE321" s="36">
        <f t="shared" si="189"/>
        <v>0</v>
      </c>
      <c r="AF321" s="36">
        <f t="shared" si="189"/>
        <v>0</v>
      </c>
    </row>
    <row r="322" ht="15" customHeight="1" spans="1:32">
      <c r="A322" s="26" t="s">
        <v>147</v>
      </c>
      <c r="B322" s="31" t="s">
        <v>148</v>
      </c>
      <c r="C322" s="29">
        <f t="shared" si="149"/>
        <v>1.439</v>
      </c>
      <c r="D322" s="29">
        <f t="shared" ref="D322:AF322" si="190">D240/10000</f>
        <v>0</v>
      </c>
      <c r="E322" s="29">
        <f t="shared" si="190"/>
        <v>1.439</v>
      </c>
      <c r="F322" s="29">
        <f t="shared" si="190"/>
        <v>0</v>
      </c>
      <c r="G322" s="29">
        <f t="shared" si="190"/>
        <v>0</v>
      </c>
      <c r="H322" s="30">
        <f t="shared" si="190"/>
        <v>0</v>
      </c>
      <c r="I322" s="30">
        <f t="shared" si="190"/>
        <v>0</v>
      </c>
      <c r="J322" s="29">
        <f t="shared" si="190"/>
        <v>0</v>
      </c>
      <c r="K322" s="29">
        <f t="shared" si="190"/>
        <v>0</v>
      </c>
      <c r="L322" s="29">
        <f t="shared" si="190"/>
        <v>0</v>
      </c>
      <c r="M322" s="30">
        <f t="shared" si="190"/>
        <v>0</v>
      </c>
      <c r="N322" s="29">
        <f t="shared" si="190"/>
        <v>0</v>
      </c>
      <c r="O322" s="29">
        <f t="shared" si="190"/>
        <v>0</v>
      </c>
      <c r="P322" s="30">
        <f t="shared" si="190"/>
        <v>0</v>
      </c>
      <c r="Q322" s="29">
        <f t="shared" si="190"/>
        <v>0</v>
      </c>
      <c r="R322" s="29">
        <f t="shared" si="190"/>
        <v>0</v>
      </c>
      <c r="S322" s="30">
        <f t="shared" si="190"/>
        <v>0</v>
      </c>
      <c r="T322" s="29">
        <f t="shared" si="190"/>
        <v>0</v>
      </c>
      <c r="U322" s="29">
        <f t="shared" si="190"/>
        <v>0</v>
      </c>
      <c r="V322" s="29">
        <f t="shared" si="190"/>
        <v>0</v>
      </c>
      <c r="W322" s="29">
        <f t="shared" si="190"/>
        <v>0</v>
      </c>
      <c r="X322" s="29">
        <f t="shared" si="190"/>
        <v>0</v>
      </c>
      <c r="Y322" s="29">
        <f t="shared" si="190"/>
        <v>0</v>
      </c>
      <c r="Z322" s="29">
        <f t="shared" si="190"/>
        <v>0</v>
      </c>
      <c r="AA322" s="29">
        <f t="shared" si="190"/>
        <v>0</v>
      </c>
      <c r="AB322" s="29">
        <f t="shared" si="190"/>
        <v>0</v>
      </c>
      <c r="AC322" s="29">
        <f t="shared" si="190"/>
        <v>0</v>
      </c>
      <c r="AD322" s="29">
        <f t="shared" si="190"/>
        <v>0</v>
      </c>
      <c r="AE322" s="29">
        <f t="shared" si="190"/>
        <v>0</v>
      </c>
      <c r="AF322" s="29">
        <f t="shared" si="190"/>
        <v>0</v>
      </c>
    </row>
    <row r="323" ht="15" customHeight="1" spans="1:32">
      <c r="A323" s="26"/>
      <c r="B323" s="31" t="s">
        <v>149</v>
      </c>
      <c r="C323" s="29">
        <f t="shared" si="149"/>
        <v>0</v>
      </c>
      <c r="D323" s="29">
        <f t="shared" ref="D323:AF323" si="191">D241/10000</f>
        <v>0</v>
      </c>
      <c r="E323" s="29">
        <f t="shared" si="191"/>
        <v>0</v>
      </c>
      <c r="F323" s="29">
        <f t="shared" si="191"/>
        <v>0</v>
      </c>
      <c r="G323" s="29">
        <f t="shared" si="191"/>
        <v>0</v>
      </c>
      <c r="H323" s="30">
        <f t="shared" si="191"/>
        <v>0</v>
      </c>
      <c r="I323" s="30">
        <f t="shared" si="191"/>
        <v>0</v>
      </c>
      <c r="J323" s="29">
        <f t="shared" si="191"/>
        <v>0</v>
      </c>
      <c r="K323" s="29">
        <f t="shared" si="191"/>
        <v>0</v>
      </c>
      <c r="L323" s="29">
        <f t="shared" si="191"/>
        <v>0</v>
      </c>
      <c r="M323" s="30">
        <f t="shared" si="191"/>
        <v>0</v>
      </c>
      <c r="N323" s="29">
        <f t="shared" si="191"/>
        <v>0</v>
      </c>
      <c r="O323" s="29">
        <f t="shared" si="191"/>
        <v>0</v>
      </c>
      <c r="P323" s="30">
        <f t="shared" si="191"/>
        <v>0</v>
      </c>
      <c r="Q323" s="29">
        <f t="shared" si="191"/>
        <v>0</v>
      </c>
      <c r="R323" s="29">
        <f t="shared" si="191"/>
        <v>0</v>
      </c>
      <c r="S323" s="30">
        <f t="shared" si="191"/>
        <v>0</v>
      </c>
      <c r="T323" s="29">
        <f t="shared" si="191"/>
        <v>0</v>
      </c>
      <c r="U323" s="29">
        <f t="shared" si="191"/>
        <v>0</v>
      </c>
      <c r="V323" s="29">
        <f t="shared" si="191"/>
        <v>0</v>
      </c>
      <c r="W323" s="29">
        <f t="shared" si="191"/>
        <v>0</v>
      </c>
      <c r="X323" s="29">
        <f t="shared" si="191"/>
        <v>0</v>
      </c>
      <c r="Y323" s="29">
        <f t="shared" si="191"/>
        <v>0</v>
      </c>
      <c r="Z323" s="29">
        <f t="shared" si="191"/>
        <v>0</v>
      </c>
      <c r="AA323" s="29">
        <f t="shared" si="191"/>
        <v>0</v>
      </c>
      <c r="AB323" s="29">
        <f t="shared" si="191"/>
        <v>0</v>
      </c>
      <c r="AC323" s="29">
        <f t="shared" si="191"/>
        <v>0</v>
      </c>
      <c r="AD323" s="29">
        <f t="shared" si="191"/>
        <v>0</v>
      </c>
      <c r="AE323" s="29">
        <f t="shared" si="191"/>
        <v>0</v>
      </c>
      <c r="AF323" s="29">
        <f t="shared" si="191"/>
        <v>0</v>
      </c>
    </row>
    <row r="324" ht="15" customHeight="1" spans="1:32">
      <c r="A324" s="26"/>
      <c r="B324" s="31" t="s">
        <v>150</v>
      </c>
      <c r="C324" s="29">
        <f t="shared" si="149"/>
        <v>375.108523</v>
      </c>
      <c r="D324" s="29">
        <f t="shared" ref="D324:AF324" si="192">D242/10000</f>
        <v>0</v>
      </c>
      <c r="E324" s="29">
        <f t="shared" si="192"/>
        <v>144.987103</v>
      </c>
      <c r="F324" s="29">
        <f t="shared" si="192"/>
        <v>0</v>
      </c>
      <c r="G324" s="29">
        <f t="shared" si="192"/>
        <v>1.69666</v>
      </c>
      <c r="H324" s="30">
        <f t="shared" si="192"/>
        <v>139.139381</v>
      </c>
      <c r="I324" s="30">
        <f t="shared" si="192"/>
        <v>12.908813</v>
      </c>
      <c r="J324" s="29">
        <f t="shared" si="192"/>
        <v>5.692793</v>
      </c>
      <c r="K324" s="29">
        <f t="shared" si="192"/>
        <v>3.267572</v>
      </c>
      <c r="L324" s="29">
        <f t="shared" si="192"/>
        <v>3.948448</v>
      </c>
      <c r="M324" s="30">
        <f t="shared" si="192"/>
        <v>4.020345</v>
      </c>
      <c r="N324" s="29">
        <f t="shared" si="192"/>
        <v>3.121236</v>
      </c>
      <c r="O324" s="29">
        <f t="shared" si="192"/>
        <v>0.899109</v>
      </c>
      <c r="P324" s="30">
        <f t="shared" si="192"/>
        <v>9.162762</v>
      </c>
      <c r="Q324" s="29">
        <f t="shared" si="192"/>
        <v>7.013007</v>
      </c>
      <c r="R324" s="29">
        <f t="shared" si="192"/>
        <v>2.149755</v>
      </c>
      <c r="S324" s="30">
        <f t="shared" si="192"/>
        <v>63.193459</v>
      </c>
      <c r="T324" s="29">
        <f t="shared" si="192"/>
        <v>30.85742</v>
      </c>
      <c r="U324" s="29">
        <f t="shared" si="192"/>
        <v>10.558871</v>
      </c>
      <c r="V324" s="29">
        <f t="shared" si="192"/>
        <v>6.972926</v>
      </c>
      <c r="W324" s="29">
        <f t="shared" si="192"/>
        <v>8.660109</v>
      </c>
      <c r="X324" s="29">
        <f t="shared" si="192"/>
        <v>0</v>
      </c>
      <c r="Y324" s="29">
        <f t="shared" si="192"/>
        <v>6.144133</v>
      </c>
      <c r="Z324" s="29">
        <f t="shared" si="192"/>
        <v>3.430809</v>
      </c>
      <c r="AA324" s="29">
        <f t="shared" si="192"/>
        <v>5.2293</v>
      </c>
      <c r="AB324" s="29">
        <f t="shared" si="192"/>
        <v>10.558871</v>
      </c>
      <c r="AC324" s="29">
        <f t="shared" si="192"/>
        <v>0</v>
      </c>
      <c r="AD324" s="29">
        <f t="shared" si="192"/>
        <v>0</v>
      </c>
      <c r="AE324" s="29">
        <f t="shared" si="192"/>
        <v>0</v>
      </c>
      <c r="AF324" s="29">
        <f t="shared" si="192"/>
        <v>0</v>
      </c>
    </row>
    <row r="325" ht="15" customHeight="1" spans="1:35">
      <c r="A325" s="26"/>
      <c r="B325" s="31" t="s">
        <v>151</v>
      </c>
      <c r="C325" s="29">
        <f t="shared" si="149"/>
        <v>15.095332</v>
      </c>
      <c r="D325" s="29">
        <f t="shared" ref="D325:AF325" si="193">D243/10000</f>
        <v>0</v>
      </c>
      <c r="E325" s="29">
        <f t="shared" si="193"/>
        <v>0</v>
      </c>
      <c r="F325" s="29">
        <f t="shared" si="193"/>
        <v>0</v>
      </c>
      <c r="G325" s="29">
        <f t="shared" si="193"/>
        <v>0</v>
      </c>
      <c r="H325" s="30">
        <f t="shared" si="193"/>
        <v>15.095332</v>
      </c>
      <c r="I325" s="30">
        <f t="shared" si="193"/>
        <v>0</v>
      </c>
      <c r="J325" s="29">
        <f t="shared" si="193"/>
        <v>0</v>
      </c>
      <c r="K325" s="29">
        <f t="shared" si="193"/>
        <v>0</v>
      </c>
      <c r="L325" s="29">
        <f t="shared" si="193"/>
        <v>0</v>
      </c>
      <c r="M325" s="30">
        <f t="shared" si="193"/>
        <v>0</v>
      </c>
      <c r="N325" s="29">
        <f t="shared" si="193"/>
        <v>0</v>
      </c>
      <c r="O325" s="29">
        <f t="shared" si="193"/>
        <v>0</v>
      </c>
      <c r="P325" s="30">
        <f t="shared" si="193"/>
        <v>0</v>
      </c>
      <c r="Q325" s="29">
        <f t="shared" si="193"/>
        <v>0</v>
      </c>
      <c r="R325" s="29">
        <f t="shared" si="193"/>
        <v>0</v>
      </c>
      <c r="S325" s="30">
        <f t="shared" si="193"/>
        <v>0</v>
      </c>
      <c r="T325" s="29">
        <f t="shared" si="193"/>
        <v>0</v>
      </c>
      <c r="U325" s="29">
        <f t="shared" si="193"/>
        <v>0</v>
      </c>
      <c r="V325" s="29">
        <f t="shared" si="193"/>
        <v>0</v>
      </c>
      <c r="W325" s="29">
        <f t="shared" si="193"/>
        <v>0</v>
      </c>
      <c r="X325" s="29">
        <f t="shared" si="193"/>
        <v>0</v>
      </c>
      <c r="Y325" s="29">
        <f t="shared" si="193"/>
        <v>0</v>
      </c>
      <c r="Z325" s="29">
        <f t="shared" si="193"/>
        <v>0</v>
      </c>
      <c r="AA325" s="29">
        <f t="shared" si="193"/>
        <v>0</v>
      </c>
      <c r="AB325" s="29">
        <f t="shared" si="193"/>
        <v>0</v>
      </c>
      <c r="AC325" s="29">
        <f t="shared" si="193"/>
        <v>0</v>
      </c>
      <c r="AD325" s="29">
        <f t="shared" si="193"/>
        <v>0</v>
      </c>
      <c r="AE325" s="29">
        <f t="shared" si="193"/>
        <v>0</v>
      </c>
      <c r="AF325" s="29">
        <f t="shared" si="193"/>
        <v>0</v>
      </c>
      <c r="AH325" s="235" t="s">
        <v>66</v>
      </c>
      <c r="AI325">
        <f>W327-Z327-AA327</f>
        <v>-5.91555965990278</v>
      </c>
    </row>
    <row r="326" ht="15" customHeight="1" spans="1:35">
      <c r="A326" s="26"/>
      <c r="B326" s="41" t="s">
        <v>95</v>
      </c>
      <c r="C326" s="30">
        <f t="shared" si="149"/>
        <v>391.642855</v>
      </c>
      <c r="D326" s="30">
        <f t="shared" ref="D326:AF326" si="194">D244/10000</f>
        <v>0</v>
      </c>
      <c r="E326" s="30">
        <f t="shared" si="194"/>
        <v>146.426103</v>
      </c>
      <c r="F326" s="30">
        <f t="shared" si="194"/>
        <v>0</v>
      </c>
      <c r="G326" s="30">
        <f t="shared" si="194"/>
        <v>1.69666</v>
      </c>
      <c r="H326" s="30">
        <f t="shared" si="194"/>
        <v>154.234713</v>
      </c>
      <c r="I326" s="30">
        <f t="shared" si="194"/>
        <v>12.908813</v>
      </c>
      <c r="J326" s="30">
        <f t="shared" si="194"/>
        <v>5.692793</v>
      </c>
      <c r="K326" s="30">
        <f t="shared" si="194"/>
        <v>3.267572</v>
      </c>
      <c r="L326" s="30">
        <f t="shared" si="194"/>
        <v>3.948448</v>
      </c>
      <c r="M326" s="30">
        <f t="shared" si="194"/>
        <v>4.020345</v>
      </c>
      <c r="N326" s="30">
        <f t="shared" si="194"/>
        <v>3.121236</v>
      </c>
      <c r="O326" s="30">
        <f t="shared" si="194"/>
        <v>0.899109</v>
      </c>
      <c r="P326" s="30">
        <f t="shared" si="194"/>
        <v>9.162762</v>
      </c>
      <c r="Q326" s="30">
        <f t="shared" si="194"/>
        <v>7.013007</v>
      </c>
      <c r="R326" s="30">
        <f t="shared" si="194"/>
        <v>2.149755</v>
      </c>
      <c r="S326" s="30">
        <f t="shared" si="194"/>
        <v>63.193459</v>
      </c>
      <c r="T326" s="30">
        <f t="shared" si="194"/>
        <v>30.85742</v>
      </c>
      <c r="U326" s="30">
        <f t="shared" si="194"/>
        <v>10.558871</v>
      </c>
      <c r="V326" s="30">
        <f t="shared" si="194"/>
        <v>6.972926</v>
      </c>
      <c r="W326" s="30">
        <f t="shared" si="194"/>
        <v>8.660109</v>
      </c>
      <c r="X326" s="30">
        <f t="shared" si="194"/>
        <v>0</v>
      </c>
      <c r="Y326" s="30">
        <f t="shared" si="194"/>
        <v>6.144133</v>
      </c>
      <c r="Z326" s="36">
        <f t="shared" si="194"/>
        <v>3.430809</v>
      </c>
      <c r="AA326" s="36">
        <f t="shared" si="194"/>
        <v>5.2293</v>
      </c>
      <c r="AB326" s="36">
        <f t="shared" si="194"/>
        <v>10.558871</v>
      </c>
      <c r="AC326" s="36">
        <f t="shared" si="194"/>
        <v>0</v>
      </c>
      <c r="AD326" s="36">
        <f t="shared" si="194"/>
        <v>0</v>
      </c>
      <c r="AE326" s="36">
        <f t="shared" si="194"/>
        <v>0</v>
      </c>
      <c r="AF326" s="36">
        <f t="shared" si="194"/>
        <v>0</v>
      </c>
      <c r="AH326" s="235" t="s">
        <v>68</v>
      </c>
      <c r="AI326" s="236">
        <f>U327-AB327-AC327-AD327-AE327-AF327</f>
        <v>-2.73138361812029</v>
      </c>
    </row>
    <row r="327" ht="15" customHeight="1" spans="1:35">
      <c r="A327" s="42" t="s">
        <v>2</v>
      </c>
      <c r="B327" s="42"/>
      <c r="C327" s="30">
        <f t="shared" si="149"/>
        <v>82835.357788</v>
      </c>
      <c r="D327" s="30">
        <f t="shared" ref="D327:AF327" si="195">D245/10000</f>
        <v>-2441.1223716193</v>
      </c>
      <c r="E327" s="30">
        <f t="shared" si="195"/>
        <v>26438.133523</v>
      </c>
      <c r="F327" s="30">
        <f t="shared" si="195"/>
        <v>339.873649540147</v>
      </c>
      <c r="G327" s="30">
        <f t="shared" si="195"/>
        <v>1061.11926064366</v>
      </c>
      <c r="H327" s="30">
        <f t="shared" si="195"/>
        <v>38768.3513213016</v>
      </c>
      <c r="I327" s="30">
        <f t="shared" si="195"/>
        <v>2042.64065104799</v>
      </c>
      <c r="J327" s="30">
        <f t="shared" si="195"/>
        <v>665.437643300137</v>
      </c>
      <c r="K327" s="30">
        <f t="shared" si="195"/>
        <v>645.351705150506</v>
      </c>
      <c r="L327" s="30">
        <f t="shared" si="195"/>
        <v>731.851302597347</v>
      </c>
      <c r="M327" s="30">
        <f t="shared" si="195"/>
        <v>1529.37694946823</v>
      </c>
      <c r="N327" s="30">
        <f t="shared" si="195"/>
        <v>1166.7364395838</v>
      </c>
      <c r="O327" s="30">
        <f t="shared" si="195"/>
        <v>362.640509884437</v>
      </c>
      <c r="P327" s="30">
        <f t="shared" si="195"/>
        <v>1781.74516297967</v>
      </c>
      <c r="Q327" s="30">
        <f t="shared" si="195"/>
        <v>1280.54947314096</v>
      </c>
      <c r="R327" s="30">
        <f t="shared" si="195"/>
        <v>501.19568983871</v>
      </c>
      <c r="S327" s="30">
        <f t="shared" si="195"/>
        <v>13315.239641638</v>
      </c>
      <c r="T327" s="30">
        <f t="shared" si="195"/>
        <v>6801.4713826503</v>
      </c>
      <c r="U327" s="30">
        <f t="shared" si="195"/>
        <v>2412.73003638188</v>
      </c>
      <c r="V327" s="30">
        <f t="shared" si="195"/>
        <v>1114.98334680435</v>
      </c>
      <c r="W327" s="30">
        <f t="shared" si="195"/>
        <v>2192.22641634009</v>
      </c>
      <c r="X327" s="30">
        <f t="shared" si="195"/>
        <v>250.298726</v>
      </c>
      <c r="Y327" s="30">
        <f t="shared" si="195"/>
        <v>543.529733461371</v>
      </c>
      <c r="Z327" s="36">
        <f t="shared" si="195"/>
        <v>699.513888723076</v>
      </c>
      <c r="AA327" s="36">
        <f t="shared" si="195"/>
        <v>1498.62808727692</v>
      </c>
      <c r="AB327" s="36">
        <f t="shared" si="195"/>
        <v>1739.11073917099</v>
      </c>
      <c r="AC327" s="36">
        <f t="shared" si="195"/>
        <v>441.238465523928</v>
      </c>
      <c r="AD327" s="36">
        <f t="shared" si="195"/>
        <v>225.958988305082</v>
      </c>
      <c r="AE327" s="36">
        <f t="shared" si="195"/>
        <v>8.9659</v>
      </c>
      <c r="AF327" s="36">
        <f t="shared" si="195"/>
        <v>0.187327</v>
      </c>
      <c r="AH327" s="235"/>
      <c r="AI327" s="235"/>
    </row>
  </sheetData>
  <mergeCells count="24">
    <mergeCell ref="A81:B81"/>
    <mergeCell ref="A163:B163"/>
    <mergeCell ref="A245:B245"/>
    <mergeCell ref="A327:B327"/>
    <mergeCell ref="A3:A23"/>
    <mergeCell ref="A24:A37"/>
    <mergeCell ref="A38:A60"/>
    <mergeCell ref="A61:A75"/>
    <mergeCell ref="A76:A80"/>
    <mergeCell ref="A85:A105"/>
    <mergeCell ref="A106:A119"/>
    <mergeCell ref="A120:A142"/>
    <mergeCell ref="A143:A157"/>
    <mergeCell ref="A158:A162"/>
    <mergeCell ref="A167:A187"/>
    <mergeCell ref="A188:A201"/>
    <mergeCell ref="A202:A224"/>
    <mergeCell ref="A225:A239"/>
    <mergeCell ref="A240:A244"/>
    <mergeCell ref="A249:A269"/>
    <mergeCell ref="A270:A283"/>
    <mergeCell ref="A284:A306"/>
    <mergeCell ref="A307:A321"/>
    <mergeCell ref="A322:A32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3"/>
  <dimension ref="A1:L451"/>
  <sheetViews>
    <sheetView workbookViewId="0">
      <pane xSplit="2" ySplit="3" topLeftCell="C52" activePane="bottomRight" state="frozen"/>
      <selection/>
      <selection pane="topRight"/>
      <selection pane="bottomLeft"/>
      <selection pane="bottomRight" activeCell="I104" sqref="I104"/>
    </sheetView>
  </sheetViews>
  <sheetFormatPr defaultColWidth="9" defaultRowHeight="16.5"/>
  <cols>
    <col min="1" max="1" width="8.875" style="187" customWidth="1"/>
    <col min="2" max="2" width="5.625" style="187" customWidth="1"/>
    <col min="3" max="3" width="94" style="188" customWidth="1"/>
    <col min="4" max="4" width="27.5083333333333" style="189" customWidth="1"/>
    <col min="5" max="5" width="12.875" style="189" customWidth="1"/>
    <col min="6" max="6" width="13.2666666666667" style="189" customWidth="1"/>
    <col min="7" max="7" width="13.65" style="189" customWidth="1"/>
    <col min="8" max="8" width="15.0083333333333" style="189" customWidth="1"/>
    <col min="9" max="9" width="10.875" style="189" customWidth="1"/>
    <col min="10" max="10" width="15.375" style="189" customWidth="1"/>
    <col min="11" max="11" width="34.625" style="187" customWidth="1"/>
    <col min="12" max="12" width="12.875" style="187" customWidth="1"/>
    <col min="16" max="16384" width="9" style="187"/>
  </cols>
  <sheetData>
    <row r="1" ht="13.5" spans="1:11">
      <c r="A1" s="190" t="s">
        <v>152</v>
      </c>
      <c r="B1" s="190"/>
      <c r="C1" s="190"/>
      <c r="D1" s="190"/>
      <c r="E1" s="190"/>
      <c r="F1" s="190"/>
      <c r="G1" s="190"/>
      <c r="H1" s="190"/>
      <c r="I1" s="190"/>
      <c r="J1" s="190"/>
      <c r="K1" s="190"/>
    </row>
    <row r="2" ht="13.5" spans="1:11">
      <c r="A2" s="190"/>
      <c r="B2" s="190"/>
      <c r="C2" s="190"/>
      <c r="D2" s="190"/>
      <c r="E2" s="190"/>
      <c r="F2" s="190"/>
      <c r="G2" s="190"/>
      <c r="H2" s="190"/>
      <c r="I2" s="190"/>
      <c r="J2" s="190"/>
      <c r="K2" s="190"/>
    </row>
    <row r="3" ht="21" customHeight="1" spans="1:11">
      <c r="A3" s="191" t="s">
        <v>72</v>
      </c>
      <c r="B3" s="191" t="s">
        <v>153</v>
      </c>
      <c r="C3" s="191" t="s">
        <v>154</v>
      </c>
      <c r="D3" s="191" t="s">
        <v>155</v>
      </c>
      <c r="E3" s="191" t="s">
        <v>156</v>
      </c>
      <c r="F3" s="191" t="s">
        <v>157</v>
      </c>
      <c r="G3" s="191" t="s">
        <v>158</v>
      </c>
      <c r="H3" s="191" t="s">
        <v>157</v>
      </c>
      <c r="I3" s="191" t="s">
        <v>159</v>
      </c>
      <c r="J3" s="191" t="s">
        <v>160</v>
      </c>
      <c r="K3" s="191" t="s">
        <v>161</v>
      </c>
    </row>
    <row r="4" ht="19" hidden="1" customHeight="1" spans="1:11">
      <c r="A4" s="192" t="s">
        <v>162</v>
      </c>
      <c r="B4" s="192">
        <v>1</v>
      </c>
      <c r="C4" s="193" t="s">
        <v>163</v>
      </c>
      <c r="D4" s="194" t="s">
        <v>32</v>
      </c>
      <c r="E4" s="194" t="s">
        <v>10</v>
      </c>
      <c r="F4" s="195">
        <v>-501801.265</v>
      </c>
      <c r="G4" s="195" t="s">
        <v>7</v>
      </c>
      <c r="H4" s="196">
        <f>-F4</f>
        <v>501801.265</v>
      </c>
      <c r="I4" s="195" t="str">
        <f t="shared" ref="I4:I9" si="0">IF(OR(D4="其中：利息收入",D4="公允价值变动收益",D4="利息支出",D4="其他综合收益的税后净额"),"不计","计")</f>
        <v>计</v>
      </c>
      <c r="J4" s="195" t="str">
        <f t="shared" ref="J4:J9" si="1">IF(D4="其他综合收益的税后净额","不计","计")</f>
        <v>计</v>
      </c>
      <c r="K4" s="198"/>
    </row>
    <row r="5" ht="19" hidden="1" customHeight="1" spans="1:11">
      <c r="A5" s="192"/>
      <c r="B5" s="192">
        <v>2</v>
      </c>
      <c r="C5" s="193" t="s">
        <v>164</v>
      </c>
      <c r="D5" s="194" t="s">
        <v>32</v>
      </c>
      <c r="E5" s="194" t="s">
        <v>10</v>
      </c>
      <c r="F5" s="195">
        <v>-387080.28</v>
      </c>
      <c r="G5" s="195" t="s">
        <v>14</v>
      </c>
      <c r="H5" s="196">
        <f t="shared" ref="H5:H52" si="2">-F5</f>
        <v>387080.28</v>
      </c>
      <c r="I5" s="195" t="str">
        <f t="shared" si="0"/>
        <v>计</v>
      </c>
      <c r="J5" s="195" t="str">
        <f t="shared" si="1"/>
        <v>计</v>
      </c>
      <c r="K5" s="198"/>
    </row>
    <row r="6" ht="19" hidden="1" customHeight="1" spans="1:11">
      <c r="A6" s="192"/>
      <c r="B6" s="192">
        <v>3</v>
      </c>
      <c r="C6" s="193" t="s">
        <v>165</v>
      </c>
      <c r="D6" s="194" t="s">
        <v>32</v>
      </c>
      <c r="E6" s="194" t="s">
        <v>10</v>
      </c>
      <c r="F6" s="195">
        <v>-908856.12</v>
      </c>
      <c r="G6" s="195" t="s">
        <v>14</v>
      </c>
      <c r="H6" s="196">
        <f t="shared" si="2"/>
        <v>908856.12</v>
      </c>
      <c r="I6" s="195" t="str">
        <f t="shared" si="0"/>
        <v>计</v>
      </c>
      <c r="J6" s="195" t="str">
        <f t="shared" si="1"/>
        <v>计</v>
      </c>
      <c r="K6" s="198"/>
    </row>
    <row r="7" ht="19" hidden="1" customHeight="1" spans="1:11">
      <c r="A7" s="192"/>
      <c r="B7" s="192">
        <v>4</v>
      </c>
      <c r="C7" s="193" t="s">
        <v>166</v>
      </c>
      <c r="D7" s="194" t="s">
        <v>32</v>
      </c>
      <c r="E7" s="194" t="s">
        <v>10</v>
      </c>
      <c r="F7" s="195">
        <v>264186.15</v>
      </c>
      <c r="G7" s="195" t="s">
        <v>7</v>
      </c>
      <c r="H7" s="196">
        <f t="shared" si="2"/>
        <v>-264186.15</v>
      </c>
      <c r="I7" s="195" t="str">
        <f t="shared" si="0"/>
        <v>计</v>
      </c>
      <c r="J7" s="195" t="str">
        <f t="shared" si="1"/>
        <v>计</v>
      </c>
      <c r="K7" s="198"/>
    </row>
    <row r="8" ht="19" hidden="1" customHeight="1" spans="1:11">
      <c r="A8" s="192"/>
      <c r="B8" s="192">
        <v>5</v>
      </c>
      <c r="C8" s="193" t="s">
        <v>167</v>
      </c>
      <c r="D8" s="194" t="s">
        <v>32</v>
      </c>
      <c r="E8" s="194" t="s">
        <v>10</v>
      </c>
      <c r="F8" s="195">
        <v>-9229.616</v>
      </c>
      <c r="G8" s="195" t="s">
        <v>7</v>
      </c>
      <c r="H8" s="196">
        <f t="shared" si="2"/>
        <v>9229.616</v>
      </c>
      <c r="I8" s="195" t="str">
        <f t="shared" si="0"/>
        <v>计</v>
      </c>
      <c r="J8" s="195" t="str">
        <f t="shared" si="1"/>
        <v>计</v>
      </c>
      <c r="K8" s="198"/>
    </row>
    <row r="9" ht="19" hidden="1" customHeight="1" spans="1:11">
      <c r="A9" s="192"/>
      <c r="B9" s="192">
        <v>6</v>
      </c>
      <c r="C9" s="193" t="s">
        <v>168</v>
      </c>
      <c r="D9" s="194" t="s">
        <v>32</v>
      </c>
      <c r="E9" s="194" t="s">
        <v>10</v>
      </c>
      <c r="F9" s="195">
        <v>-227632.188</v>
      </c>
      <c r="G9" s="195" t="s">
        <v>7</v>
      </c>
      <c r="H9" s="196">
        <f t="shared" si="2"/>
        <v>227632.188</v>
      </c>
      <c r="I9" s="195" t="str">
        <f t="shared" si="0"/>
        <v>计</v>
      </c>
      <c r="J9" s="195" t="str">
        <f t="shared" si="1"/>
        <v>计</v>
      </c>
      <c r="K9" s="198"/>
    </row>
    <row r="10" ht="19" hidden="1" customHeight="1" spans="1:11">
      <c r="A10" s="192"/>
      <c r="B10" s="192">
        <v>7</v>
      </c>
      <c r="C10" s="193" t="s">
        <v>169</v>
      </c>
      <c r="D10" s="194" t="s">
        <v>32</v>
      </c>
      <c r="E10" s="194" t="s">
        <v>11</v>
      </c>
      <c r="F10" s="195">
        <v>-57308.9622641509</v>
      </c>
      <c r="G10" s="195" t="s">
        <v>7</v>
      </c>
      <c r="H10" s="196">
        <f t="shared" si="2"/>
        <v>57308.9622641509</v>
      </c>
      <c r="I10" s="195" t="str">
        <f t="shared" ref="I10:I41" si="3">IF(OR(D10="其中：利息收入",D10="公允价值变动收益",D10="利息支出",D10="其他综合收益的税后净额"),"不计","计")</f>
        <v>计</v>
      </c>
      <c r="J10" s="195" t="str">
        <f t="shared" ref="J10:J41" si="4">IF(D10="其他综合收益的税后净额","不计","计")</f>
        <v>计</v>
      </c>
      <c r="K10" s="198"/>
    </row>
    <row r="11" ht="19" hidden="1" customHeight="1" spans="1:11">
      <c r="A11" s="192"/>
      <c r="B11" s="192">
        <v>8</v>
      </c>
      <c r="C11" s="193" t="s">
        <v>170</v>
      </c>
      <c r="D11" s="194" t="s">
        <v>32</v>
      </c>
      <c r="E11" s="194" t="s">
        <v>11</v>
      </c>
      <c r="F11" s="195">
        <v>-3749.03</v>
      </c>
      <c r="G11" s="195" t="s">
        <v>7</v>
      </c>
      <c r="H11" s="196">
        <f t="shared" si="2"/>
        <v>3749.03</v>
      </c>
      <c r="I11" s="195" t="str">
        <f t="shared" si="3"/>
        <v>计</v>
      </c>
      <c r="J11" s="195" t="str">
        <f t="shared" si="4"/>
        <v>计</v>
      </c>
      <c r="K11" s="198"/>
    </row>
    <row r="12" ht="19" hidden="1" customHeight="1" spans="1:11">
      <c r="A12" s="192"/>
      <c r="B12" s="192">
        <v>9</v>
      </c>
      <c r="C12" s="193" t="s">
        <v>171</v>
      </c>
      <c r="D12" s="194" t="s">
        <v>32</v>
      </c>
      <c r="E12" s="194" t="s">
        <v>11</v>
      </c>
      <c r="F12" s="195">
        <f>-210655.21-F84</f>
        <v>-167543.29</v>
      </c>
      <c r="G12" s="195" t="s">
        <v>3</v>
      </c>
      <c r="H12" s="196">
        <f t="shared" si="2"/>
        <v>167543.29</v>
      </c>
      <c r="I12" s="195" t="str">
        <f t="shared" si="3"/>
        <v>计</v>
      </c>
      <c r="J12" s="195" t="str">
        <f t="shared" si="4"/>
        <v>计</v>
      </c>
      <c r="K12" s="198"/>
    </row>
    <row r="13" ht="19" hidden="1" customHeight="1" spans="1:11">
      <c r="A13" s="192"/>
      <c r="B13" s="192">
        <v>10</v>
      </c>
      <c r="C13" s="193" t="s">
        <v>172</v>
      </c>
      <c r="D13" s="194" t="s">
        <v>32</v>
      </c>
      <c r="E13" s="194" t="s">
        <v>11</v>
      </c>
      <c r="F13" s="195">
        <v>-1139085.43641509</v>
      </c>
      <c r="G13" s="195" t="s">
        <v>7</v>
      </c>
      <c r="H13" s="196">
        <f t="shared" si="2"/>
        <v>1139085.43641509</v>
      </c>
      <c r="I13" s="195" t="str">
        <f t="shared" si="3"/>
        <v>计</v>
      </c>
      <c r="J13" s="195" t="str">
        <f t="shared" si="4"/>
        <v>计</v>
      </c>
      <c r="K13" s="198"/>
    </row>
    <row r="14" ht="19" hidden="1" customHeight="1" spans="1:11">
      <c r="A14" s="192"/>
      <c r="B14" s="192">
        <v>11</v>
      </c>
      <c r="C14" s="193" t="s">
        <v>173</v>
      </c>
      <c r="D14" s="194" t="s">
        <v>32</v>
      </c>
      <c r="E14" s="194" t="s">
        <v>11</v>
      </c>
      <c r="F14" s="195">
        <v>-72108.171</v>
      </c>
      <c r="G14" s="195" t="s">
        <v>7</v>
      </c>
      <c r="H14" s="196">
        <f t="shared" si="2"/>
        <v>72108.171</v>
      </c>
      <c r="I14" s="195" t="str">
        <f t="shared" si="3"/>
        <v>计</v>
      </c>
      <c r="J14" s="195" t="str">
        <f t="shared" si="4"/>
        <v>计</v>
      </c>
      <c r="K14" s="198"/>
    </row>
    <row r="15" ht="19" hidden="1" customHeight="1" spans="1:11">
      <c r="A15" s="192"/>
      <c r="B15" s="192">
        <v>12</v>
      </c>
      <c r="C15" s="193" t="s">
        <v>174</v>
      </c>
      <c r="D15" s="194" t="s">
        <v>32</v>
      </c>
      <c r="E15" s="194" t="s">
        <v>11</v>
      </c>
      <c r="F15" s="195">
        <v>-433962.264150943</v>
      </c>
      <c r="G15" s="195" t="s">
        <v>7</v>
      </c>
      <c r="H15" s="196">
        <f t="shared" si="2"/>
        <v>433962.264150943</v>
      </c>
      <c r="I15" s="195" t="str">
        <f t="shared" si="3"/>
        <v>计</v>
      </c>
      <c r="J15" s="195" t="str">
        <f t="shared" si="4"/>
        <v>计</v>
      </c>
      <c r="K15" s="198"/>
    </row>
    <row r="16" ht="19" hidden="1" customHeight="1" spans="1:11">
      <c r="A16" s="192"/>
      <c r="B16" s="192">
        <v>13</v>
      </c>
      <c r="C16" s="193" t="s">
        <v>175</v>
      </c>
      <c r="D16" s="194" t="s">
        <v>32</v>
      </c>
      <c r="E16" s="194" t="s">
        <v>10</v>
      </c>
      <c r="F16" s="195">
        <v>-5053469.9</v>
      </c>
      <c r="G16" s="195" t="s">
        <v>7</v>
      </c>
      <c r="H16" s="196">
        <f t="shared" si="2"/>
        <v>5053469.9</v>
      </c>
      <c r="I16" s="195" t="str">
        <f t="shared" si="3"/>
        <v>计</v>
      </c>
      <c r="J16" s="195" t="str">
        <f t="shared" si="4"/>
        <v>计</v>
      </c>
      <c r="K16" s="198"/>
    </row>
    <row r="17" ht="19" hidden="1" customHeight="1" spans="1:11">
      <c r="A17" s="192"/>
      <c r="B17" s="192">
        <v>14</v>
      </c>
      <c r="C17" s="193" t="s">
        <v>176</v>
      </c>
      <c r="D17" s="194" t="s">
        <v>32</v>
      </c>
      <c r="E17" s="194" t="s">
        <v>10</v>
      </c>
      <c r="F17" s="195">
        <v>-276903.7</v>
      </c>
      <c r="G17" s="195" t="s">
        <v>7</v>
      </c>
      <c r="H17" s="196">
        <f t="shared" si="2"/>
        <v>276903.7</v>
      </c>
      <c r="I17" s="195" t="str">
        <f t="shared" si="3"/>
        <v>计</v>
      </c>
      <c r="J17" s="195" t="str">
        <f t="shared" si="4"/>
        <v>计</v>
      </c>
      <c r="K17" s="198"/>
    </row>
    <row r="18" ht="19" hidden="1" customHeight="1" spans="1:11">
      <c r="A18" s="192"/>
      <c r="B18" s="192">
        <v>15</v>
      </c>
      <c r="C18" s="193" t="s">
        <v>177</v>
      </c>
      <c r="D18" s="194" t="s">
        <v>32</v>
      </c>
      <c r="E18" s="194" t="s">
        <v>10</v>
      </c>
      <c r="F18" s="195">
        <v>-241545.5</v>
      </c>
      <c r="G18" s="195" t="s">
        <v>7</v>
      </c>
      <c r="H18" s="196">
        <f t="shared" si="2"/>
        <v>241545.5</v>
      </c>
      <c r="I18" s="195" t="str">
        <f t="shared" si="3"/>
        <v>计</v>
      </c>
      <c r="J18" s="195" t="str">
        <f t="shared" si="4"/>
        <v>计</v>
      </c>
      <c r="K18" s="198"/>
    </row>
    <row r="19" ht="19" hidden="1" customHeight="1" spans="1:11">
      <c r="A19" s="192"/>
      <c r="B19" s="192">
        <v>16</v>
      </c>
      <c r="C19" s="193" t="s">
        <v>178</v>
      </c>
      <c r="D19" s="194" t="s">
        <v>32</v>
      </c>
      <c r="E19" s="194" t="s">
        <v>10</v>
      </c>
      <c r="F19" s="195">
        <v>-317120.05</v>
      </c>
      <c r="G19" s="195" t="s">
        <v>7</v>
      </c>
      <c r="H19" s="196">
        <f t="shared" si="2"/>
        <v>317120.05</v>
      </c>
      <c r="I19" s="195" t="str">
        <f t="shared" si="3"/>
        <v>计</v>
      </c>
      <c r="J19" s="195" t="str">
        <f t="shared" si="4"/>
        <v>计</v>
      </c>
      <c r="K19" s="198"/>
    </row>
    <row r="20" ht="19" hidden="1" customHeight="1" spans="1:11">
      <c r="A20" s="192"/>
      <c r="B20" s="192">
        <v>17</v>
      </c>
      <c r="C20" s="193" t="s">
        <v>179</v>
      </c>
      <c r="D20" s="194" t="s">
        <v>32</v>
      </c>
      <c r="E20" s="194" t="s">
        <v>10</v>
      </c>
      <c r="F20" s="195">
        <v>-205296.57</v>
      </c>
      <c r="G20" s="195" t="s">
        <v>7</v>
      </c>
      <c r="H20" s="196">
        <f t="shared" si="2"/>
        <v>205296.57</v>
      </c>
      <c r="I20" s="195" t="str">
        <f t="shared" si="3"/>
        <v>计</v>
      </c>
      <c r="J20" s="195" t="str">
        <f t="shared" si="4"/>
        <v>计</v>
      </c>
      <c r="K20" s="198"/>
    </row>
    <row r="21" ht="19" hidden="1" customHeight="1" spans="1:11">
      <c r="A21" s="192"/>
      <c r="B21" s="192">
        <v>18</v>
      </c>
      <c r="C21" s="193" t="s">
        <v>180</v>
      </c>
      <c r="D21" s="194" t="s">
        <v>32</v>
      </c>
      <c r="E21" s="194" t="s">
        <v>10</v>
      </c>
      <c r="F21" s="195">
        <v>-112309.35</v>
      </c>
      <c r="G21" s="195" t="s">
        <v>7</v>
      </c>
      <c r="H21" s="196">
        <f t="shared" si="2"/>
        <v>112309.35</v>
      </c>
      <c r="I21" s="195" t="str">
        <f t="shared" si="3"/>
        <v>计</v>
      </c>
      <c r="J21" s="195" t="str">
        <f t="shared" si="4"/>
        <v>计</v>
      </c>
      <c r="K21" s="198"/>
    </row>
    <row r="22" ht="19" hidden="1" customHeight="1" spans="1:11">
      <c r="A22" s="192"/>
      <c r="B22" s="192">
        <v>19</v>
      </c>
      <c r="C22" s="193" t="s">
        <v>181</v>
      </c>
      <c r="D22" s="194" t="s">
        <v>32</v>
      </c>
      <c r="E22" s="194" t="s">
        <v>10</v>
      </c>
      <c r="F22" s="195">
        <v>-41753.54</v>
      </c>
      <c r="G22" s="195" t="s">
        <v>7</v>
      </c>
      <c r="H22" s="196">
        <f t="shared" si="2"/>
        <v>41753.54</v>
      </c>
      <c r="I22" s="195" t="str">
        <f t="shared" si="3"/>
        <v>计</v>
      </c>
      <c r="J22" s="195" t="str">
        <f t="shared" si="4"/>
        <v>计</v>
      </c>
      <c r="K22" s="198"/>
    </row>
    <row r="23" ht="19" hidden="1" customHeight="1" spans="1:11">
      <c r="A23" s="192"/>
      <c r="B23" s="192">
        <v>20</v>
      </c>
      <c r="C23" s="193" t="s">
        <v>182</v>
      </c>
      <c r="D23" s="194" t="s">
        <v>32</v>
      </c>
      <c r="E23" s="194" t="s">
        <v>10</v>
      </c>
      <c r="F23" s="195">
        <v>-50150.03</v>
      </c>
      <c r="G23" s="195" t="s">
        <v>7</v>
      </c>
      <c r="H23" s="196">
        <f t="shared" si="2"/>
        <v>50150.03</v>
      </c>
      <c r="I23" s="195" t="str">
        <f t="shared" si="3"/>
        <v>计</v>
      </c>
      <c r="J23" s="195" t="str">
        <f t="shared" si="4"/>
        <v>计</v>
      </c>
      <c r="K23" s="198"/>
    </row>
    <row r="24" ht="19" hidden="1" customHeight="1" spans="1:11">
      <c r="A24" s="192"/>
      <c r="B24" s="192">
        <v>21</v>
      </c>
      <c r="C24" s="193" t="s">
        <v>183</v>
      </c>
      <c r="D24" s="194" t="s">
        <v>32</v>
      </c>
      <c r="E24" s="194" t="s">
        <v>10</v>
      </c>
      <c r="F24" s="195">
        <v>-58380.58</v>
      </c>
      <c r="G24" s="195" t="s">
        <v>7</v>
      </c>
      <c r="H24" s="196">
        <f t="shared" si="2"/>
        <v>58380.58</v>
      </c>
      <c r="I24" s="195" t="str">
        <f t="shared" si="3"/>
        <v>计</v>
      </c>
      <c r="J24" s="195" t="str">
        <f t="shared" si="4"/>
        <v>计</v>
      </c>
      <c r="K24" s="198"/>
    </row>
    <row r="25" ht="19" hidden="1" customHeight="1" spans="1:11">
      <c r="A25" s="192"/>
      <c r="B25" s="192">
        <v>22</v>
      </c>
      <c r="C25" s="193" t="s">
        <v>184</v>
      </c>
      <c r="D25" s="194" t="s">
        <v>32</v>
      </c>
      <c r="E25" s="194" t="s">
        <v>10</v>
      </c>
      <c r="F25" s="195">
        <v>-17544.39</v>
      </c>
      <c r="G25" s="195" t="s">
        <v>7</v>
      </c>
      <c r="H25" s="196">
        <f t="shared" si="2"/>
        <v>17544.39</v>
      </c>
      <c r="I25" s="195" t="str">
        <f t="shared" si="3"/>
        <v>计</v>
      </c>
      <c r="J25" s="195" t="str">
        <f t="shared" si="4"/>
        <v>计</v>
      </c>
      <c r="K25" s="198"/>
    </row>
    <row r="26" ht="19" hidden="1" customHeight="1" spans="1:11">
      <c r="A26" s="192"/>
      <c r="B26" s="192">
        <v>23</v>
      </c>
      <c r="C26" s="193" t="s">
        <v>185</v>
      </c>
      <c r="D26" s="194" t="s">
        <v>32</v>
      </c>
      <c r="E26" s="194" t="s">
        <v>9</v>
      </c>
      <c r="F26" s="195">
        <v>-186431.92</v>
      </c>
      <c r="G26" s="195" t="s">
        <v>7</v>
      </c>
      <c r="H26" s="196">
        <f t="shared" si="2"/>
        <v>186431.92</v>
      </c>
      <c r="I26" s="195" t="str">
        <f t="shared" si="3"/>
        <v>计</v>
      </c>
      <c r="J26" s="195" t="str">
        <f t="shared" si="4"/>
        <v>计</v>
      </c>
      <c r="K26" s="198"/>
    </row>
    <row r="27" ht="19" hidden="1" customHeight="1" spans="1:11">
      <c r="A27" s="192"/>
      <c r="B27" s="192">
        <v>24</v>
      </c>
      <c r="C27" s="193" t="s">
        <v>186</v>
      </c>
      <c r="D27" s="194" t="s">
        <v>32</v>
      </c>
      <c r="E27" s="194" t="s">
        <v>10</v>
      </c>
      <c r="F27" s="195">
        <v>-44717.06</v>
      </c>
      <c r="G27" s="195" t="s">
        <v>7</v>
      </c>
      <c r="H27" s="196">
        <f t="shared" si="2"/>
        <v>44717.06</v>
      </c>
      <c r="I27" s="195" t="str">
        <f t="shared" si="3"/>
        <v>计</v>
      </c>
      <c r="J27" s="195" t="str">
        <f t="shared" si="4"/>
        <v>计</v>
      </c>
      <c r="K27" s="198"/>
    </row>
    <row r="28" ht="19" hidden="1" customHeight="1" spans="1:11">
      <c r="A28" s="192" t="s">
        <v>187</v>
      </c>
      <c r="B28" s="192">
        <v>1</v>
      </c>
      <c r="C28" s="193" t="s">
        <v>188</v>
      </c>
      <c r="D28" s="194" t="s">
        <v>32</v>
      </c>
      <c r="E28" s="194" t="s">
        <v>10</v>
      </c>
      <c r="F28" s="195">
        <v>-2785.09330188679</v>
      </c>
      <c r="G28" s="195" t="s">
        <v>7</v>
      </c>
      <c r="H28" s="196">
        <f t="shared" si="2"/>
        <v>2785.09330188679</v>
      </c>
      <c r="I28" s="195" t="str">
        <f t="shared" si="3"/>
        <v>计</v>
      </c>
      <c r="J28" s="195" t="str">
        <f t="shared" si="4"/>
        <v>计</v>
      </c>
      <c r="K28" s="198"/>
    </row>
    <row r="29" ht="19" hidden="1" customHeight="1" spans="1:11">
      <c r="A29" s="192"/>
      <c r="B29" s="192">
        <v>2</v>
      </c>
      <c r="C29" s="193" t="s">
        <v>189</v>
      </c>
      <c r="D29" s="194" t="s">
        <v>32</v>
      </c>
      <c r="E29" s="194" t="s">
        <v>10</v>
      </c>
      <c r="F29" s="195">
        <v>-1075464.87339623</v>
      </c>
      <c r="G29" s="195" t="s">
        <v>11</v>
      </c>
      <c r="H29" s="196">
        <f t="shared" si="2"/>
        <v>1075464.87339623</v>
      </c>
      <c r="I29" s="195" t="str">
        <f t="shared" si="3"/>
        <v>计</v>
      </c>
      <c r="J29" s="195" t="str">
        <f t="shared" si="4"/>
        <v>计</v>
      </c>
      <c r="K29" s="198"/>
    </row>
    <row r="30" ht="19" hidden="1" customHeight="1" spans="1:11">
      <c r="A30" s="192"/>
      <c r="B30" s="192">
        <v>3</v>
      </c>
      <c r="C30" s="193" t="s">
        <v>190</v>
      </c>
      <c r="D30" s="194" t="s">
        <v>32</v>
      </c>
      <c r="E30" s="194" t="s">
        <v>10</v>
      </c>
      <c r="F30" s="195">
        <v>-107001.8</v>
      </c>
      <c r="G30" s="195" t="s">
        <v>7</v>
      </c>
      <c r="H30" s="196">
        <f t="shared" si="2"/>
        <v>107001.8</v>
      </c>
      <c r="I30" s="195" t="str">
        <f t="shared" si="3"/>
        <v>计</v>
      </c>
      <c r="J30" s="195" t="str">
        <f t="shared" si="4"/>
        <v>计</v>
      </c>
      <c r="K30" s="198"/>
    </row>
    <row r="31" ht="19" hidden="1" customHeight="1" spans="1:11">
      <c r="A31" s="192"/>
      <c r="B31" s="192">
        <v>4</v>
      </c>
      <c r="C31" s="193" t="s">
        <v>191</v>
      </c>
      <c r="D31" s="194" t="s">
        <v>32</v>
      </c>
      <c r="E31" s="194" t="s">
        <v>10</v>
      </c>
      <c r="F31" s="195">
        <v>-51395.05</v>
      </c>
      <c r="G31" s="195" t="s">
        <v>7</v>
      </c>
      <c r="H31" s="196">
        <f t="shared" si="2"/>
        <v>51395.05</v>
      </c>
      <c r="I31" s="195" t="str">
        <f t="shared" si="3"/>
        <v>计</v>
      </c>
      <c r="J31" s="195" t="str">
        <f t="shared" si="4"/>
        <v>计</v>
      </c>
      <c r="K31" s="198"/>
    </row>
    <row r="32" ht="19" hidden="1" customHeight="1" spans="1:11">
      <c r="A32" s="192"/>
      <c r="B32" s="192">
        <v>5</v>
      </c>
      <c r="C32" s="193" t="s">
        <v>192</v>
      </c>
      <c r="D32" s="194" t="s">
        <v>32</v>
      </c>
      <c r="E32" s="194" t="s">
        <v>10</v>
      </c>
      <c r="F32" s="195">
        <v>-94407.9096226415</v>
      </c>
      <c r="G32" s="195" t="s">
        <v>7</v>
      </c>
      <c r="H32" s="196">
        <f t="shared" si="2"/>
        <v>94407.9096226415</v>
      </c>
      <c r="I32" s="195" t="str">
        <f t="shared" si="3"/>
        <v>计</v>
      </c>
      <c r="J32" s="195" t="str">
        <f t="shared" si="4"/>
        <v>计</v>
      </c>
      <c r="K32" s="198"/>
    </row>
    <row r="33" ht="19" hidden="1" customHeight="1" spans="1:11">
      <c r="A33" s="192"/>
      <c r="B33" s="192">
        <v>6</v>
      </c>
      <c r="C33" s="193" t="s">
        <v>193</v>
      </c>
      <c r="D33" s="194" t="s">
        <v>32</v>
      </c>
      <c r="E33" s="194" t="s">
        <v>10</v>
      </c>
      <c r="F33" s="195">
        <v>-102767.669811321</v>
      </c>
      <c r="G33" s="195" t="s">
        <v>11</v>
      </c>
      <c r="H33" s="196">
        <f t="shared" si="2"/>
        <v>102767.669811321</v>
      </c>
      <c r="I33" s="195" t="str">
        <f t="shared" si="3"/>
        <v>计</v>
      </c>
      <c r="J33" s="195" t="str">
        <f t="shared" si="4"/>
        <v>计</v>
      </c>
      <c r="K33" s="198"/>
    </row>
    <row r="34" ht="19" hidden="1" customHeight="1" spans="1:11">
      <c r="A34" s="192"/>
      <c r="B34" s="192">
        <v>7</v>
      </c>
      <c r="C34" s="193" t="s">
        <v>194</v>
      </c>
      <c r="D34" s="194" t="s">
        <v>32</v>
      </c>
      <c r="E34" s="194" t="s">
        <v>10</v>
      </c>
      <c r="F34" s="195">
        <v>-30148.01</v>
      </c>
      <c r="G34" s="195" t="s">
        <v>7</v>
      </c>
      <c r="H34" s="196">
        <f t="shared" si="2"/>
        <v>30148.01</v>
      </c>
      <c r="I34" s="195" t="str">
        <f t="shared" si="3"/>
        <v>计</v>
      </c>
      <c r="J34" s="195" t="str">
        <f t="shared" si="4"/>
        <v>计</v>
      </c>
      <c r="K34" s="198"/>
    </row>
    <row r="35" ht="19" hidden="1" customHeight="1" spans="1:11">
      <c r="A35" s="192"/>
      <c r="B35" s="192">
        <v>8</v>
      </c>
      <c r="C35" s="193" t="s">
        <v>195</v>
      </c>
      <c r="D35" s="194" t="s">
        <v>32</v>
      </c>
      <c r="E35" s="194" t="s">
        <v>10</v>
      </c>
      <c r="F35" s="195">
        <v>-83631.77</v>
      </c>
      <c r="G35" s="195" t="s">
        <v>7</v>
      </c>
      <c r="H35" s="196">
        <f t="shared" si="2"/>
        <v>83631.77</v>
      </c>
      <c r="I35" s="195" t="str">
        <f t="shared" si="3"/>
        <v>计</v>
      </c>
      <c r="J35" s="195" t="str">
        <f t="shared" si="4"/>
        <v>计</v>
      </c>
      <c r="K35" s="198"/>
    </row>
    <row r="36" ht="19" hidden="1" customHeight="1" spans="1:11">
      <c r="A36" s="192"/>
      <c r="B36" s="192">
        <v>9</v>
      </c>
      <c r="C36" s="193" t="s">
        <v>196</v>
      </c>
      <c r="D36" s="194" t="s">
        <v>32</v>
      </c>
      <c r="E36" s="194" t="s">
        <v>10</v>
      </c>
      <c r="F36" s="195">
        <v>-84201.88</v>
      </c>
      <c r="G36" s="195" t="s">
        <v>7</v>
      </c>
      <c r="H36" s="196">
        <f t="shared" si="2"/>
        <v>84201.88</v>
      </c>
      <c r="I36" s="195" t="str">
        <f t="shared" si="3"/>
        <v>计</v>
      </c>
      <c r="J36" s="195" t="str">
        <f t="shared" si="4"/>
        <v>计</v>
      </c>
      <c r="K36" s="198"/>
    </row>
    <row r="37" ht="19" hidden="1" customHeight="1" spans="1:11">
      <c r="A37" s="192"/>
      <c r="B37" s="192">
        <v>10</v>
      </c>
      <c r="C37" s="193" t="s">
        <v>197</v>
      </c>
      <c r="D37" s="194" t="s">
        <v>32</v>
      </c>
      <c r="E37" s="194" t="s">
        <v>10</v>
      </c>
      <c r="F37" s="195">
        <v>-10220.21</v>
      </c>
      <c r="G37" s="195" t="s">
        <v>7</v>
      </c>
      <c r="H37" s="196">
        <f t="shared" si="2"/>
        <v>10220.21</v>
      </c>
      <c r="I37" s="195" t="str">
        <f t="shared" si="3"/>
        <v>计</v>
      </c>
      <c r="J37" s="195" t="str">
        <f t="shared" si="4"/>
        <v>计</v>
      </c>
      <c r="K37" s="198"/>
    </row>
    <row r="38" ht="19" hidden="1" customHeight="1" spans="1:11">
      <c r="A38" s="192"/>
      <c r="B38" s="192">
        <v>11</v>
      </c>
      <c r="C38" s="193" t="s">
        <v>198</v>
      </c>
      <c r="D38" s="194" t="s">
        <v>32</v>
      </c>
      <c r="E38" s="194" t="s">
        <v>11</v>
      </c>
      <c r="F38" s="195">
        <v>4528301.88679245</v>
      </c>
      <c r="G38" s="195" t="s">
        <v>9</v>
      </c>
      <c r="H38" s="196">
        <f t="shared" si="2"/>
        <v>-4528301.88679245</v>
      </c>
      <c r="I38" s="195" t="str">
        <f t="shared" si="3"/>
        <v>计</v>
      </c>
      <c r="J38" s="195" t="str">
        <f t="shared" si="4"/>
        <v>计</v>
      </c>
      <c r="K38" s="198"/>
    </row>
    <row r="39" ht="19" hidden="1" customHeight="1" spans="1:11">
      <c r="A39" s="192"/>
      <c r="B39" s="192">
        <v>12</v>
      </c>
      <c r="C39" s="193" t="s">
        <v>199</v>
      </c>
      <c r="D39" s="194" t="s">
        <v>32</v>
      </c>
      <c r="E39" s="194" t="s">
        <v>10</v>
      </c>
      <c r="F39" s="195">
        <v>3133207.54716981</v>
      </c>
      <c r="G39" s="195" t="s">
        <v>9</v>
      </c>
      <c r="H39" s="196">
        <f t="shared" si="2"/>
        <v>-3133207.54716981</v>
      </c>
      <c r="I39" s="195" t="str">
        <f t="shared" si="3"/>
        <v>计</v>
      </c>
      <c r="J39" s="195" t="str">
        <f t="shared" si="4"/>
        <v>计</v>
      </c>
      <c r="K39" s="198"/>
    </row>
    <row r="40" ht="19" hidden="1" customHeight="1" spans="1:11">
      <c r="A40" s="192"/>
      <c r="B40" s="192">
        <v>13</v>
      </c>
      <c r="C40" s="193" t="s">
        <v>200</v>
      </c>
      <c r="D40" s="194" t="s">
        <v>38</v>
      </c>
      <c r="E40" s="194" t="s">
        <v>10</v>
      </c>
      <c r="F40" s="195">
        <v>-13598564</v>
      </c>
      <c r="G40" s="195" t="s">
        <v>9</v>
      </c>
      <c r="H40" s="196">
        <f t="shared" ref="H40:H78" si="5">-F40</f>
        <v>13598564</v>
      </c>
      <c r="I40" s="195" t="str">
        <f t="shared" si="3"/>
        <v>不计</v>
      </c>
      <c r="J40" s="195" t="str">
        <f t="shared" si="4"/>
        <v>计</v>
      </c>
      <c r="K40" s="198"/>
    </row>
    <row r="41" ht="19" hidden="1" customHeight="1" spans="1:11">
      <c r="A41" s="192"/>
      <c r="B41" s="192">
        <v>14</v>
      </c>
      <c r="C41" s="193" t="s">
        <v>201</v>
      </c>
      <c r="D41" s="194" t="s">
        <v>32</v>
      </c>
      <c r="E41" s="194" t="s">
        <v>9</v>
      </c>
      <c r="F41" s="195">
        <f>8650000/1.06*0.9</f>
        <v>7344339.62264151</v>
      </c>
      <c r="G41" s="195" t="s">
        <v>3</v>
      </c>
      <c r="H41" s="196">
        <f t="shared" si="5"/>
        <v>-7344339.62264151</v>
      </c>
      <c r="I41" s="195" t="str">
        <f t="shared" si="3"/>
        <v>计</v>
      </c>
      <c r="J41" s="195" t="str">
        <f t="shared" si="4"/>
        <v>计</v>
      </c>
      <c r="K41" s="198" t="s">
        <v>202</v>
      </c>
    </row>
    <row r="42" ht="19" hidden="1" customHeight="1" spans="1:11">
      <c r="A42" s="192"/>
      <c r="B42" s="192">
        <v>15</v>
      </c>
      <c r="C42" s="193" t="s">
        <v>203</v>
      </c>
      <c r="D42" s="194" t="s">
        <v>38</v>
      </c>
      <c r="E42" s="194" t="s">
        <v>9</v>
      </c>
      <c r="F42" s="195">
        <v>1081984.41</v>
      </c>
      <c r="G42" s="195" t="s">
        <v>3</v>
      </c>
      <c r="H42" s="196">
        <f t="shared" si="5"/>
        <v>-1081984.41</v>
      </c>
      <c r="I42" s="195" t="str">
        <f t="shared" ref="I42:I71" si="6">IF(OR(D42="其中：利息收入",D42="公允价值变动收益",D42="利息支出",D42="其他综合收益的税后净额"),"不计","计")</f>
        <v>不计</v>
      </c>
      <c r="J42" s="195" t="str">
        <f t="shared" ref="J42:J71" si="7">IF(D42="其他综合收益的税后净额","不计","计")</f>
        <v>计</v>
      </c>
      <c r="K42" s="198"/>
    </row>
    <row r="43" ht="19" hidden="1" customHeight="1" spans="1:11">
      <c r="A43" s="192"/>
      <c r="B43" s="192"/>
      <c r="C43" s="193" t="s">
        <v>204</v>
      </c>
      <c r="D43" s="194" t="s">
        <v>32</v>
      </c>
      <c r="E43" s="194" t="s">
        <v>11</v>
      </c>
      <c r="F43" s="195">
        <v>-5330.835</v>
      </c>
      <c r="G43" s="195" t="s">
        <v>7</v>
      </c>
      <c r="H43" s="196">
        <f t="shared" si="5"/>
        <v>5330.835</v>
      </c>
      <c r="I43" s="195" t="str">
        <f t="shared" si="6"/>
        <v>计</v>
      </c>
      <c r="J43" s="195" t="str">
        <f t="shared" si="7"/>
        <v>计</v>
      </c>
      <c r="K43" s="198"/>
    </row>
    <row r="44" ht="19" hidden="1" customHeight="1" spans="1:11">
      <c r="A44" s="192"/>
      <c r="B44" s="192"/>
      <c r="C44" s="193" t="s">
        <v>205</v>
      </c>
      <c r="D44" s="194" t="s">
        <v>32</v>
      </c>
      <c r="E44" s="194" t="s">
        <v>10</v>
      </c>
      <c r="F44" s="195">
        <v>-6206.16</v>
      </c>
      <c r="G44" s="195" t="s">
        <v>7</v>
      </c>
      <c r="H44" s="196">
        <f t="shared" si="5"/>
        <v>6206.16</v>
      </c>
      <c r="I44" s="195" t="str">
        <f t="shared" si="6"/>
        <v>计</v>
      </c>
      <c r="J44" s="195" t="str">
        <f t="shared" si="7"/>
        <v>计</v>
      </c>
      <c r="K44" s="198"/>
    </row>
    <row r="45" ht="19" hidden="1" customHeight="1" spans="1:11">
      <c r="A45" s="192"/>
      <c r="B45" s="192"/>
      <c r="C45" s="193" t="s">
        <v>206</v>
      </c>
      <c r="D45" s="194" t="s">
        <v>30</v>
      </c>
      <c r="E45" s="194" t="s">
        <v>11</v>
      </c>
      <c r="F45" s="195">
        <v>-310095.783018868</v>
      </c>
      <c r="G45" s="195" t="s">
        <v>9</v>
      </c>
      <c r="H45" s="196">
        <f t="shared" si="5"/>
        <v>310095.783018868</v>
      </c>
      <c r="I45" s="195" t="str">
        <f t="shared" si="6"/>
        <v>计</v>
      </c>
      <c r="J45" s="195" t="str">
        <f t="shared" si="7"/>
        <v>计</v>
      </c>
      <c r="K45" s="198"/>
    </row>
    <row r="46" ht="19" hidden="1" customHeight="1" spans="1:11">
      <c r="A46" s="192"/>
      <c r="B46" s="192"/>
      <c r="C46" s="193" t="s">
        <v>207</v>
      </c>
      <c r="D46" s="194" t="s">
        <v>30</v>
      </c>
      <c r="E46" s="194" t="s">
        <v>11</v>
      </c>
      <c r="F46" s="195">
        <v>-107176.81</v>
      </c>
      <c r="G46" s="195" t="s">
        <v>7</v>
      </c>
      <c r="H46" s="196">
        <f t="shared" si="5"/>
        <v>107176.81</v>
      </c>
      <c r="I46" s="195" t="str">
        <f t="shared" si="6"/>
        <v>计</v>
      </c>
      <c r="J46" s="195" t="str">
        <f t="shared" si="7"/>
        <v>计</v>
      </c>
      <c r="K46" s="198"/>
    </row>
    <row r="47" ht="19" hidden="1" customHeight="1" spans="1:11">
      <c r="A47" s="192"/>
      <c r="B47" s="192"/>
      <c r="C47" s="193" t="s">
        <v>208</v>
      </c>
      <c r="D47" s="194" t="s">
        <v>40</v>
      </c>
      <c r="E47" s="194" t="s">
        <v>10</v>
      </c>
      <c r="F47" s="195">
        <v>411800</v>
      </c>
      <c r="G47" s="195" t="s">
        <v>3</v>
      </c>
      <c r="H47" s="196">
        <f t="shared" si="5"/>
        <v>-411800</v>
      </c>
      <c r="I47" s="195" t="str">
        <f t="shared" si="6"/>
        <v>计</v>
      </c>
      <c r="J47" s="195" t="str">
        <f t="shared" si="7"/>
        <v>计</v>
      </c>
      <c r="K47" s="198"/>
    </row>
    <row r="48" ht="19" hidden="1" customHeight="1" spans="1:11">
      <c r="A48" s="192"/>
      <c r="B48" s="192"/>
      <c r="C48" s="193" t="s">
        <v>208</v>
      </c>
      <c r="D48" s="194" t="s">
        <v>40</v>
      </c>
      <c r="E48" s="194" t="s">
        <v>9</v>
      </c>
      <c r="F48" s="195">
        <v>22500</v>
      </c>
      <c r="G48" s="195" t="s">
        <v>3</v>
      </c>
      <c r="H48" s="196">
        <f t="shared" si="5"/>
        <v>-22500</v>
      </c>
      <c r="I48" s="195" t="str">
        <f t="shared" si="6"/>
        <v>计</v>
      </c>
      <c r="J48" s="195" t="str">
        <f t="shared" si="7"/>
        <v>计</v>
      </c>
      <c r="K48" s="198"/>
    </row>
    <row r="49" ht="19" hidden="1" customHeight="1" spans="1:11">
      <c r="A49" s="192"/>
      <c r="B49" s="192"/>
      <c r="C49" s="193" t="s">
        <v>209</v>
      </c>
      <c r="D49" s="194" t="s">
        <v>32</v>
      </c>
      <c r="E49" s="194" t="s">
        <v>10</v>
      </c>
      <c r="F49" s="195">
        <v>-84505.14</v>
      </c>
      <c r="G49" s="195" t="s">
        <v>7</v>
      </c>
      <c r="H49" s="196">
        <f t="shared" si="5"/>
        <v>84505.14</v>
      </c>
      <c r="I49" s="195" t="str">
        <f t="shared" si="6"/>
        <v>计</v>
      </c>
      <c r="J49" s="195" t="str">
        <f t="shared" si="7"/>
        <v>计</v>
      </c>
      <c r="K49" s="198"/>
    </row>
    <row r="50" ht="19" hidden="1" customHeight="1" spans="1:11">
      <c r="A50" s="192"/>
      <c r="B50" s="192"/>
      <c r="C50" s="197" t="s">
        <v>210</v>
      </c>
      <c r="D50" s="194" t="s">
        <v>33</v>
      </c>
      <c r="E50" s="194" t="s">
        <v>13</v>
      </c>
      <c r="F50" s="195">
        <v>-3616247.83</v>
      </c>
      <c r="G50" s="195" t="s">
        <v>3</v>
      </c>
      <c r="H50" s="196">
        <f t="shared" si="5"/>
        <v>3616247.83</v>
      </c>
      <c r="I50" s="195" t="str">
        <f t="shared" si="6"/>
        <v>计</v>
      </c>
      <c r="J50" s="195" t="str">
        <f t="shared" si="7"/>
        <v>计</v>
      </c>
      <c r="K50" s="198"/>
    </row>
    <row r="51" ht="19" hidden="1" customHeight="1" spans="1:11">
      <c r="A51" s="192"/>
      <c r="B51" s="192"/>
      <c r="C51" s="197" t="s">
        <v>211</v>
      </c>
      <c r="D51" s="194" t="s">
        <v>38</v>
      </c>
      <c r="E51" s="194" t="s">
        <v>13</v>
      </c>
      <c r="F51" s="195">
        <f>816547.72+6300000</f>
        <v>7116547.72</v>
      </c>
      <c r="G51" s="195" t="s">
        <v>14</v>
      </c>
      <c r="H51" s="196">
        <f t="shared" si="5"/>
        <v>-7116547.72</v>
      </c>
      <c r="I51" s="195" t="str">
        <f t="shared" si="6"/>
        <v>不计</v>
      </c>
      <c r="J51" s="195" t="str">
        <f t="shared" si="7"/>
        <v>计</v>
      </c>
      <c r="K51" s="198"/>
    </row>
    <row r="52" ht="19" customHeight="1" spans="1:11">
      <c r="A52" s="192"/>
      <c r="B52" s="192"/>
      <c r="C52" s="197" t="s">
        <v>212</v>
      </c>
      <c r="D52" s="194" t="s">
        <v>27</v>
      </c>
      <c r="E52" s="194" t="s">
        <v>16</v>
      </c>
      <c r="F52" s="195">
        <v>-5438450.71</v>
      </c>
      <c r="G52" s="195" t="s">
        <v>3</v>
      </c>
      <c r="H52" s="196">
        <f t="shared" si="5"/>
        <v>5438450.71</v>
      </c>
      <c r="I52" s="195" t="str">
        <f t="shared" si="6"/>
        <v>不计</v>
      </c>
      <c r="J52" s="195" t="str">
        <f t="shared" si="7"/>
        <v>计</v>
      </c>
      <c r="K52" s="198"/>
    </row>
    <row r="53" ht="19" customHeight="1" spans="1:11">
      <c r="A53" s="192"/>
      <c r="B53" s="192"/>
      <c r="C53" s="197" t="s">
        <v>213</v>
      </c>
      <c r="D53" s="194" t="s">
        <v>38</v>
      </c>
      <c r="E53" s="194" t="s">
        <v>16</v>
      </c>
      <c r="F53" s="195">
        <v>-2738620.5</v>
      </c>
      <c r="G53" s="195" t="s">
        <v>9</v>
      </c>
      <c r="H53" s="196">
        <f t="shared" si="5"/>
        <v>2738620.5</v>
      </c>
      <c r="I53" s="195" t="str">
        <f t="shared" si="6"/>
        <v>不计</v>
      </c>
      <c r="J53" s="195" t="str">
        <f t="shared" si="7"/>
        <v>计</v>
      </c>
      <c r="K53" s="198"/>
    </row>
    <row r="54" ht="19" customHeight="1" spans="1:11">
      <c r="A54" s="192"/>
      <c r="B54" s="192"/>
      <c r="C54" s="197" t="s">
        <v>214</v>
      </c>
      <c r="D54" s="194" t="s">
        <v>38</v>
      </c>
      <c r="E54" s="194" t="s">
        <v>16</v>
      </c>
      <c r="F54" s="195">
        <v>-1589247.1</v>
      </c>
      <c r="G54" s="195" t="s">
        <v>7</v>
      </c>
      <c r="H54" s="196">
        <f t="shared" si="5"/>
        <v>1589247.1</v>
      </c>
      <c r="I54" s="195" t="str">
        <f t="shared" si="6"/>
        <v>不计</v>
      </c>
      <c r="J54" s="195" t="str">
        <f t="shared" si="7"/>
        <v>计</v>
      </c>
      <c r="K54" s="198"/>
    </row>
    <row r="55" ht="19" hidden="1" customHeight="1" spans="1:11">
      <c r="A55" s="192"/>
      <c r="B55" s="192"/>
      <c r="C55" s="197" t="s">
        <v>215</v>
      </c>
      <c r="D55" s="194" t="s">
        <v>33</v>
      </c>
      <c r="E55" s="194" t="s">
        <v>13</v>
      </c>
      <c r="F55" s="195">
        <v>-617082.19</v>
      </c>
      <c r="G55" s="195" t="s">
        <v>17</v>
      </c>
      <c r="H55" s="196">
        <f t="shared" si="5"/>
        <v>617082.19</v>
      </c>
      <c r="I55" s="195" t="str">
        <f t="shared" si="6"/>
        <v>计</v>
      </c>
      <c r="J55" s="195" t="str">
        <f t="shared" si="7"/>
        <v>计</v>
      </c>
      <c r="K55" s="198"/>
    </row>
    <row r="56" ht="19" hidden="1" customHeight="1" spans="1:11">
      <c r="A56" s="192"/>
      <c r="B56" s="192"/>
      <c r="C56" s="197" t="s">
        <v>216</v>
      </c>
      <c r="D56" s="194" t="s">
        <v>33</v>
      </c>
      <c r="E56" s="194" t="s">
        <v>13</v>
      </c>
      <c r="F56" s="195">
        <v>-492758.49</v>
      </c>
      <c r="G56" s="195" t="s">
        <v>16</v>
      </c>
      <c r="H56" s="196">
        <f t="shared" si="5"/>
        <v>492758.49</v>
      </c>
      <c r="I56" s="195" t="str">
        <f t="shared" si="6"/>
        <v>计</v>
      </c>
      <c r="J56" s="195" t="str">
        <f t="shared" si="7"/>
        <v>计</v>
      </c>
      <c r="K56" s="198"/>
    </row>
    <row r="57" ht="19" hidden="1" customHeight="1" spans="1:11">
      <c r="A57" s="192"/>
      <c r="B57" s="192"/>
      <c r="C57" s="197" t="s">
        <v>217</v>
      </c>
      <c r="D57" s="194" t="s">
        <v>33</v>
      </c>
      <c r="E57" s="194" t="s">
        <v>13</v>
      </c>
      <c r="F57" s="195">
        <v>-4338108.33</v>
      </c>
      <c r="G57" s="195" t="s">
        <v>3</v>
      </c>
      <c r="H57" s="196">
        <f t="shared" si="5"/>
        <v>4338108.33</v>
      </c>
      <c r="I57" s="195" t="str">
        <f t="shared" si="6"/>
        <v>计</v>
      </c>
      <c r="J57" s="195" t="str">
        <f t="shared" si="7"/>
        <v>计</v>
      </c>
      <c r="K57" s="198"/>
    </row>
    <row r="58" ht="19" hidden="1" customHeight="1" spans="1:11">
      <c r="A58" s="192"/>
      <c r="B58" s="192"/>
      <c r="C58" s="197" t="s">
        <v>218</v>
      </c>
      <c r="D58" s="194" t="s">
        <v>33</v>
      </c>
      <c r="E58" s="194" t="s">
        <v>13</v>
      </c>
      <c r="F58" s="195">
        <v>-86850</v>
      </c>
      <c r="G58" s="195" t="s">
        <v>14</v>
      </c>
      <c r="H58" s="196">
        <f t="shared" si="5"/>
        <v>86850</v>
      </c>
      <c r="I58" s="195" t="str">
        <f t="shared" si="6"/>
        <v>计</v>
      </c>
      <c r="J58" s="195" t="str">
        <f t="shared" si="7"/>
        <v>计</v>
      </c>
      <c r="K58" s="198"/>
    </row>
    <row r="59" ht="19" customHeight="1" spans="1:11">
      <c r="A59" s="192"/>
      <c r="B59" s="192"/>
      <c r="C59" s="197" t="s">
        <v>219</v>
      </c>
      <c r="D59" s="194" t="s">
        <v>33</v>
      </c>
      <c r="E59" s="194" t="s">
        <v>16</v>
      </c>
      <c r="F59" s="195">
        <v>-20625</v>
      </c>
      <c r="G59" s="195" t="s">
        <v>3</v>
      </c>
      <c r="H59" s="196">
        <f t="shared" si="5"/>
        <v>20625</v>
      </c>
      <c r="I59" s="195" t="str">
        <f t="shared" si="6"/>
        <v>计</v>
      </c>
      <c r="J59" s="195" t="str">
        <f t="shared" si="7"/>
        <v>计</v>
      </c>
      <c r="K59" s="198"/>
    </row>
    <row r="60" ht="19" customHeight="1" spans="1:11">
      <c r="A60" s="192"/>
      <c r="B60" s="192"/>
      <c r="C60" s="197" t="s">
        <v>220</v>
      </c>
      <c r="D60" s="194" t="s">
        <v>38</v>
      </c>
      <c r="E60" s="194" t="s">
        <v>16</v>
      </c>
      <c r="F60" s="195">
        <v>-9470190</v>
      </c>
      <c r="G60" s="195" t="s">
        <v>17</v>
      </c>
      <c r="H60" s="196">
        <f t="shared" si="5"/>
        <v>9470190</v>
      </c>
      <c r="I60" s="195" t="str">
        <f t="shared" si="6"/>
        <v>不计</v>
      </c>
      <c r="J60" s="195" t="str">
        <f t="shared" si="7"/>
        <v>计</v>
      </c>
      <c r="K60" s="198"/>
    </row>
    <row r="61" ht="19" hidden="1" customHeight="1" spans="1:11">
      <c r="A61" s="192"/>
      <c r="B61" s="192"/>
      <c r="C61" s="197" t="s">
        <v>221</v>
      </c>
      <c r="D61" s="194" t="s">
        <v>33</v>
      </c>
      <c r="E61" s="194" t="s">
        <v>17</v>
      </c>
      <c r="F61" s="195">
        <v>-930194.56</v>
      </c>
      <c r="G61" s="195" t="s">
        <v>3</v>
      </c>
      <c r="H61" s="196">
        <f t="shared" si="5"/>
        <v>930194.56</v>
      </c>
      <c r="I61" s="195" t="str">
        <f t="shared" si="6"/>
        <v>计</v>
      </c>
      <c r="J61" s="195" t="str">
        <f t="shared" si="7"/>
        <v>计</v>
      </c>
      <c r="K61" s="198"/>
    </row>
    <row r="62" ht="19" customHeight="1" spans="1:11">
      <c r="A62" s="192"/>
      <c r="B62" s="192"/>
      <c r="C62" s="197" t="s">
        <v>222</v>
      </c>
      <c r="D62" s="194" t="s">
        <v>33</v>
      </c>
      <c r="E62" s="194" t="s">
        <v>16</v>
      </c>
      <c r="F62" s="195">
        <v>3437863.64</v>
      </c>
      <c r="G62" s="195" t="s">
        <v>9</v>
      </c>
      <c r="H62" s="196">
        <f t="shared" si="5"/>
        <v>-3437863.64</v>
      </c>
      <c r="I62" s="195" t="str">
        <f t="shared" si="6"/>
        <v>计</v>
      </c>
      <c r="J62" s="195" t="str">
        <f t="shared" si="7"/>
        <v>计</v>
      </c>
      <c r="K62" s="198"/>
    </row>
    <row r="63" ht="19" hidden="1" customHeight="1" spans="1:11">
      <c r="A63" s="192"/>
      <c r="B63" s="192"/>
      <c r="C63" s="197" t="s">
        <v>223</v>
      </c>
      <c r="D63" s="194" t="s">
        <v>33</v>
      </c>
      <c r="E63" s="194" t="s">
        <v>13</v>
      </c>
      <c r="F63" s="195">
        <v>-698082.19</v>
      </c>
      <c r="G63" s="195" t="s">
        <v>16</v>
      </c>
      <c r="H63" s="196">
        <f t="shared" si="5"/>
        <v>698082.19</v>
      </c>
      <c r="I63" s="195" t="str">
        <f t="shared" si="6"/>
        <v>计</v>
      </c>
      <c r="J63" s="195" t="str">
        <f t="shared" si="7"/>
        <v>计</v>
      </c>
      <c r="K63" s="198"/>
    </row>
    <row r="64" ht="19" hidden="1" customHeight="1" spans="1:11">
      <c r="A64" s="192"/>
      <c r="B64" s="192"/>
      <c r="C64" s="197" t="s">
        <v>224</v>
      </c>
      <c r="D64" s="194" t="s">
        <v>31</v>
      </c>
      <c r="E64" s="195" t="s">
        <v>19</v>
      </c>
      <c r="F64" s="195">
        <v>-2028000</v>
      </c>
      <c r="G64" s="195" t="s">
        <v>13</v>
      </c>
      <c r="H64" s="196">
        <f t="shared" si="5"/>
        <v>2028000</v>
      </c>
      <c r="I64" s="195" t="str">
        <f t="shared" si="6"/>
        <v>计</v>
      </c>
      <c r="J64" s="195" t="str">
        <f t="shared" si="7"/>
        <v>计</v>
      </c>
      <c r="K64" s="198"/>
    </row>
    <row r="65" ht="19" hidden="1" customHeight="1" spans="1:11">
      <c r="A65" s="192"/>
      <c r="B65" s="192"/>
      <c r="C65" s="197" t="s">
        <v>225</v>
      </c>
      <c r="D65" s="194" t="s">
        <v>31</v>
      </c>
      <c r="E65" s="195" t="s">
        <v>19</v>
      </c>
      <c r="F65" s="195">
        <v>-1497900</v>
      </c>
      <c r="G65" s="195" t="s">
        <v>10</v>
      </c>
      <c r="H65" s="196">
        <f t="shared" si="5"/>
        <v>1497900</v>
      </c>
      <c r="I65" s="195" t="str">
        <f t="shared" si="6"/>
        <v>计</v>
      </c>
      <c r="J65" s="195" t="str">
        <f t="shared" si="7"/>
        <v>计</v>
      </c>
      <c r="K65" s="198"/>
    </row>
    <row r="66" ht="19" hidden="1" customHeight="1" spans="1:11">
      <c r="A66" s="192"/>
      <c r="B66" s="192"/>
      <c r="C66" s="197" t="s">
        <v>226</v>
      </c>
      <c r="D66" s="194" t="s">
        <v>27</v>
      </c>
      <c r="E66" s="195" t="s">
        <v>19</v>
      </c>
      <c r="F66" s="195">
        <v>3565382.57534247</v>
      </c>
      <c r="G66" s="195" t="s">
        <v>3</v>
      </c>
      <c r="H66" s="196">
        <f t="shared" si="5"/>
        <v>-3565382.57534247</v>
      </c>
      <c r="I66" s="195" t="str">
        <f t="shared" si="6"/>
        <v>不计</v>
      </c>
      <c r="J66" s="195" t="str">
        <f t="shared" si="7"/>
        <v>计</v>
      </c>
      <c r="K66" s="198"/>
    </row>
    <row r="67" ht="19" hidden="1" customHeight="1" spans="1:11">
      <c r="A67" s="192"/>
      <c r="B67" s="192"/>
      <c r="C67" s="197" t="s">
        <v>227</v>
      </c>
      <c r="D67" s="194" t="s">
        <v>31</v>
      </c>
      <c r="E67" s="195" t="s">
        <v>19</v>
      </c>
      <c r="F67" s="195">
        <v>-884905.660377358</v>
      </c>
      <c r="G67" s="195" t="s">
        <v>3</v>
      </c>
      <c r="H67" s="196">
        <f t="shared" si="5"/>
        <v>884905.660377358</v>
      </c>
      <c r="I67" s="195" t="str">
        <f t="shared" si="6"/>
        <v>计</v>
      </c>
      <c r="J67" s="195" t="str">
        <f t="shared" si="7"/>
        <v>计</v>
      </c>
      <c r="K67" s="198"/>
    </row>
    <row r="68" ht="19" hidden="1" customHeight="1" spans="1:11">
      <c r="A68" s="192"/>
      <c r="B68" s="192">
        <v>16</v>
      </c>
      <c r="C68" s="197" t="s">
        <v>227</v>
      </c>
      <c r="D68" s="194" t="s">
        <v>31</v>
      </c>
      <c r="E68" s="195" t="s">
        <v>21</v>
      </c>
      <c r="F68" s="195">
        <v>-141509.433962264</v>
      </c>
      <c r="G68" s="195" t="s">
        <v>3</v>
      </c>
      <c r="H68" s="196">
        <f t="shared" si="5"/>
        <v>141509.433962264</v>
      </c>
      <c r="I68" s="195" t="str">
        <f t="shared" si="6"/>
        <v>计</v>
      </c>
      <c r="J68" s="195" t="str">
        <f t="shared" si="7"/>
        <v>计</v>
      </c>
      <c r="K68" s="198"/>
    </row>
    <row r="69" ht="19" hidden="1" customHeight="1" spans="1:11">
      <c r="A69" s="192"/>
      <c r="B69" s="192">
        <v>17</v>
      </c>
      <c r="C69" s="197" t="s">
        <v>228</v>
      </c>
      <c r="D69" s="194" t="s">
        <v>27</v>
      </c>
      <c r="E69" s="195" t="s">
        <v>20</v>
      </c>
      <c r="F69" s="195">
        <v>43166.5222991781</v>
      </c>
      <c r="G69" s="195" t="s">
        <v>3</v>
      </c>
      <c r="H69" s="196">
        <f t="shared" si="5"/>
        <v>-43166.5222991781</v>
      </c>
      <c r="I69" s="195" t="str">
        <f t="shared" si="6"/>
        <v>不计</v>
      </c>
      <c r="J69" s="195" t="str">
        <f t="shared" si="7"/>
        <v>计</v>
      </c>
      <c r="K69" s="198"/>
    </row>
    <row r="70" ht="19" hidden="1" customHeight="1" spans="1:11">
      <c r="A70" s="192"/>
      <c r="B70" s="192">
        <v>18</v>
      </c>
      <c r="C70" s="197" t="s">
        <v>226</v>
      </c>
      <c r="D70" s="194" t="s">
        <v>27</v>
      </c>
      <c r="E70" s="195" t="s">
        <v>22</v>
      </c>
      <c r="F70" s="195">
        <v>388164.383561644</v>
      </c>
      <c r="G70" s="195" t="s">
        <v>3</v>
      </c>
      <c r="H70" s="196">
        <f t="shared" si="5"/>
        <v>-388164.383561644</v>
      </c>
      <c r="I70" s="195" t="str">
        <f t="shared" si="6"/>
        <v>不计</v>
      </c>
      <c r="J70" s="195" t="str">
        <f t="shared" si="7"/>
        <v>计</v>
      </c>
      <c r="K70" s="198"/>
    </row>
    <row r="71" ht="19" hidden="1" customHeight="1" spans="1:11">
      <c r="A71" s="192"/>
      <c r="B71" s="192">
        <v>19</v>
      </c>
      <c r="C71" s="197" t="s">
        <v>229</v>
      </c>
      <c r="D71" s="194" t="s">
        <v>40</v>
      </c>
      <c r="E71" s="195" t="s">
        <v>24</v>
      </c>
      <c r="F71" s="195">
        <v>-147066.29</v>
      </c>
      <c r="G71" s="195" t="s">
        <v>3</v>
      </c>
      <c r="H71" s="196">
        <f t="shared" si="5"/>
        <v>147066.29</v>
      </c>
      <c r="I71" s="206" t="s">
        <v>230</v>
      </c>
      <c r="J71" s="206" t="s">
        <v>230</v>
      </c>
      <c r="K71" s="198"/>
    </row>
    <row r="72" ht="19" hidden="1" customHeight="1" spans="1:11">
      <c r="A72" s="192"/>
      <c r="B72" s="192">
        <v>20</v>
      </c>
      <c r="C72" s="197" t="s">
        <v>229</v>
      </c>
      <c r="D72" s="194" t="s">
        <v>40</v>
      </c>
      <c r="E72" s="195" t="s">
        <v>19</v>
      </c>
      <c r="F72" s="195">
        <v>-230808.21</v>
      </c>
      <c r="G72" s="195" t="s">
        <v>3</v>
      </c>
      <c r="H72" s="196">
        <f t="shared" si="5"/>
        <v>230808.21</v>
      </c>
      <c r="I72" s="206" t="s">
        <v>230</v>
      </c>
      <c r="J72" s="206" t="s">
        <v>230</v>
      </c>
      <c r="K72" s="198"/>
    </row>
    <row r="73" ht="19" hidden="1" customHeight="1" spans="1:11">
      <c r="A73" s="192"/>
      <c r="B73" s="192">
        <v>21</v>
      </c>
      <c r="C73" s="197" t="s">
        <v>229</v>
      </c>
      <c r="D73" s="194" t="s">
        <v>40</v>
      </c>
      <c r="E73" s="195" t="s">
        <v>20</v>
      </c>
      <c r="F73" s="195">
        <v>-147583.54</v>
      </c>
      <c r="G73" s="195" t="s">
        <v>3</v>
      </c>
      <c r="H73" s="196">
        <f t="shared" si="5"/>
        <v>147583.54</v>
      </c>
      <c r="I73" s="206" t="s">
        <v>230</v>
      </c>
      <c r="J73" s="206" t="s">
        <v>230</v>
      </c>
      <c r="K73" s="198"/>
    </row>
    <row r="74" ht="19" hidden="1" customHeight="1" spans="1:11">
      <c r="A74" s="192"/>
      <c r="B74" s="192">
        <v>22</v>
      </c>
      <c r="C74" s="197" t="s">
        <v>229</v>
      </c>
      <c r="D74" s="194" t="s">
        <v>40</v>
      </c>
      <c r="E74" s="195" t="s">
        <v>22</v>
      </c>
      <c r="F74" s="195">
        <v>-817887.14</v>
      </c>
      <c r="G74" s="195" t="s">
        <v>3</v>
      </c>
      <c r="H74" s="196">
        <f t="shared" si="5"/>
        <v>817887.14</v>
      </c>
      <c r="I74" s="206" t="s">
        <v>230</v>
      </c>
      <c r="J74" s="206" t="s">
        <v>230</v>
      </c>
      <c r="K74" s="198"/>
    </row>
    <row r="75" ht="19" hidden="1" customHeight="1" spans="1:11">
      <c r="A75" s="192"/>
      <c r="B75" s="192">
        <v>23</v>
      </c>
      <c r="C75" s="197" t="s">
        <v>229</v>
      </c>
      <c r="D75" s="194" t="s">
        <v>40</v>
      </c>
      <c r="E75" s="195" t="s">
        <v>23</v>
      </c>
      <c r="F75" s="195">
        <v>-13948.4</v>
      </c>
      <c r="G75" s="195" t="s">
        <v>3</v>
      </c>
      <c r="H75" s="196">
        <f t="shared" si="5"/>
        <v>13948.4</v>
      </c>
      <c r="I75" s="206" t="s">
        <v>230</v>
      </c>
      <c r="J75" s="206" t="s">
        <v>230</v>
      </c>
      <c r="K75" s="198"/>
    </row>
    <row r="76" ht="19" hidden="1" customHeight="1" spans="1:11">
      <c r="A76" s="192"/>
      <c r="B76" s="192">
        <v>24</v>
      </c>
      <c r="C76" s="197" t="s">
        <v>227</v>
      </c>
      <c r="D76" s="194" t="s">
        <v>31</v>
      </c>
      <c r="E76" s="195" t="s">
        <v>20</v>
      </c>
      <c r="F76" s="195">
        <v>-943396.226415094</v>
      </c>
      <c r="G76" s="195" t="s">
        <v>3</v>
      </c>
      <c r="H76" s="196">
        <f t="shared" si="5"/>
        <v>943396.226415094</v>
      </c>
      <c r="I76" s="195" t="str">
        <f>IF(OR(D76="其中：利息收入",D76="公允价值变动收益",D76="利息支出",D76="其他综合收益的税后净额"),"不计","计")</f>
        <v>计</v>
      </c>
      <c r="J76" s="195" t="str">
        <f>IF(D76="其他综合收益的税后净额","不计","计")</f>
        <v>计</v>
      </c>
      <c r="K76" s="198"/>
    </row>
    <row r="77" ht="19" hidden="1" customHeight="1" spans="1:11">
      <c r="A77" s="192"/>
      <c r="B77" s="192">
        <v>25</v>
      </c>
      <c r="C77" s="197" t="s">
        <v>231</v>
      </c>
      <c r="D77" s="194" t="s">
        <v>49</v>
      </c>
      <c r="E77" s="195" t="s">
        <v>19</v>
      </c>
      <c r="F77" s="195">
        <v>-200000</v>
      </c>
      <c r="G77" s="195" t="s">
        <v>3</v>
      </c>
      <c r="H77" s="196">
        <f t="shared" si="5"/>
        <v>200000</v>
      </c>
      <c r="I77" s="195" t="s">
        <v>230</v>
      </c>
      <c r="J77" s="195" t="s">
        <v>230</v>
      </c>
      <c r="K77" s="198"/>
    </row>
    <row r="78" ht="19" hidden="1" customHeight="1" spans="1:11">
      <c r="A78" s="192"/>
      <c r="B78" s="192"/>
      <c r="C78" s="197" t="s">
        <v>232</v>
      </c>
      <c r="D78" s="194" t="s">
        <v>27</v>
      </c>
      <c r="E78" s="195" t="s">
        <v>7</v>
      </c>
      <c r="F78" s="195">
        <v>5534331.88</v>
      </c>
      <c r="G78" s="195" t="s">
        <v>3</v>
      </c>
      <c r="H78" s="196">
        <f t="shared" si="5"/>
        <v>-5534331.88</v>
      </c>
      <c r="I78" s="195" t="str">
        <f t="shared" ref="I78:I86" si="8">IF(OR(D78="其中：利息收入",D78="公允价值变动收益",D78="利息支出",D78="其他综合收益的税后净额"),"不计","计")</f>
        <v>不计</v>
      </c>
      <c r="J78" s="195" t="str">
        <f t="shared" ref="J78:J86" si="9">IF(D78="其他综合收益的税后净额","不计","计")</f>
        <v>计</v>
      </c>
      <c r="K78" s="198"/>
    </row>
    <row r="79" ht="19" hidden="1" customHeight="1" spans="1:11">
      <c r="A79" s="192"/>
      <c r="B79" s="192"/>
      <c r="C79" s="197" t="s">
        <v>233</v>
      </c>
      <c r="D79" s="194" t="s">
        <v>40</v>
      </c>
      <c r="E79" s="195" t="s">
        <v>7</v>
      </c>
      <c r="F79" s="195">
        <v>-713622.656944</v>
      </c>
      <c r="G79" s="195" t="s">
        <v>3</v>
      </c>
      <c r="H79" s="196">
        <f t="shared" ref="H79:H89" si="10">-F79</f>
        <v>713622.656944</v>
      </c>
      <c r="I79" s="195" t="str">
        <f t="shared" si="8"/>
        <v>计</v>
      </c>
      <c r="J79" s="195" t="str">
        <f t="shared" si="9"/>
        <v>计</v>
      </c>
      <c r="K79" s="198"/>
    </row>
    <row r="80" ht="19" hidden="1" customHeight="1" spans="1:11">
      <c r="A80" s="192"/>
      <c r="B80" s="192"/>
      <c r="C80" s="197" t="s">
        <v>234</v>
      </c>
      <c r="D80" s="194" t="s">
        <v>40</v>
      </c>
      <c r="E80" s="195" t="s">
        <v>7</v>
      </c>
      <c r="F80" s="195">
        <v>20097628.26</v>
      </c>
      <c r="G80" s="195" t="s">
        <v>3</v>
      </c>
      <c r="H80" s="196">
        <f t="shared" si="10"/>
        <v>-20097628.26</v>
      </c>
      <c r="I80" s="195" t="str">
        <f t="shared" si="8"/>
        <v>计</v>
      </c>
      <c r="J80" s="195" t="str">
        <f t="shared" si="9"/>
        <v>计</v>
      </c>
      <c r="K80" s="198"/>
    </row>
    <row r="81" ht="19" hidden="1" customHeight="1" spans="1:11">
      <c r="A81" s="192"/>
      <c r="B81" s="192"/>
      <c r="C81" s="197" t="s">
        <v>234</v>
      </c>
      <c r="D81" s="194" t="s">
        <v>30</v>
      </c>
      <c r="E81" s="195" t="s">
        <v>7</v>
      </c>
      <c r="F81" s="195">
        <v>-20097628.26</v>
      </c>
      <c r="G81" s="195" t="s">
        <v>3</v>
      </c>
      <c r="H81" s="196">
        <f t="shared" si="10"/>
        <v>20097628.26</v>
      </c>
      <c r="I81" s="195" t="str">
        <f t="shared" si="8"/>
        <v>计</v>
      </c>
      <c r="J81" s="195" t="str">
        <f t="shared" si="9"/>
        <v>计</v>
      </c>
      <c r="K81" s="198"/>
    </row>
    <row r="82" ht="19" hidden="1" customHeight="1" spans="1:11">
      <c r="A82" s="192"/>
      <c r="B82" s="192"/>
      <c r="C82" s="197" t="s">
        <v>235</v>
      </c>
      <c r="D82" s="194" t="s">
        <v>30</v>
      </c>
      <c r="E82" s="195" t="s">
        <v>7</v>
      </c>
      <c r="F82" s="195">
        <v>-339348.97</v>
      </c>
      <c r="G82" s="195" t="s">
        <v>5</v>
      </c>
      <c r="H82" s="196">
        <f t="shared" si="10"/>
        <v>339348.97</v>
      </c>
      <c r="I82" s="195" t="str">
        <f t="shared" si="8"/>
        <v>计</v>
      </c>
      <c r="J82" s="195" t="str">
        <f t="shared" si="9"/>
        <v>计</v>
      </c>
      <c r="K82" s="198"/>
    </row>
    <row r="83" ht="19" hidden="1" customHeight="1" spans="1:11">
      <c r="A83" s="192"/>
      <c r="B83" s="192"/>
      <c r="C83" s="197" t="s">
        <v>235</v>
      </c>
      <c r="D83" s="194" t="s">
        <v>27</v>
      </c>
      <c r="E83" s="195" t="s">
        <v>7</v>
      </c>
      <c r="F83" s="195">
        <v>-76006.48</v>
      </c>
      <c r="G83" s="195" t="s">
        <v>5</v>
      </c>
      <c r="H83" s="196">
        <f t="shared" si="10"/>
        <v>76006.48</v>
      </c>
      <c r="I83" s="206" t="s">
        <v>236</v>
      </c>
      <c r="J83" s="195" t="str">
        <f t="shared" si="9"/>
        <v>计</v>
      </c>
      <c r="K83" s="198"/>
    </row>
    <row r="84" ht="19" hidden="1" customHeight="1" spans="1:11">
      <c r="A84" s="192"/>
      <c r="B84" s="192"/>
      <c r="C84" s="193" t="s">
        <v>171</v>
      </c>
      <c r="D84" s="194" t="s">
        <v>32</v>
      </c>
      <c r="E84" s="194" t="s">
        <v>11</v>
      </c>
      <c r="F84" s="199">
        <v>-43111.92</v>
      </c>
      <c r="G84" s="195" t="s">
        <v>7</v>
      </c>
      <c r="H84" s="196">
        <f t="shared" si="10"/>
        <v>43111.92</v>
      </c>
      <c r="I84" s="195" t="str">
        <f t="shared" si="8"/>
        <v>计</v>
      </c>
      <c r="J84" s="195" t="str">
        <f t="shared" si="9"/>
        <v>计</v>
      </c>
      <c r="K84" s="198"/>
    </row>
    <row r="85" ht="19" hidden="1" customHeight="1" spans="1:11">
      <c r="A85" s="192"/>
      <c r="B85" s="192"/>
      <c r="C85" s="197" t="s">
        <v>237</v>
      </c>
      <c r="D85" s="194" t="s">
        <v>45</v>
      </c>
      <c r="E85" s="195" t="s">
        <v>13</v>
      </c>
      <c r="F85" s="195">
        <v>-29560096.4533333</v>
      </c>
      <c r="G85" s="195" t="s">
        <v>3</v>
      </c>
      <c r="H85" s="196">
        <f t="shared" si="10"/>
        <v>29560096.4533333</v>
      </c>
      <c r="I85" s="206" t="s">
        <v>230</v>
      </c>
      <c r="J85" s="206" t="s">
        <v>230</v>
      </c>
      <c r="K85" s="198"/>
    </row>
    <row r="86" ht="19" hidden="1" customHeight="1" spans="1:11">
      <c r="A86" s="192"/>
      <c r="B86" s="192"/>
      <c r="C86" s="197" t="s">
        <v>237</v>
      </c>
      <c r="D86" s="194" t="s">
        <v>38</v>
      </c>
      <c r="E86" s="195" t="s">
        <v>13</v>
      </c>
      <c r="F86" s="195">
        <f>F85</f>
        <v>-29560096.4533333</v>
      </c>
      <c r="G86" s="195" t="s">
        <v>3</v>
      </c>
      <c r="H86" s="196">
        <f t="shared" si="10"/>
        <v>29560096.4533333</v>
      </c>
      <c r="I86" s="206" t="str">
        <f t="shared" si="8"/>
        <v>不计</v>
      </c>
      <c r="J86" s="206" t="s">
        <v>230</v>
      </c>
      <c r="K86" s="198"/>
    </row>
    <row r="87" ht="19" hidden="1" customHeight="1" spans="1:11">
      <c r="A87" s="192"/>
      <c r="B87" s="192"/>
      <c r="C87" s="195" t="s">
        <v>238</v>
      </c>
      <c r="D87" s="194" t="s">
        <v>45</v>
      </c>
      <c r="E87" s="195" t="s">
        <v>7</v>
      </c>
      <c r="F87" s="200">
        <f>-12846548.975+56338.26/2</f>
        <v>-12818379.845</v>
      </c>
      <c r="G87" s="195" t="s">
        <v>3</v>
      </c>
      <c r="H87" s="196">
        <f t="shared" si="10"/>
        <v>12818379.845</v>
      </c>
      <c r="I87" s="206" t="s">
        <v>230</v>
      </c>
      <c r="J87" s="206" t="s">
        <v>230</v>
      </c>
      <c r="K87" s="198"/>
    </row>
    <row r="88" ht="19" hidden="1" customHeight="1" spans="1:11">
      <c r="A88" s="192"/>
      <c r="B88" s="192"/>
      <c r="C88" s="197" t="s">
        <v>239</v>
      </c>
      <c r="D88" s="194" t="s">
        <v>38</v>
      </c>
      <c r="E88" s="195" t="s">
        <v>13</v>
      </c>
      <c r="F88" s="195">
        <v>-606300</v>
      </c>
      <c r="G88" s="195" t="s">
        <v>3</v>
      </c>
      <c r="H88" s="196">
        <f t="shared" si="10"/>
        <v>606300</v>
      </c>
      <c r="I88" s="206" t="str">
        <f>IF(OR(D88="其中：利息收入",D88="公允价值变动收益",D88="利息支出",D88="其他综合收益的税后净额"),"不计","计")</f>
        <v>不计</v>
      </c>
      <c r="J88" s="206" t="s">
        <v>230</v>
      </c>
      <c r="K88" s="198"/>
    </row>
    <row r="89" ht="19" customHeight="1" spans="1:11">
      <c r="A89" s="192"/>
      <c r="B89" s="192"/>
      <c r="C89" s="197" t="s">
        <v>240</v>
      </c>
      <c r="D89" s="194" t="s">
        <v>40</v>
      </c>
      <c r="E89" s="195" t="s">
        <v>16</v>
      </c>
      <c r="F89" s="195">
        <v>330000</v>
      </c>
      <c r="G89" s="195" t="s">
        <v>7</v>
      </c>
      <c r="H89" s="196">
        <f t="shared" si="10"/>
        <v>-330000</v>
      </c>
      <c r="I89" s="195" t="str">
        <f>IF(OR(D89="其中：利息收入",D89="公允价值变动收益",D89="利息支出",D89="其他综合收益的税后净额"),"不计","计")</f>
        <v>计</v>
      </c>
      <c r="J89" s="195" t="str">
        <f>IF(D89="其他综合收益的税后净额","不计","计")</f>
        <v>计</v>
      </c>
      <c r="K89" s="198"/>
    </row>
    <row r="90" ht="19" customHeight="1" spans="1:11">
      <c r="A90" s="192"/>
      <c r="B90" s="192"/>
      <c r="C90" s="197" t="s">
        <v>241</v>
      </c>
      <c r="D90" s="194" t="s">
        <v>33</v>
      </c>
      <c r="E90" s="195" t="s">
        <v>16</v>
      </c>
      <c r="F90" s="195">
        <f>3468300/1.06*50%</f>
        <v>1635990.56603774</v>
      </c>
      <c r="G90" s="195" t="s">
        <v>3</v>
      </c>
      <c r="H90" s="196">
        <f t="shared" ref="H89:H99" si="11">-F90</f>
        <v>-1635990.56603774</v>
      </c>
      <c r="I90" s="195" t="str">
        <f t="shared" ref="I90:I99" si="12">IF(OR(D90="其中：利息收入",D90="公允价值变动收益",D90="利息支出",D90="其他综合收益的税后净额"),"不计","计")</f>
        <v>计</v>
      </c>
      <c r="J90" s="195" t="str">
        <f t="shared" ref="J90:J99" si="13">IF(D90="其他综合收益的税后净额","不计","计")</f>
        <v>计</v>
      </c>
      <c r="K90" s="198" t="s">
        <v>202</v>
      </c>
    </row>
    <row r="91" ht="19" hidden="1" customHeight="1" spans="1:11">
      <c r="A91" s="192"/>
      <c r="B91" s="192"/>
      <c r="C91" s="197" t="s">
        <v>242</v>
      </c>
      <c r="D91" s="194" t="s">
        <v>31</v>
      </c>
      <c r="E91" s="195" t="s">
        <v>19</v>
      </c>
      <c r="F91" s="195">
        <v>-14509500</v>
      </c>
      <c r="G91" s="195" t="s">
        <v>3</v>
      </c>
      <c r="H91" s="196">
        <f t="shared" si="11"/>
        <v>14509500</v>
      </c>
      <c r="I91" s="195" t="str">
        <f t="shared" si="12"/>
        <v>计</v>
      </c>
      <c r="J91" s="195" t="str">
        <f t="shared" si="13"/>
        <v>计</v>
      </c>
      <c r="K91" s="198"/>
    </row>
    <row r="92" ht="19" hidden="1" customHeight="1" spans="1:12">
      <c r="A92" s="192"/>
      <c r="B92" s="192"/>
      <c r="C92" s="197"/>
      <c r="D92" s="194"/>
      <c r="E92" s="195"/>
      <c r="F92" s="195"/>
      <c r="G92" s="195"/>
      <c r="H92" s="196"/>
      <c r="I92" s="195" t="str">
        <f t="shared" si="12"/>
        <v>计</v>
      </c>
      <c r="J92" s="195" t="str">
        <f t="shared" si="13"/>
        <v>计</v>
      </c>
      <c r="K92" s="198"/>
      <c r="L92" s="187">
        <v>6087469.6</v>
      </c>
    </row>
    <row r="93" ht="19" hidden="1" customHeight="1" spans="1:12">
      <c r="A93" s="192"/>
      <c r="B93" s="192"/>
      <c r="C93" s="197"/>
      <c r="D93" s="194"/>
      <c r="E93" s="195"/>
      <c r="F93" s="195"/>
      <c r="G93" s="195"/>
      <c r="H93" s="196"/>
      <c r="I93" s="195" t="str">
        <f t="shared" si="12"/>
        <v>计</v>
      </c>
      <c r="J93" s="195" t="str">
        <f t="shared" si="13"/>
        <v>计</v>
      </c>
      <c r="K93" s="198"/>
      <c r="L93" s="187">
        <v>5672450.03</v>
      </c>
    </row>
    <row r="94" ht="19" hidden="1" customHeight="1" spans="1:12">
      <c r="A94" s="192"/>
      <c r="B94" s="192"/>
      <c r="C94" s="197"/>
      <c r="D94" s="194"/>
      <c r="E94" s="195"/>
      <c r="F94" s="195"/>
      <c r="G94" s="195"/>
      <c r="H94" s="196"/>
      <c r="I94" s="195" t="str">
        <f t="shared" si="12"/>
        <v>计</v>
      </c>
      <c r="J94" s="195" t="str">
        <f t="shared" si="13"/>
        <v>计</v>
      </c>
      <c r="K94" s="198"/>
      <c r="L94" s="187">
        <v>6300000</v>
      </c>
    </row>
    <row r="95" ht="19" hidden="1" customHeight="1" spans="1:11">
      <c r="A95" s="192"/>
      <c r="B95" s="192"/>
      <c r="C95" s="197"/>
      <c r="D95" s="194"/>
      <c r="E95" s="195"/>
      <c r="F95" s="195"/>
      <c r="G95" s="195"/>
      <c r="H95" s="196">
        <f t="shared" si="11"/>
        <v>0</v>
      </c>
      <c r="I95" s="195" t="str">
        <f t="shared" si="12"/>
        <v>计</v>
      </c>
      <c r="J95" s="195" t="str">
        <f t="shared" si="13"/>
        <v>计</v>
      </c>
      <c r="K95" s="198"/>
    </row>
    <row r="96" ht="19" hidden="1" customHeight="1" spans="1:11">
      <c r="A96" s="192"/>
      <c r="B96" s="192"/>
      <c r="C96" s="197"/>
      <c r="D96" s="194"/>
      <c r="E96" s="195"/>
      <c r="F96" s="195"/>
      <c r="G96" s="195"/>
      <c r="H96" s="196">
        <f t="shared" si="11"/>
        <v>0</v>
      </c>
      <c r="I96" s="195" t="str">
        <f t="shared" si="12"/>
        <v>计</v>
      </c>
      <c r="J96" s="195" t="str">
        <f t="shared" si="13"/>
        <v>计</v>
      </c>
      <c r="K96" s="198"/>
    </row>
    <row r="97" ht="19" hidden="1" customHeight="1" spans="1:11">
      <c r="A97" s="192"/>
      <c r="B97" s="192"/>
      <c r="C97" s="197"/>
      <c r="D97" s="194"/>
      <c r="E97" s="195"/>
      <c r="F97" s="195"/>
      <c r="G97" s="195"/>
      <c r="H97" s="196">
        <f t="shared" si="11"/>
        <v>0</v>
      </c>
      <c r="I97" s="195" t="str">
        <f t="shared" si="12"/>
        <v>计</v>
      </c>
      <c r="J97" s="195" t="str">
        <f t="shared" si="13"/>
        <v>计</v>
      </c>
      <c r="K97" s="198"/>
    </row>
    <row r="98" ht="19" hidden="1" customHeight="1" spans="1:11">
      <c r="A98" s="192"/>
      <c r="B98" s="192"/>
      <c r="C98" s="197"/>
      <c r="D98" s="194"/>
      <c r="E98" s="195"/>
      <c r="F98" s="195"/>
      <c r="G98" s="195"/>
      <c r="H98" s="196">
        <f t="shared" si="11"/>
        <v>0</v>
      </c>
      <c r="I98" s="195" t="str">
        <f t="shared" si="12"/>
        <v>计</v>
      </c>
      <c r="J98" s="195" t="str">
        <f t="shared" si="13"/>
        <v>计</v>
      </c>
      <c r="K98" s="198"/>
    </row>
    <row r="99" ht="19" hidden="1" customHeight="1" spans="1:11">
      <c r="A99" s="192"/>
      <c r="B99" s="192"/>
      <c r="C99" s="197"/>
      <c r="D99" s="194"/>
      <c r="E99" s="195"/>
      <c r="F99" s="195"/>
      <c r="G99" s="195"/>
      <c r="H99" s="196">
        <f t="shared" si="11"/>
        <v>0</v>
      </c>
      <c r="I99" s="195" t="str">
        <f t="shared" si="12"/>
        <v>计</v>
      </c>
      <c r="J99" s="195" t="str">
        <f t="shared" si="13"/>
        <v>计</v>
      </c>
      <c r="K99" s="198"/>
    </row>
    <row r="100" ht="19" customHeight="1" spans="1:11">
      <c r="A100" s="201"/>
      <c r="B100" s="202"/>
      <c r="C100" s="203"/>
      <c r="D100" s="204"/>
      <c r="E100" s="204"/>
      <c r="F100" s="205"/>
      <c r="G100" s="205"/>
      <c r="H100" s="205"/>
      <c r="I100" s="207"/>
      <c r="J100" s="207"/>
      <c r="K100" s="208"/>
    </row>
    <row r="101" ht="19" customHeight="1" spans="1:11">
      <c r="A101" s="192" t="s">
        <v>243</v>
      </c>
      <c r="B101" s="192">
        <v>1</v>
      </c>
      <c r="C101" s="195" t="s">
        <v>244</v>
      </c>
      <c r="D101" s="195" t="s">
        <v>145</v>
      </c>
      <c r="E101" s="195" t="s">
        <v>7</v>
      </c>
      <c r="F101" s="195">
        <v>10000000</v>
      </c>
      <c r="G101" s="195" t="s">
        <v>3</v>
      </c>
      <c r="H101" s="196">
        <f>-F101</f>
        <v>-10000000</v>
      </c>
      <c r="I101" s="195"/>
      <c r="J101" s="195"/>
      <c r="K101" s="45" t="s">
        <v>44</v>
      </c>
    </row>
    <row r="102" ht="19" customHeight="1" spans="1:11">
      <c r="A102" s="192"/>
      <c r="B102" s="192"/>
      <c r="C102" s="195" t="s">
        <v>245</v>
      </c>
      <c r="D102" s="195" t="s">
        <v>113</v>
      </c>
      <c r="E102" s="195" t="s">
        <v>7</v>
      </c>
      <c r="F102" s="195">
        <v>73561.22</v>
      </c>
      <c r="G102" s="195" t="s">
        <v>3</v>
      </c>
      <c r="H102" s="196">
        <f t="shared" ref="H102:H133" si="14">-F102</f>
        <v>-73561.22</v>
      </c>
      <c r="I102" s="195"/>
      <c r="J102" s="195"/>
      <c r="K102" s="45" t="s">
        <v>44</v>
      </c>
    </row>
    <row r="103" ht="19" customHeight="1" spans="1:11">
      <c r="A103" s="192"/>
      <c r="B103" s="192"/>
      <c r="C103" s="195" t="s">
        <v>246</v>
      </c>
      <c r="D103" s="195" t="s">
        <v>145</v>
      </c>
      <c r="E103" s="195" t="s">
        <v>7</v>
      </c>
      <c r="F103" s="195">
        <v>5064689</v>
      </c>
      <c r="G103" s="195" t="s">
        <v>3</v>
      </c>
      <c r="H103" s="196">
        <f t="shared" si="14"/>
        <v>-5064689</v>
      </c>
      <c r="I103" s="195"/>
      <c r="J103" s="195"/>
      <c r="K103" s="45" t="s">
        <v>44</v>
      </c>
    </row>
    <row r="104" ht="19" customHeight="1" spans="1:12">
      <c r="A104" s="192"/>
      <c r="B104" s="192"/>
      <c r="C104" s="195"/>
      <c r="D104" s="195"/>
      <c r="E104" s="195"/>
      <c r="F104" s="195"/>
      <c r="G104" s="195"/>
      <c r="H104" s="196"/>
      <c r="I104" s="195"/>
      <c r="J104" s="195"/>
      <c r="K104" s="45" t="s">
        <v>44</v>
      </c>
      <c r="L104" s="187">
        <v>-1039329.69992012</v>
      </c>
    </row>
    <row r="105" ht="19" customHeight="1" spans="1:11">
      <c r="A105" s="192"/>
      <c r="B105" s="192"/>
      <c r="C105" s="195" t="s">
        <v>247</v>
      </c>
      <c r="D105" s="195" t="s">
        <v>105</v>
      </c>
      <c r="E105" s="195" t="s">
        <v>7</v>
      </c>
      <c r="F105" s="195">
        <v>5593516.30316825</v>
      </c>
      <c r="G105" s="195" t="s">
        <v>3</v>
      </c>
      <c r="H105" s="196">
        <f t="shared" si="14"/>
        <v>-5593516.30316825</v>
      </c>
      <c r="I105" s="195"/>
      <c r="J105" s="195"/>
      <c r="K105" s="45" t="s">
        <v>44</v>
      </c>
    </row>
    <row r="106" ht="19" customHeight="1" spans="1:11">
      <c r="A106" s="192"/>
      <c r="B106" s="192"/>
      <c r="C106" s="195" t="s">
        <v>248</v>
      </c>
      <c r="D106" s="195" t="s">
        <v>145</v>
      </c>
      <c r="E106" s="195" t="s">
        <v>7</v>
      </c>
      <c r="F106" s="195">
        <v>6844.53</v>
      </c>
      <c r="G106" s="195" t="s">
        <v>6</v>
      </c>
      <c r="H106" s="196">
        <f t="shared" si="14"/>
        <v>-6844.53</v>
      </c>
      <c r="I106" s="195"/>
      <c r="J106" s="195"/>
      <c r="K106" s="45" t="s">
        <v>44</v>
      </c>
    </row>
    <row r="107" ht="19" customHeight="1" spans="1:11">
      <c r="A107" s="192"/>
      <c r="B107" s="192"/>
      <c r="C107" s="195" t="s">
        <v>249</v>
      </c>
      <c r="D107" s="195" t="s">
        <v>113</v>
      </c>
      <c r="E107" s="195" t="s">
        <v>7</v>
      </c>
      <c r="F107" s="195">
        <v>-2350</v>
      </c>
      <c r="G107" s="195" t="s">
        <v>19</v>
      </c>
      <c r="H107" s="196">
        <f t="shared" si="14"/>
        <v>2350</v>
      </c>
      <c r="I107" s="195"/>
      <c r="J107" s="195"/>
      <c r="K107" s="45" t="s">
        <v>44</v>
      </c>
    </row>
    <row r="108" ht="19" customHeight="1" spans="1:11">
      <c r="A108" s="192"/>
      <c r="B108" s="192"/>
      <c r="C108" s="195" t="s">
        <v>250</v>
      </c>
      <c r="D108" s="195" t="s">
        <v>113</v>
      </c>
      <c r="E108" s="195" t="s">
        <v>13</v>
      </c>
      <c r="F108" s="195">
        <f>5822.4+1720</f>
        <v>7542.4</v>
      </c>
      <c r="G108" s="195" t="s">
        <v>3</v>
      </c>
      <c r="H108" s="196">
        <f t="shared" si="14"/>
        <v>-7542.4</v>
      </c>
      <c r="I108" s="195"/>
      <c r="J108" s="195"/>
      <c r="K108" s="45" t="s">
        <v>44</v>
      </c>
    </row>
    <row r="109" ht="19" customHeight="1" spans="1:11">
      <c r="A109" s="192"/>
      <c r="B109" s="192"/>
      <c r="C109" s="195" t="s">
        <v>251</v>
      </c>
      <c r="D109" s="195" t="s">
        <v>145</v>
      </c>
      <c r="E109" s="195" t="s">
        <v>13</v>
      </c>
      <c r="F109" s="195">
        <v>433434.469904326</v>
      </c>
      <c r="G109" s="195" t="s">
        <v>3</v>
      </c>
      <c r="H109" s="196">
        <f t="shared" si="14"/>
        <v>-433434.469904326</v>
      </c>
      <c r="I109" s="195"/>
      <c r="J109" s="195"/>
      <c r="K109" s="45" t="s">
        <v>44</v>
      </c>
    </row>
    <row r="110" ht="19" customHeight="1" spans="1:11">
      <c r="A110" s="192"/>
      <c r="B110" s="192"/>
      <c r="C110" s="195" t="s">
        <v>251</v>
      </c>
      <c r="D110" s="195" t="s">
        <v>145</v>
      </c>
      <c r="E110" s="195" t="s">
        <v>14</v>
      </c>
      <c r="F110" s="195">
        <v>147093.469747731</v>
      </c>
      <c r="G110" s="195" t="s">
        <v>3</v>
      </c>
      <c r="H110" s="196">
        <f t="shared" si="14"/>
        <v>-147093.469747731</v>
      </c>
      <c r="I110" s="195"/>
      <c r="J110" s="195"/>
      <c r="K110" s="45" t="s">
        <v>44</v>
      </c>
    </row>
    <row r="111" ht="19" customHeight="1" spans="1:11">
      <c r="A111" s="192"/>
      <c r="B111" s="192"/>
      <c r="C111" s="195" t="s">
        <v>251</v>
      </c>
      <c r="D111" s="195" t="s">
        <v>145</v>
      </c>
      <c r="E111" s="195" t="s">
        <v>16</v>
      </c>
      <c r="F111" s="195">
        <v>591652.945699946</v>
      </c>
      <c r="G111" s="195" t="s">
        <v>3</v>
      </c>
      <c r="H111" s="196">
        <f t="shared" si="14"/>
        <v>-591652.945699946</v>
      </c>
      <c r="I111" s="195"/>
      <c r="J111" s="195"/>
      <c r="K111" s="45" t="s">
        <v>44</v>
      </c>
    </row>
    <row r="112" ht="19" customHeight="1" spans="1:11">
      <c r="A112" s="192"/>
      <c r="B112" s="192"/>
      <c r="C112" s="195" t="s">
        <v>251</v>
      </c>
      <c r="D112" s="195" t="s">
        <v>145</v>
      </c>
      <c r="E112" s="195" t="s">
        <v>17</v>
      </c>
      <c r="F112" s="195">
        <v>194615.571075166</v>
      </c>
      <c r="G112" s="195" t="s">
        <v>3</v>
      </c>
      <c r="H112" s="196">
        <f t="shared" si="14"/>
        <v>-194615.571075166</v>
      </c>
      <c r="I112" s="195"/>
      <c r="J112" s="195"/>
      <c r="K112" s="45" t="s">
        <v>44</v>
      </c>
    </row>
    <row r="113" ht="19" customHeight="1" spans="1:11">
      <c r="A113" s="192"/>
      <c r="B113" s="192"/>
      <c r="C113" s="195" t="s">
        <v>252</v>
      </c>
      <c r="D113" s="195" t="s">
        <v>105</v>
      </c>
      <c r="E113" s="195" t="s">
        <v>13</v>
      </c>
      <c r="F113" s="195">
        <v>170028.48</v>
      </c>
      <c r="G113" s="195" t="s">
        <v>3</v>
      </c>
      <c r="H113" s="196">
        <f t="shared" si="14"/>
        <v>-170028.48</v>
      </c>
      <c r="I113" s="195"/>
      <c r="J113" s="195"/>
      <c r="K113" s="45" t="s">
        <v>44</v>
      </c>
    </row>
    <row r="114" ht="19" customHeight="1" spans="1:11">
      <c r="A114" s="192"/>
      <c r="B114" s="192"/>
      <c r="C114" s="195" t="s">
        <v>252</v>
      </c>
      <c r="D114" s="195" t="s">
        <v>105</v>
      </c>
      <c r="E114" s="195" t="s">
        <v>14</v>
      </c>
      <c r="F114" s="195">
        <v>45556.8</v>
      </c>
      <c r="G114" s="195" t="s">
        <v>3</v>
      </c>
      <c r="H114" s="196">
        <f t="shared" si="14"/>
        <v>-45556.8</v>
      </c>
      <c r="I114" s="195"/>
      <c r="J114" s="195"/>
      <c r="K114" s="45" t="s">
        <v>44</v>
      </c>
    </row>
    <row r="115" ht="19" customHeight="1" spans="1:11">
      <c r="A115" s="192"/>
      <c r="B115" s="192"/>
      <c r="C115" s="195" t="s">
        <v>252</v>
      </c>
      <c r="D115" s="195" t="s">
        <v>105</v>
      </c>
      <c r="E115" s="195" t="s">
        <v>16</v>
      </c>
      <c r="F115" s="195">
        <v>217888</v>
      </c>
      <c r="G115" s="195" t="s">
        <v>3</v>
      </c>
      <c r="H115" s="196">
        <f t="shared" si="14"/>
        <v>-217888</v>
      </c>
      <c r="I115" s="195"/>
      <c r="J115" s="195"/>
      <c r="K115" s="45" t="s">
        <v>44</v>
      </c>
    </row>
    <row r="116" ht="19" customHeight="1" spans="1:11">
      <c r="A116" s="192"/>
      <c r="B116" s="192"/>
      <c r="C116" s="195" t="s">
        <v>252</v>
      </c>
      <c r="D116" s="195" t="s">
        <v>105</v>
      </c>
      <c r="E116" s="195" t="s">
        <v>17</v>
      </c>
      <c r="F116" s="195">
        <v>94200</v>
      </c>
      <c r="G116" s="195" t="s">
        <v>3</v>
      </c>
      <c r="H116" s="196">
        <f t="shared" si="14"/>
        <v>-94200</v>
      </c>
      <c r="I116" s="195"/>
      <c r="J116" s="195"/>
      <c r="K116" s="45" t="s">
        <v>44</v>
      </c>
    </row>
    <row r="117" ht="19" customHeight="1" spans="1:11">
      <c r="A117" s="192"/>
      <c r="B117" s="192"/>
      <c r="C117" s="195" t="s">
        <v>253</v>
      </c>
      <c r="D117" s="195" t="s">
        <v>135</v>
      </c>
      <c r="E117" s="195" t="s">
        <v>13</v>
      </c>
      <c r="F117" s="195">
        <v>22453.74</v>
      </c>
      <c r="G117" s="195" t="s">
        <v>3</v>
      </c>
      <c r="H117" s="196">
        <f t="shared" si="14"/>
        <v>-22453.74</v>
      </c>
      <c r="I117" s="195"/>
      <c r="J117" s="195"/>
      <c r="K117" s="45" t="s">
        <v>44</v>
      </c>
    </row>
    <row r="118" ht="19" customHeight="1" spans="1:11">
      <c r="A118" s="192"/>
      <c r="B118" s="192"/>
      <c r="C118" s="195" t="s">
        <v>253</v>
      </c>
      <c r="D118" s="195" t="s">
        <v>135</v>
      </c>
      <c r="E118" s="195" t="s">
        <v>14</v>
      </c>
      <c r="F118" s="195">
        <v>22453.74</v>
      </c>
      <c r="G118" s="195" t="s">
        <v>3</v>
      </c>
      <c r="H118" s="196">
        <f t="shared" si="14"/>
        <v>-22453.74</v>
      </c>
      <c r="I118" s="195"/>
      <c r="J118" s="195"/>
      <c r="K118" s="45" t="s">
        <v>44</v>
      </c>
    </row>
    <row r="119" ht="19" customHeight="1" spans="1:11">
      <c r="A119" s="192"/>
      <c r="B119" s="192"/>
      <c r="C119" s="195" t="s">
        <v>253</v>
      </c>
      <c r="D119" s="195" t="s">
        <v>135</v>
      </c>
      <c r="E119" s="195" t="s">
        <v>16</v>
      </c>
      <c r="F119" s="195">
        <v>22453.74</v>
      </c>
      <c r="G119" s="195" t="s">
        <v>3</v>
      </c>
      <c r="H119" s="196">
        <f t="shared" si="14"/>
        <v>-22453.74</v>
      </c>
      <c r="I119" s="195"/>
      <c r="J119" s="195"/>
      <c r="K119" s="45" t="s">
        <v>44</v>
      </c>
    </row>
    <row r="120" ht="19" customHeight="1" spans="1:11">
      <c r="A120" s="192"/>
      <c r="B120" s="192"/>
      <c r="C120" s="195" t="s">
        <v>253</v>
      </c>
      <c r="D120" s="195" t="s">
        <v>135</v>
      </c>
      <c r="E120" s="195" t="s">
        <v>17</v>
      </c>
      <c r="F120" s="195">
        <v>22453.74</v>
      </c>
      <c r="G120" s="195" t="s">
        <v>3</v>
      </c>
      <c r="H120" s="196">
        <f t="shared" si="14"/>
        <v>-22453.74</v>
      </c>
      <c r="I120" s="195"/>
      <c r="J120" s="195"/>
      <c r="K120" s="45" t="s">
        <v>44</v>
      </c>
    </row>
    <row r="121" ht="19" customHeight="1" spans="1:11">
      <c r="A121" s="192"/>
      <c r="B121" s="192"/>
      <c r="C121" s="195"/>
      <c r="D121" s="195" t="s">
        <v>75</v>
      </c>
      <c r="E121" s="195" t="s">
        <v>10</v>
      </c>
      <c r="F121" s="195">
        <v>-133384.46</v>
      </c>
      <c r="G121" s="195" t="s">
        <v>11</v>
      </c>
      <c r="H121" s="196">
        <f t="shared" si="14"/>
        <v>133384.46</v>
      </c>
      <c r="I121" s="195"/>
      <c r="J121" s="195"/>
      <c r="K121" s="45" t="s">
        <v>44</v>
      </c>
    </row>
    <row r="122" ht="19" customHeight="1" spans="1:11">
      <c r="A122" s="192"/>
      <c r="B122" s="192"/>
      <c r="C122" s="195" t="s">
        <v>254</v>
      </c>
      <c r="D122" s="195" t="s">
        <v>145</v>
      </c>
      <c r="E122" s="195" t="s">
        <v>9</v>
      </c>
      <c r="F122" s="195">
        <v>547647</v>
      </c>
      <c r="G122" s="195" t="s">
        <v>3</v>
      </c>
      <c r="H122" s="196">
        <f t="shared" si="14"/>
        <v>-547647</v>
      </c>
      <c r="I122" s="195"/>
      <c r="J122" s="195"/>
      <c r="K122" s="45" t="s">
        <v>44</v>
      </c>
    </row>
    <row r="123" ht="19" customHeight="1" spans="1:11">
      <c r="A123" s="192"/>
      <c r="B123" s="192"/>
      <c r="C123" s="195" t="s">
        <v>254</v>
      </c>
      <c r="D123" s="195" t="s">
        <v>145</v>
      </c>
      <c r="E123" s="195" t="s">
        <v>10</v>
      </c>
      <c r="F123" s="195">
        <v>461485</v>
      </c>
      <c r="G123" s="195" t="s">
        <v>3</v>
      </c>
      <c r="H123" s="196">
        <f t="shared" si="14"/>
        <v>-461485</v>
      </c>
      <c r="I123" s="195"/>
      <c r="J123" s="195"/>
      <c r="K123" s="45" t="s">
        <v>44</v>
      </c>
    </row>
    <row r="124" ht="19" customHeight="1" spans="1:11">
      <c r="A124" s="192"/>
      <c r="B124" s="192"/>
      <c r="C124" s="195" t="s">
        <v>254</v>
      </c>
      <c r="D124" s="195" t="s">
        <v>145</v>
      </c>
      <c r="E124" s="195" t="s">
        <v>11</v>
      </c>
      <c r="F124" s="195">
        <v>550004</v>
      </c>
      <c r="G124" s="195" t="s">
        <v>3</v>
      </c>
      <c r="H124" s="196">
        <f t="shared" si="14"/>
        <v>-550004</v>
      </c>
      <c r="I124" s="195"/>
      <c r="J124" s="195"/>
      <c r="K124" s="45" t="s">
        <v>44</v>
      </c>
    </row>
    <row r="125" ht="19" customHeight="1" spans="1:11">
      <c r="A125" s="192"/>
      <c r="B125" s="192"/>
      <c r="C125" s="195" t="s">
        <v>255</v>
      </c>
      <c r="D125" s="195" t="s">
        <v>113</v>
      </c>
      <c r="E125" s="195" t="s">
        <v>9</v>
      </c>
      <c r="F125" s="195">
        <v>12020</v>
      </c>
      <c r="G125" s="195" t="s">
        <v>3</v>
      </c>
      <c r="H125" s="196">
        <f t="shared" si="14"/>
        <v>-12020</v>
      </c>
      <c r="I125" s="195"/>
      <c r="J125" s="195"/>
      <c r="K125" s="45" t="s">
        <v>44</v>
      </c>
    </row>
    <row r="126" ht="19" customHeight="1" spans="1:11">
      <c r="A126" s="192"/>
      <c r="B126" s="192"/>
      <c r="C126" s="195" t="s">
        <v>255</v>
      </c>
      <c r="D126" s="195" t="s">
        <v>113</v>
      </c>
      <c r="E126" s="195" t="s">
        <v>11</v>
      </c>
      <c r="F126" s="195">
        <v>4345</v>
      </c>
      <c r="G126" s="195" t="s">
        <v>3</v>
      </c>
      <c r="H126" s="196">
        <f t="shared" si="14"/>
        <v>-4345</v>
      </c>
      <c r="I126" s="195"/>
      <c r="J126" s="195"/>
      <c r="K126" s="45" t="s">
        <v>44</v>
      </c>
    </row>
    <row r="127" ht="19" customHeight="1" spans="1:11">
      <c r="A127" s="192"/>
      <c r="B127" s="192"/>
      <c r="C127" s="195" t="s">
        <v>252</v>
      </c>
      <c r="D127" s="195" t="s">
        <v>105</v>
      </c>
      <c r="E127" s="195" t="s">
        <v>9</v>
      </c>
      <c r="F127" s="195">
        <v>162813.44</v>
      </c>
      <c r="G127" s="195" t="s">
        <v>3</v>
      </c>
      <c r="H127" s="196">
        <f t="shared" si="14"/>
        <v>-162813.44</v>
      </c>
      <c r="I127" s="195"/>
      <c r="J127" s="195"/>
      <c r="K127" s="45" t="s">
        <v>44</v>
      </c>
    </row>
    <row r="128" ht="19" customHeight="1" spans="1:11">
      <c r="A128" s="192"/>
      <c r="B128" s="192"/>
      <c r="C128" s="195" t="s">
        <v>252</v>
      </c>
      <c r="D128" s="195" t="s">
        <v>105</v>
      </c>
      <c r="E128" s="195" t="s">
        <v>11</v>
      </c>
      <c r="F128" s="195">
        <v>196252.78</v>
      </c>
      <c r="G128" s="195" t="s">
        <v>3</v>
      </c>
      <c r="H128" s="196">
        <f t="shared" si="14"/>
        <v>-196252.78</v>
      </c>
      <c r="I128" s="195"/>
      <c r="J128" s="195"/>
      <c r="K128" s="45" t="s">
        <v>44</v>
      </c>
    </row>
    <row r="129" ht="19" customHeight="1" spans="1:11">
      <c r="A129" s="192"/>
      <c r="B129" s="192"/>
      <c r="C129" s="195" t="s">
        <v>252</v>
      </c>
      <c r="D129" s="195" t="s">
        <v>105</v>
      </c>
      <c r="E129" s="195" t="s">
        <v>10</v>
      </c>
      <c r="F129" s="195">
        <v>128906.94</v>
      </c>
      <c r="G129" s="195" t="s">
        <v>3</v>
      </c>
      <c r="H129" s="196">
        <f t="shared" si="14"/>
        <v>-128906.94</v>
      </c>
      <c r="I129" s="195"/>
      <c r="J129" s="195"/>
      <c r="K129" s="45" t="s">
        <v>44</v>
      </c>
    </row>
    <row r="130" ht="19" customHeight="1" spans="1:11">
      <c r="A130" s="192"/>
      <c r="B130" s="192"/>
      <c r="C130" s="195" t="s">
        <v>256</v>
      </c>
      <c r="D130" s="195" t="s">
        <v>135</v>
      </c>
      <c r="E130" s="195" t="s">
        <v>10</v>
      </c>
      <c r="F130" s="195">
        <v>22453.74</v>
      </c>
      <c r="G130" s="195" t="s">
        <v>6</v>
      </c>
      <c r="H130" s="196">
        <f t="shared" si="14"/>
        <v>-22453.74</v>
      </c>
      <c r="I130" s="195"/>
      <c r="J130" s="195"/>
      <c r="K130" s="45" t="s">
        <v>44</v>
      </c>
    </row>
    <row r="131" ht="19" customHeight="1" spans="1:11">
      <c r="A131" s="192"/>
      <c r="B131" s="192"/>
      <c r="C131" s="195" t="s">
        <v>255</v>
      </c>
      <c r="D131" s="195" t="s">
        <v>113</v>
      </c>
      <c r="E131" s="195" t="s">
        <v>20</v>
      </c>
      <c r="F131" s="195">
        <f>2240+11440+3360+990+2475+608</f>
        <v>21113</v>
      </c>
      <c r="G131" s="195" t="s">
        <v>3</v>
      </c>
      <c r="H131" s="196">
        <f t="shared" si="14"/>
        <v>-21113</v>
      </c>
      <c r="I131" s="195"/>
      <c r="J131" s="195"/>
      <c r="K131" s="45" t="s">
        <v>44</v>
      </c>
    </row>
    <row r="132" ht="19" customHeight="1" spans="1:11">
      <c r="A132" s="192"/>
      <c r="B132" s="192"/>
      <c r="C132" s="195" t="s">
        <v>255</v>
      </c>
      <c r="D132" s="195" t="s">
        <v>113</v>
      </c>
      <c r="E132" s="195" t="s">
        <v>19</v>
      </c>
      <c r="F132" s="195">
        <f>2630+1485+1980+1980+3960+1093+5734-8570+2532</f>
        <v>12824</v>
      </c>
      <c r="G132" s="195" t="s">
        <v>3</v>
      </c>
      <c r="H132" s="196">
        <f t="shared" si="14"/>
        <v>-12824</v>
      </c>
      <c r="I132" s="195"/>
      <c r="J132" s="195"/>
      <c r="K132" s="45" t="s">
        <v>44</v>
      </c>
    </row>
    <row r="133" ht="19" customHeight="1" spans="1:11">
      <c r="A133" s="192"/>
      <c r="B133" s="192"/>
      <c r="C133" s="195" t="s">
        <v>255</v>
      </c>
      <c r="D133" s="195" t="s">
        <v>113</v>
      </c>
      <c r="E133" s="195" t="s">
        <v>21</v>
      </c>
      <c r="F133" s="195">
        <f>2970+5850+495+3575+1950-11375</f>
        <v>3465</v>
      </c>
      <c r="G133" s="195" t="s">
        <v>3</v>
      </c>
      <c r="H133" s="196">
        <f t="shared" si="14"/>
        <v>-3465</v>
      </c>
      <c r="I133" s="195"/>
      <c r="J133" s="195"/>
      <c r="K133" s="45" t="s">
        <v>44</v>
      </c>
    </row>
    <row r="134" ht="19" customHeight="1" spans="1:11">
      <c r="A134" s="192"/>
      <c r="B134" s="192"/>
      <c r="C134" s="195" t="s">
        <v>255</v>
      </c>
      <c r="D134" s="195" t="s">
        <v>113</v>
      </c>
      <c r="E134" s="195" t="s">
        <v>24</v>
      </c>
      <c r="F134" s="195">
        <f>1680+1450</f>
        <v>3130</v>
      </c>
      <c r="G134" s="195" t="s">
        <v>3</v>
      </c>
      <c r="H134" s="196">
        <f t="shared" ref="H134:H165" si="15">-F134</f>
        <v>-3130</v>
      </c>
      <c r="I134" s="195"/>
      <c r="J134" s="195"/>
      <c r="K134" s="45" t="s">
        <v>44</v>
      </c>
    </row>
    <row r="135" ht="19" customHeight="1" spans="1:11">
      <c r="A135" s="192"/>
      <c r="B135" s="192"/>
      <c r="C135" s="195" t="s">
        <v>229</v>
      </c>
      <c r="D135" s="195" t="s">
        <v>136</v>
      </c>
      <c r="E135" s="195" t="s">
        <v>24</v>
      </c>
      <c r="F135" s="195">
        <v>-147066.29</v>
      </c>
      <c r="G135" s="195" t="s">
        <v>3</v>
      </c>
      <c r="H135" s="196">
        <f t="shared" si="15"/>
        <v>147066.29</v>
      </c>
      <c r="I135" s="195"/>
      <c r="J135" s="195"/>
      <c r="K135" s="45" t="s">
        <v>44</v>
      </c>
    </row>
    <row r="136" ht="19" customHeight="1" spans="1:11">
      <c r="A136" s="192"/>
      <c r="B136" s="192"/>
      <c r="C136" s="195" t="s">
        <v>229</v>
      </c>
      <c r="D136" s="195" t="s">
        <v>136</v>
      </c>
      <c r="E136" s="195" t="s">
        <v>19</v>
      </c>
      <c r="F136" s="195">
        <v>-230808.21</v>
      </c>
      <c r="G136" s="195" t="s">
        <v>3</v>
      </c>
      <c r="H136" s="196">
        <f t="shared" si="15"/>
        <v>230808.21</v>
      </c>
      <c r="I136" s="195"/>
      <c r="J136" s="195"/>
      <c r="K136" s="45" t="s">
        <v>44</v>
      </c>
    </row>
    <row r="137" ht="19" customHeight="1" spans="1:11">
      <c r="A137" s="192"/>
      <c r="B137" s="192"/>
      <c r="C137" s="195" t="s">
        <v>229</v>
      </c>
      <c r="D137" s="195" t="s">
        <v>136</v>
      </c>
      <c r="E137" s="195" t="s">
        <v>20</v>
      </c>
      <c r="F137" s="195">
        <v>-147583.54</v>
      </c>
      <c r="G137" s="195" t="s">
        <v>3</v>
      </c>
      <c r="H137" s="196">
        <f t="shared" si="15"/>
        <v>147583.54</v>
      </c>
      <c r="I137" s="195"/>
      <c r="J137" s="195"/>
      <c r="K137" s="45" t="s">
        <v>44</v>
      </c>
    </row>
    <row r="138" ht="19" customHeight="1" spans="1:11">
      <c r="A138" s="192"/>
      <c r="B138" s="192"/>
      <c r="C138" s="195" t="s">
        <v>229</v>
      </c>
      <c r="D138" s="195" t="s">
        <v>136</v>
      </c>
      <c r="E138" s="195" t="s">
        <v>22</v>
      </c>
      <c r="F138" s="195">
        <v>-817887.14</v>
      </c>
      <c r="G138" s="195" t="s">
        <v>3</v>
      </c>
      <c r="H138" s="196">
        <f t="shared" si="15"/>
        <v>817887.14</v>
      </c>
      <c r="I138" s="195"/>
      <c r="J138" s="195"/>
      <c r="K138" s="45" t="s">
        <v>44</v>
      </c>
    </row>
    <row r="139" ht="19" customHeight="1" spans="1:11">
      <c r="A139" s="192"/>
      <c r="B139" s="192"/>
      <c r="C139" s="195" t="s">
        <v>229</v>
      </c>
      <c r="D139" s="195" t="s">
        <v>136</v>
      </c>
      <c r="E139" s="195" t="s">
        <v>23</v>
      </c>
      <c r="F139" s="195">
        <v>-13948.4</v>
      </c>
      <c r="G139" s="195" t="s">
        <v>3</v>
      </c>
      <c r="H139" s="196">
        <f t="shared" si="15"/>
        <v>13948.4</v>
      </c>
      <c r="I139" s="195"/>
      <c r="J139" s="195"/>
      <c r="K139" s="45" t="s">
        <v>44</v>
      </c>
    </row>
    <row r="140" ht="19" customHeight="1" spans="1:11">
      <c r="A140" s="192"/>
      <c r="B140" s="192"/>
      <c r="C140" s="195" t="s">
        <v>257</v>
      </c>
      <c r="D140" s="195" t="s">
        <v>145</v>
      </c>
      <c r="E140" s="195" t="s">
        <v>24</v>
      </c>
      <c r="F140" s="195">
        <v>780355</v>
      </c>
      <c r="G140" s="195" t="s">
        <v>3</v>
      </c>
      <c r="H140" s="196">
        <f t="shared" si="15"/>
        <v>-780355</v>
      </c>
      <c r="I140" s="195"/>
      <c r="J140" s="195"/>
      <c r="K140" s="45" t="s">
        <v>44</v>
      </c>
    </row>
    <row r="141" ht="19" customHeight="1" spans="1:11">
      <c r="A141" s="192"/>
      <c r="B141" s="192"/>
      <c r="C141" s="195" t="s">
        <v>257</v>
      </c>
      <c r="D141" s="195" t="s">
        <v>145</v>
      </c>
      <c r="E141" s="195" t="s">
        <v>23</v>
      </c>
      <c r="F141" s="195">
        <v>82952</v>
      </c>
      <c r="G141" s="195" t="s">
        <v>3</v>
      </c>
      <c r="H141" s="196">
        <f t="shared" si="15"/>
        <v>-82952</v>
      </c>
      <c r="I141" s="195"/>
      <c r="J141" s="195"/>
      <c r="K141" s="45" t="s">
        <v>44</v>
      </c>
    </row>
    <row r="142" ht="19" customHeight="1" spans="1:11">
      <c r="A142" s="192"/>
      <c r="B142" s="192"/>
      <c r="C142" s="195" t="s">
        <v>257</v>
      </c>
      <c r="D142" s="195" t="s">
        <v>145</v>
      </c>
      <c r="E142" s="195" t="s">
        <v>19</v>
      </c>
      <c r="F142" s="195">
        <v>641190</v>
      </c>
      <c r="G142" s="195" t="s">
        <v>3</v>
      </c>
      <c r="H142" s="196">
        <f t="shared" si="15"/>
        <v>-641190</v>
      </c>
      <c r="I142" s="195"/>
      <c r="J142" s="195"/>
      <c r="K142" s="45" t="s">
        <v>44</v>
      </c>
    </row>
    <row r="143" ht="19" customHeight="1" spans="1:11">
      <c r="A143" s="192"/>
      <c r="B143" s="192"/>
      <c r="C143" s="195" t="s">
        <v>257</v>
      </c>
      <c r="D143" s="195" t="s">
        <v>145</v>
      </c>
      <c r="E143" s="195" t="s">
        <v>20</v>
      </c>
      <c r="F143" s="195">
        <f>221298+29534+16982</f>
        <v>267814</v>
      </c>
      <c r="G143" s="195" t="s">
        <v>3</v>
      </c>
      <c r="H143" s="196">
        <f t="shared" si="15"/>
        <v>-267814</v>
      </c>
      <c r="I143" s="195"/>
      <c r="J143" s="195"/>
      <c r="K143" s="45" t="s">
        <v>44</v>
      </c>
    </row>
    <row r="144" ht="19" customHeight="1" spans="1:11">
      <c r="A144" s="192"/>
      <c r="B144" s="192"/>
      <c r="C144" s="195" t="s">
        <v>257</v>
      </c>
      <c r="D144" s="195" t="s">
        <v>145</v>
      </c>
      <c r="E144" s="195" t="s">
        <v>21</v>
      </c>
      <c r="F144" s="195">
        <v>274625</v>
      </c>
      <c r="G144" s="195" t="s">
        <v>3</v>
      </c>
      <c r="H144" s="196">
        <f t="shared" si="15"/>
        <v>-274625</v>
      </c>
      <c r="I144" s="195"/>
      <c r="J144" s="195"/>
      <c r="K144" s="45" t="s">
        <v>44</v>
      </c>
    </row>
    <row r="145" ht="19" customHeight="1" spans="1:11">
      <c r="A145" s="192"/>
      <c r="B145" s="192"/>
      <c r="C145" s="195" t="s">
        <v>257</v>
      </c>
      <c r="D145" s="195" t="s">
        <v>145</v>
      </c>
      <c r="E145" s="195" t="s">
        <v>22</v>
      </c>
      <c r="F145" s="195">
        <f>45366+75898</f>
        <v>121264</v>
      </c>
      <c r="G145" s="195" t="s">
        <v>3</v>
      </c>
      <c r="H145" s="196">
        <f t="shared" si="15"/>
        <v>-121264</v>
      </c>
      <c r="I145" s="195"/>
      <c r="J145" s="195"/>
      <c r="K145" s="45" t="s">
        <v>44</v>
      </c>
    </row>
    <row r="146" ht="19" customHeight="1" spans="1:11">
      <c r="A146" s="192"/>
      <c r="B146" s="192"/>
      <c r="C146" s="195"/>
      <c r="D146" s="195"/>
      <c r="E146" s="195"/>
      <c r="F146" s="195"/>
      <c r="G146" s="195"/>
      <c r="H146" s="196">
        <f t="shared" si="15"/>
        <v>0</v>
      </c>
      <c r="I146" s="195"/>
      <c r="J146" s="195"/>
      <c r="K146" s="45" t="s">
        <v>44</v>
      </c>
    </row>
    <row r="147" ht="19" customHeight="1" spans="1:11">
      <c r="A147" s="192"/>
      <c r="B147" s="192"/>
      <c r="C147" s="195" t="s">
        <v>252</v>
      </c>
      <c r="D147" s="195" t="s">
        <v>105</v>
      </c>
      <c r="E147" s="195" t="s">
        <v>22</v>
      </c>
      <c r="F147" s="195">
        <f>61273.6+88226.67</f>
        <v>149500.27</v>
      </c>
      <c r="G147" s="195" t="s">
        <v>3</v>
      </c>
      <c r="H147" s="196">
        <f t="shared" si="15"/>
        <v>-149500.27</v>
      </c>
      <c r="I147" s="195"/>
      <c r="J147" s="195"/>
      <c r="K147" s="45" t="s">
        <v>44</v>
      </c>
    </row>
    <row r="148" ht="19" customHeight="1" spans="1:11">
      <c r="A148" s="192"/>
      <c r="B148" s="192"/>
      <c r="C148" s="195" t="s">
        <v>252</v>
      </c>
      <c r="D148" s="195" t="s">
        <v>105</v>
      </c>
      <c r="E148" s="195" t="s">
        <v>21</v>
      </c>
      <c r="F148" s="195">
        <v>178653.44</v>
      </c>
      <c r="G148" s="195" t="s">
        <v>3</v>
      </c>
      <c r="H148" s="196">
        <f t="shared" si="15"/>
        <v>-178653.44</v>
      </c>
      <c r="I148" s="195"/>
      <c r="J148" s="195"/>
      <c r="K148" s="45" t="s">
        <v>44</v>
      </c>
    </row>
    <row r="149" ht="19" customHeight="1" spans="1:11">
      <c r="A149" s="192"/>
      <c r="B149" s="192"/>
      <c r="C149" s="195" t="s">
        <v>252</v>
      </c>
      <c r="D149" s="195" t="s">
        <v>105</v>
      </c>
      <c r="E149" s="195" t="s">
        <v>20</v>
      </c>
      <c r="F149" s="195">
        <f>275885.76+8076.4</f>
        <v>283962.16</v>
      </c>
      <c r="G149" s="195" t="s">
        <v>3</v>
      </c>
      <c r="H149" s="196">
        <f t="shared" si="15"/>
        <v>-283962.16</v>
      </c>
      <c r="I149" s="195"/>
      <c r="J149" s="195"/>
      <c r="K149" s="45" t="s">
        <v>44</v>
      </c>
    </row>
    <row r="150" ht="19" customHeight="1" spans="1:11">
      <c r="A150" s="192"/>
      <c r="B150" s="192"/>
      <c r="C150" s="195" t="s">
        <v>252</v>
      </c>
      <c r="D150" s="195" t="s">
        <v>105</v>
      </c>
      <c r="E150" s="195" t="s">
        <v>19</v>
      </c>
      <c r="F150" s="195">
        <v>408075.52</v>
      </c>
      <c r="G150" s="195" t="s">
        <v>3</v>
      </c>
      <c r="H150" s="196">
        <f t="shared" si="15"/>
        <v>-408075.52</v>
      </c>
      <c r="I150" s="195"/>
      <c r="J150" s="195"/>
      <c r="K150" s="45" t="s">
        <v>44</v>
      </c>
    </row>
    <row r="151" ht="19" customHeight="1" spans="1:11">
      <c r="A151" s="192"/>
      <c r="B151" s="192"/>
      <c r="C151" s="195" t="s">
        <v>252</v>
      </c>
      <c r="D151" s="195" t="s">
        <v>105</v>
      </c>
      <c r="E151" s="195" t="s">
        <v>23</v>
      </c>
      <c r="F151" s="195">
        <v>76316.79</v>
      </c>
      <c r="G151" s="195" t="s">
        <v>3</v>
      </c>
      <c r="H151" s="196">
        <f t="shared" si="15"/>
        <v>-76316.79</v>
      </c>
      <c r="I151" s="195"/>
      <c r="J151" s="195"/>
      <c r="K151" s="45" t="s">
        <v>44</v>
      </c>
    </row>
    <row r="152" ht="19" customHeight="1" spans="1:11">
      <c r="A152" s="192"/>
      <c r="B152" s="192"/>
      <c r="C152" s="195" t="s">
        <v>252</v>
      </c>
      <c r="D152" s="195" t="s">
        <v>105</v>
      </c>
      <c r="E152" s="195" t="s">
        <v>24</v>
      </c>
      <c r="F152" s="195">
        <v>121846.4</v>
      </c>
      <c r="G152" s="195" t="s">
        <v>3</v>
      </c>
      <c r="H152" s="196">
        <f t="shared" si="15"/>
        <v>-121846.4</v>
      </c>
      <c r="I152" s="195"/>
      <c r="J152" s="195"/>
      <c r="K152" s="45" t="s">
        <v>44</v>
      </c>
    </row>
    <row r="153" ht="19" customHeight="1" spans="1:11">
      <c r="A153" s="192"/>
      <c r="B153" s="192"/>
      <c r="C153" s="197" t="s">
        <v>258</v>
      </c>
      <c r="D153" s="195" t="s">
        <v>81</v>
      </c>
      <c r="E153" s="195" t="s">
        <v>10</v>
      </c>
      <c r="F153" s="195">
        <v>643270.05</v>
      </c>
      <c r="G153" s="195" t="s">
        <v>11</v>
      </c>
      <c r="H153" s="196">
        <f t="shared" si="15"/>
        <v>-643270.05</v>
      </c>
      <c r="I153" s="195"/>
      <c r="J153" s="195"/>
      <c r="K153" s="45" t="s">
        <v>44</v>
      </c>
    </row>
    <row r="154" ht="19" customHeight="1" spans="1:11">
      <c r="A154" s="192"/>
      <c r="B154" s="192"/>
      <c r="C154" s="197" t="s">
        <v>258</v>
      </c>
      <c r="D154" s="195" t="s">
        <v>81</v>
      </c>
      <c r="E154" s="195" t="s">
        <v>9</v>
      </c>
      <c r="F154" s="195">
        <v>208624.5</v>
      </c>
      <c r="G154" s="195" t="s">
        <v>11</v>
      </c>
      <c r="H154" s="196">
        <f t="shared" si="15"/>
        <v>-208624.5</v>
      </c>
      <c r="I154" s="195"/>
      <c r="J154" s="195"/>
      <c r="K154" s="45" t="s">
        <v>44</v>
      </c>
    </row>
    <row r="155" ht="19" customHeight="1" spans="1:11">
      <c r="A155" s="192"/>
      <c r="B155" s="192"/>
      <c r="C155" s="197" t="s">
        <v>258</v>
      </c>
      <c r="D155" s="195" t="s">
        <v>81</v>
      </c>
      <c r="E155" s="195" t="s">
        <v>14</v>
      </c>
      <c r="F155" s="195">
        <v>59265.18</v>
      </c>
      <c r="G155" s="195" t="s">
        <v>11</v>
      </c>
      <c r="H155" s="196">
        <f t="shared" si="15"/>
        <v>-59265.18</v>
      </c>
      <c r="I155" s="195"/>
      <c r="J155" s="195"/>
      <c r="K155" s="45" t="s">
        <v>44</v>
      </c>
    </row>
    <row r="156" ht="19" customHeight="1" spans="1:11">
      <c r="A156" s="192"/>
      <c r="B156" s="192"/>
      <c r="C156" s="197" t="s">
        <v>259</v>
      </c>
      <c r="D156" s="195" t="s">
        <v>109</v>
      </c>
      <c r="E156" s="195" t="s">
        <v>13</v>
      </c>
      <c r="F156" s="209">
        <v>1405519.92955173</v>
      </c>
      <c r="G156" s="195" t="s">
        <v>6</v>
      </c>
      <c r="H156" s="196">
        <f t="shared" si="15"/>
        <v>-1405519.92955173</v>
      </c>
      <c r="I156" s="195"/>
      <c r="J156" s="195"/>
      <c r="K156" s="45" t="s">
        <v>44</v>
      </c>
    </row>
    <row r="157" ht="19" customHeight="1" spans="1:11">
      <c r="A157" s="192"/>
      <c r="B157" s="192"/>
      <c r="C157" s="197" t="s">
        <v>259</v>
      </c>
      <c r="D157" s="195" t="s">
        <v>109</v>
      </c>
      <c r="E157" s="195" t="s">
        <v>14</v>
      </c>
      <c r="F157" s="209">
        <v>539375.262580508</v>
      </c>
      <c r="G157" s="195" t="s">
        <v>6</v>
      </c>
      <c r="H157" s="196">
        <f t="shared" si="15"/>
        <v>-539375.262580508</v>
      </c>
      <c r="I157" s="195"/>
      <c r="J157" s="195"/>
      <c r="K157" s="45" t="s">
        <v>44</v>
      </c>
    </row>
    <row r="158" ht="19" customHeight="1" spans="1:11">
      <c r="A158" s="192"/>
      <c r="B158" s="192"/>
      <c r="C158" s="197" t="s">
        <v>259</v>
      </c>
      <c r="D158" s="195" t="s">
        <v>109</v>
      </c>
      <c r="E158" s="195" t="s">
        <v>16</v>
      </c>
      <c r="F158" s="209">
        <v>682488.821286561</v>
      </c>
      <c r="G158" s="195" t="s">
        <v>6</v>
      </c>
      <c r="H158" s="196">
        <f t="shared" si="15"/>
        <v>-682488.821286561</v>
      </c>
      <c r="I158" s="195"/>
      <c r="J158" s="195"/>
      <c r="K158" s="45" t="s">
        <v>44</v>
      </c>
    </row>
    <row r="159" ht="19" customHeight="1" spans="1:11">
      <c r="A159" s="192"/>
      <c r="B159" s="192"/>
      <c r="C159" s="197" t="s">
        <v>259</v>
      </c>
      <c r="D159" s="195" t="s">
        <v>109</v>
      </c>
      <c r="E159" s="195" t="s">
        <v>17</v>
      </c>
      <c r="F159" s="209">
        <v>682488.821286561</v>
      </c>
      <c r="G159" s="195" t="s">
        <v>6</v>
      </c>
      <c r="H159" s="196">
        <f t="shared" si="15"/>
        <v>-682488.821286561</v>
      </c>
      <c r="I159" s="195"/>
      <c r="J159" s="195"/>
      <c r="K159" s="45" t="s">
        <v>44</v>
      </c>
    </row>
    <row r="160" ht="19" customHeight="1" spans="1:11">
      <c r="A160" s="192"/>
      <c r="B160" s="192"/>
      <c r="C160" s="197" t="s">
        <v>259</v>
      </c>
      <c r="D160" s="195" t="s">
        <v>109</v>
      </c>
      <c r="E160" s="195" t="s">
        <v>10</v>
      </c>
      <c r="F160" s="209">
        <v>498809.535294641</v>
      </c>
      <c r="G160" s="195" t="s">
        <v>6</v>
      </c>
      <c r="H160" s="196">
        <f t="shared" si="15"/>
        <v>-498809.535294641</v>
      </c>
      <c r="I160" s="195"/>
      <c r="J160" s="195"/>
      <c r="K160" s="45" t="s">
        <v>44</v>
      </c>
    </row>
    <row r="161" ht="19" customHeight="1" spans="1:11">
      <c r="A161" s="192"/>
      <c r="B161" s="192"/>
      <c r="C161" s="197" t="s">
        <v>259</v>
      </c>
      <c r="D161" s="195" t="s">
        <v>132</v>
      </c>
      <c r="E161" s="195" t="s">
        <v>13</v>
      </c>
      <c r="F161" s="209">
        <v>213066.275862069</v>
      </c>
      <c r="G161" s="195" t="s">
        <v>6</v>
      </c>
      <c r="H161" s="196">
        <f t="shared" si="15"/>
        <v>-213066.275862069</v>
      </c>
      <c r="I161" s="195"/>
      <c r="J161" s="195"/>
      <c r="K161" s="45" t="s">
        <v>44</v>
      </c>
    </row>
    <row r="162" ht="19" customHeight="1" spans="1:11">
      <c r="A162" s="192"/>
      <c r="B162" s="192"/>
      <c r="C162" s="197" t="s">
        <v>259</v>
      </c>
      <c r="D162" s="195" t="s">
        <v>132</v>
      </c>
      <c r="E162" s="195" t="s">
        <v>14</v>
      </c>
      <c r="F162" s="209">
        <v>66583.2112068966</v>
      </c>
      <c r="G162" s="195" t="s">
        <v>6</v>
      </c>
      <c r="H162" s="196">
        <f t="shared" si="15"/>
        <v>-66583.2112068966</v>
      </c>
      <c r="I162" s="195"/>
      <c r="J162" s="195"/>
      <c r="K162" s="45" t="s">
        <v>44</v>
      </c>
    </row>
    <row r="163" ht="19" customHeight="1" spans="1:11">
      <c r="A163" s="192"/>
      <c r="B163" s="192"/>
      <c r="C163" s="197" t="s">
        <v>259</v>
      </c>
      <c r="D163" s="195" t="s">
        <v>132</v>
      </c>
      <c r="E163" s="195" t="s">
        <v>16</v>
      </c>
      <c r="F163" s="209">
        <v>239699.560344828</v>
      </c>
      <c r="G163" s="195" t="s">
        <v>6</v>
      </c>
      <c r="H163" s="196">
        <f t="shared" si="15"/>
        <v>-239699.560344828</v>
      </c>
      <c r="I163" s="195"/>
      <c r="J163" s="195"/>
      <c r="K163" s="45" t="s">
        <v>44</v>
      </c>
    </row>
    <row r="164" ht="19" customHeight="1" spans="1:11">
      <c r="A164" s="192"/>
      <c r="B164" s="192"/>
      <c r="C164" s="197" t="s">
        <v>259</v>
      </c>
      <c r="D164" s="195" t="s">
        <v>132</v>
      </c>
      <c r="E164" s="195" t="s">
        <v>17</v>
      </c>
      <c r="F164" s="209">
        <v>106533.137931034</v>
      </c>
      <c r="G164" s="195" t="s">
        <v>6</v>
      </c>
      <c r="H164" s="196">
        <f t="shared" si="15"/>
        <v>-106533.137931034</v>
      </c>
      <c r="I164" s="195"/>
      <c r="J164" s="195"/>
      <c r="K164" s="45" t="s">
        <v>44</v>
      </c>
    </row>
    <row r="165" ht="19" customHeight="1" spans="1:11">
      <c r="A165" s="192"/>
      <c r="B165" s="192"/>
      <c r="C165" s="197" t="s">
        <v>259</v>
      </c>
      <c r="D165" s="195" t="s">
        <v>132</v>
      </c>
      <c r="E165" s="195" t="s">
        <v>10</v>
      </c>
      <c r="F165" s="209">
        <v>146483.064655172</v>
      </c>
      <c r="G165" s="195" t="s">
        <v>6</v>
      </c>
      <c r="H165" s="196">
        <f t="shared" si="15"/>
        <v>-146483.064655172</v>
      </c>
      <c r="I165" s="195"/>
      <c r="J165" s="195"/>
      <c r="K165" s="45" t="s">
        <v>44</v>
      </c>
    </row>
    <row r="166" ht="19" customHeight="1" spans="1:11">
      <c r="A166" s="192"/>
      <c r="B166" s="192"/>
      <c r="C166" s="195" t="s">
        <v>260</v>
      </c>
      <c r="D166" s="195" t="s">
        <v>80</v>
      </c>
      <c r="E166" s="195" t="s">
        <v>5</v>
      </c>
      <c r="F166" s="210">
        <v>-628.714598534598</v>
      </c>
      <c r="G166" s="195" t="s">
        <v>3</v>
      </c>
      <c r="H166" s="196">
        <f t="shared" ref="H166:H197" si="16">-F166</f>
        <v>628.714598534598</v>
      </c>
      <c r="I166" s="195"/>
      <c r="J166" s="195"/>
      <c r="K166" s="45" t="s">
        <v>44</v>
      </c>
    </row>
    <row r="167" ht="19" customHeight="1" spans="1:11">
      <c r="A167" s="192"/>
      <c r="B167" s="192"/>
      <c r="C167" s="195" t="s">
        <v>260</v>
      </c>
      <c r="D167" s="195" t="s">
        <v>80</v>
      </c>
      <c r="E167" s="195" t="s">
        <v>7</v>
      </c>
      <c r="F167" s="210">
        <v>-1487824.47015228</v>
      </c>
      <c r="G167" s="195" t="s">
        <v>3</v>
      </c>
      <c r="H167" s="196">
        <f t="shared" si="16"/>
        <v>1487824.47015228</v>
      </c>
      <c r="I167" s="195"/>
      <c r="J167" s="195"/>
      <c r="K167" s="45" t="s">
        <v>44</v>
      </c>
    </row>
    <row r="168" ht="19" customHeight="1" spans="1:11">
      <c r="A168" s="192"/>
      <c r="B168" s="192"/>
      <c r="C168" s="195" t="s">
        <v>260</v>
      </c>
      <c r="D168" s="195" t="s">
        <v>80</v>
      </c>
      <c r="E168" s="195" t="s">
        <v>9</v>
      </c>
      <c r="F168" s="210">
        <v>-84977.2969986322</v>
      </c>
      <c r="G168" s="195" t="s">
        <v>3</v>
      </c>
      <c r="H168" s="196">
        <f t="shared" si="16"/>
        <v>84977.2969986322</v>
      </c>
      <c r="I168" s="195"/>
      <c r="J168" s="195"/>
      <c r="K168" s="45" t="s">
        <v>44</v>
      </c>
    </row>
    <row r="169" ht="19" customHeight="1" spans="1:11">
      <c r="A169" s="192"/>
      <c r="B169" s="192"/>
      <c r="C169" s="195" t="s">
        <v>260</v>
      </c>
      <c r="D169" s="195" t="s">
        <v>80</v>
      </c>
      <c r="E169" s="195" t="s">
        <v>10</v>
      </c>
      <c r="F169" s="210">
        <v>-63132.4784447541</v>
      </c>
      <c r="G169" s="195" t="s">
        <v>3</v>
      </c>
      <c r="H169" s="196">
        <f t="shared" si="16"/>
        <v>63132.4784447541</v>
      </c>
      <c r="I169" s="195"/>
      <c r="J169" s="195"/>
      <c r="K169" s="45" t="s">
        <v>44</v>
      </c>
    </row>
    <row r="170" ht="19" customHeight="1" spans="1:11">
      <c r="A170" s="192"/>
      <c r="B170" s="192"/>
      <c r="C170" s="195" t="s">
        <v>260</v>
      </c>
      <c r="D170" s="195" t="s">
        <v>80</v>
      </c>
      <c r="E170" s="195" t="s">
        <v>11</v>
      </c>
      <c r="F170" s="210">
        <v>-20581.334026527</v>
      </c>
      <c r="G170" s="195" t="s">
        <v>3</v>
      </c>
      <c r="H170" s="196">
        <f t="shared" si="16"/>
        <v>20581.334026527</v>
      </c>
      <c r="I170" s="195"/>
      <c r="J170" s="195"/>
      <c r="K170" s="45" t="s">
        <v>44</v>
      </c>
    </row>
    <row r="171" ht="19" customHeight="1" spans="1:11">
      <c r="A171" s="192"/>
      <c r="B171" s="192"/>
      <c r="C171" s="195" t="s">
        <v>260</v>
      </c>
      <c r="D171" s="195" t="s">
        <v>80</v>
      </c>
      <c r="E171" s="195" t="s">
        <v>13</v>
      </c>
      <c r="F171" s="210">
        <v>-278580.219480154</v>
      </c>
      <c r="G171" s="195" t="s">
        <v>3</v>
      </c>
      <c r="H171" s="196">
        <f t="shared" si="16"/>
        <v>278580.219480154</v>
      </c>
      <c r="I171" s="195"/>
      <c r="J171" s="195"/>
      <c r="K171" s="45" t="s">
        <v>44</v>
      </c>
    </row>
    <row r="172" ht="19" customHeight="1" spans="1:11">
      <c r="A172" s="192"/>
      <c r="B172" s="192"/>
      <c r="C172" s="195" t="s">
        <v>260</v>
      </c>
      <c r="D172" s="195" t="s">
        <v>80</v>
      </c>
      <c r="E172" s="195" t="s">
        <v>14</v>
      </c>
      <c r="F172" s="210">
        <v>-1277.74469076249</v>
      </c>
      <c r="G172" s="195" t="s">
        <v>3</v>
      </c>
      <c r="H172" s="196">
        <f t="shared" si="16"/>
        <v>1277.74469076249</v>
      </c>
      <c r="I172" s="195"/>
      <c r="J172" s="195"/>
      <c r="K172" s="45" t="s">
        <v>44</v>
      </c>
    </row>
    <row r="173" ht="19" customHeight="1" spans="1:11">
      <c r="A173" s="192"/>
      <c r="B173" s="192"/>
      <c r="C173" s="195" t="s">
        <v>260</v>
      </c>
      <c r="D173" s="195" t="s">
        <v>80</v>
      </c>
      <c r="E173" s="195" t="s">
        <v>16</v>
      </c>
      <c r="F173" s="210">
        <v>-99166.8559217191</v>
      </c>
      <c r="G173" s="195" t="s">
        <v>3</v>
      </c>
      <c r="H173" s="196">
        <f t="shared" si="16"/>
        <v>99166.8559217191</v>
      </c>
      <c r="I173" s="195"/>
      <c r="J173" s="195"/>
      <c r="K173" s="45" t="s">
        <v>44</v>
      </c>
    </row>
    <row r="174" ht="19" customHeight="1" spans="1:11">
      <c r="A174" s="192"/>
      <c r="B174" s="192"/>
      <c r="C174" s="195" t="s">
        <v>260</v>
      </c>
      <c r="D174" s="195" t="s">
        <v>80</v>
      </c>
      <c r="E174" s="195" t="s">
        <v>17</v>
      </c>
      <c r="F174" s="210">
        <v>55401.6680943388</v>
      </c>
      <c r="G174" s="195" t="s">
        <v>3</v>
      </c>
      <c r="H174" s="196">
        <f t="shared" si="16"/>
        <v>-55401.6680943388</v>
      </c>
      <c r="I174" s="195"/>
      <c r="J174" s="195"/>
      <c r="K174" s="45" t="s">
        <v>44</v>
      </c>
    </row>
    <row r="175" ht="19" customHeight="1" spans="1:12">
      <c r="A175" s="192"/>
      <c r="B175" s="192"/>
      <c r="C175" s="195" t="s">
        <v>260</v>
      </c>
      <c r="D175" s="195" t="s">
        <v>80</v>
      </c>
      <c r="E175" s="195" t="s">
        <v>6</v>
      </c>
      <c r="F175" s="210">
        <v>-477.113563385132</v>
      </c>
      <c r="G175" s="195" t="s">
        <v>3</v>
      </c>
      <c r="H175" s="196">
        <f t="shared" si="16"/>
        <v>477.113563385132</v>
      </c>
      <c r="I175" s="195"/>
      <c r="J175" s="195"/>
      <c r="K175" s="45" t="s">
        <v>44</v>
      </c>
      <c r="L175" s="187">
        <v>-1</v>
      </c>
    </row>
    <row r="176" ht="19" customHeight="1" spans="1:11">
      <c r="A176" s="192"/>
      <c r="B176" s="192"/>
      <c r="C176" s="195" t="s">
        <v>260</v>
      </c>
      <c r="D176" s="195" t="s">
        <v>80</v>
      </c>
      <c r="E176" s="195" t="s">
        <v>19</v>
      </c>
      <c r="F176" s="210">
        <v>-272138.003496953</v>
      </c>
      <c r="G176" s="195" t="s">
        <v>3</v>
      </c>
      <c r="H176" s="196">
        <f t="shared" si="16"/>
        <v>272138.003496953</v>
      </c>
      <c r="I176" s="195"/>
      <c r="J176" s="195"/>
      <c r="K176" s="45" t="s">
        <v>44</v>
      </c>
    </row>
    <row r="177" ht="19" customHeight="1" spans="1:11">
      <c r="A177" s="192"/>
      <c r="B177" s="192"/>
      <c r="C177" s="195" t="s">
        <v>260</v>
      </c>
      <c r="D177" s="195" t="s">
        <v>80</v>
      </c>
      <c r="E177" s="195" t="s">
        <v>20</v>
      </c>
      <c r="F177" s="210">
        <v>-27313.8361812039</v>
      </c>
      <c r="G177" s="195" t="s">
        <v>3</v>
      </c>
      <c r="H177" s="196">
        <f t="shared" si="16"/>
        <v>27313.8361812039</v>
      </c>
      <c r="I177" s="195"/>
      <c r="J177" s="195"/>
      <c r="K177" s="45" t="s">
        <v>44</v>
      </c>
    </row>
    <row r="178" ht="19" customHeight="1" spans="1:11">
      <c r="A178" s="192"/>
      <c r="B178" s="192"/>
      <c r="C178" s="195" t="s">
        <v>260</v>
      </c>
      <c r="D178" s="195" t="s">
        <v>80</v>
      </c>
      <c r="E178" s="195" t="s">
        <v>21</v>
      </c>
      <c r="F178" s="210">
        <v>-18110.8019565164</v>
      </c>
      <c r="G178" s="195" t="s">
        <v>3</v>
      </c>
      <c r="H178" s="196">
        <f t="shared" si="16"/>
        <v>18110.8019565164</v>
      </c>
      <c r="I178" s="195"/>
      <c r="J178" s="195"/>
      <c r="K178" s="45" t="s">
        <v>44</v>
      </c>
    </row>
    <row r="179" ht="19" customHeight="1" spans="1:11">
      <c r="A179" s="192"/>
      <c r="B179" s="192"/>
      <c r="C179" s="195" t="s">
        <v>260</v>
      </c>
      <c r="D179" s="195" t="s">
        <v>80</v>
      </c>
      <c r="E179" s="195" t="s">
        <v>22</v>
      </c>
      <c r="F179" s="210">
        <v>-59155.5965990661</v>
      </c>
      <c r="G179" s="195" t="s">
        <v>3</v>
      </c>
      <c r="H179" s="196">
        <f t="shared" si="16"/>
        <v>59155.5965990661</v>
      </c>
      <c r="I179" s="195"/>
      <c r="J179" s="195"/>
      <c r="K179" s="45" t="s">
        <v>44</v>
      </c>
    </row>
    <row r="180" ht="19" customHeight="1" spans="1:11">
      <c r="A180" s="192"/>
      <c r="B180" s="192"/>
      <c r="C180" s="195" t="s">
        <v>260</v>
      </c>
      <c r="D180" s="195" t="s">
        <v>80</v>
      </c>
      <c r="E180" s="195" t="s">
        <v>24</v>
      </c>
      <c r="F180" s="210">
        <v>-100.945386288234</v>
      </c>
      <c r="G180" s="195" t="s">
        <v>3</v>
      </c>
      <c r="H180" s="196">
        <f t="shared" si="16"/>
        <v>100.945386288234</v>
      </c>
      <c r="I180" s="195"/>
      <c r="J180" s="195"/>
      <c r="K180" s="45" t="s">
        <v>44</v>
      </c>
    </row>
    <row r="181" ht="19" customHeight="1" spans="1:11">
      <c r="A181" s="192"/>
      <c r="B181" s="192"/>
      <c r="C181" s="195"/>
      <c r="D181" s="195"/>
      <c r="E181" s="195"/>
      <c r="F181" s="195"/>
      <c r="G181" s="195"/>
      <c r="H181" s="196"/>
      <c r="I181" s="195"/>
      <c r="J181" s="195"/>
      <c r="K181" s="45" t="s">
        <v>44</v>
      </c>
    </row>
    <row r="182" ht="19" customHeight="1" spans="1:11">
      <c r="A182" s="192"/>
      <c r="B182" s="192"/>
      <c r="C182" s="195"/>
      <c r="D182" s="195"/>
      <c r="E182" s="195"/>
      <c r="F182" s="195"/>
      <c r="G182" s="195"/>
      <c r="H182" s="196">
        <f t="shared" si="16"/>
        <v>0</v>
      </c>
      <c r="I182" s="195"/>
      <c r="J182" s="195"/>
      <c r="K182" s="45" t="s">
        <v>44</v>
      </c>
    </row>
    <row r="183" ht="19" customHeight="1" spans="1:11">
      <c r="A183" s="192"/>
      <c r="B183" s="192"/>
      <c r="C183" s="195"/>
      <c r="D183" s="195"/>
      <c r="E183" s="195"/>
      <c r="F183" s="195"/>
      <c r="G183" s="195"/>
      <c r="H183" s="196">
        <f t="shared" si="16"/>
        <v>0</v>
      </c>
      <c r="I183" s="195"/>
      <c r="J183" s="195"/>
      <c r="K183" s="45" t="s">
        <v>44</v>
      </c>
    </row>
    <row r="184" ht="19" customHeight="1" spans="1:11">
      <c r="A184" s="192"/>
      <c r="B184" s="192"/>
      <c r="C184" s="195"/>
      <c r="D184" s="195"/>
      <c r="E184" s="195"/>
      <c r="F184" s="195"/>
      <c r="G184" s="195"/>
      <c r="H184" s="196">
        <f t="shared" si="16"/>
        <v>0</v>
      </c>
      <c r="I184" s="195"/>
      <c r="J184" s="195"/>
      <c r="K184" s="45" t="s">
        <v>44</v>
      </c>
    </row>
    <row r="185" ht="19" customHeight="1" spans="1:11">
      <c r="A185" s="192"/>
      <c r="B185" s="192"/>
      <c r="C185" s="195"/>
      <c r="D185" s="195"/>
      <c r="E185" s="195"/>
      <c r="F185" s="195"/>
      <c r="G185" s="195"/>
      <c r="H185" s="196">
        <f t="shared" si="16"/>
        <v>0</v>
      </c>
      <c r="I185" s="195"/>
      <c r="J185" s="195"/>
      <c r="K185" s="45" t="s">
        <v>44</v>
      </c>
    </row>
    <row r="186" ht="19" customHeight="1" spans="1:11">
      <c r="A186" s="192"/>
      <c r="B186" s="192"/>
      <c r="C186" s="195"/>
      <c r="D186" s="195"/>
      <c r="E186" s="195"/>
      <c r="F186" s="195"/>
      <c r="G186" s="195"/>
      <c r="H186" s="196">
        <f t="shared" si="16"/>
        <v>0</v>
      </c>
      <c r="I186" s="195"/>
      <c r="J186" s="195"/>
      <c r="K186" s="45" t="s">
        <v>44</v>
      </c>
    </row>
    <row r="187" ht="19" customHeight="1" spans="1:11">
      <c r="A187" s="192"/>
      <c r="B187" s="192"/>
      <c r="C187" s="195"/>
      <c r="D187" s="195"/>
      <c r="E187" s="195"/>
      <c r="F187" s="195"/>
      <c r="G187" s="195"/>
      <c r="H187" s="196">
        <f t="shared" si="16"/>
        <v>0</v>
      </c>
      <c r="I187" s="195"/>
      <c r="J187" s="195"/>
      <c r="K187" s="45" t="s">
        <v>44</v>
      </c>
    </row>
    <row r="188" ht="19" customHeight="1" spans="1:11">
      <c r="A188" s="192"/>
      <c r="B188" s="192"/>
      <c r="C188" s="195"/>
      <c r="D188" s="195"/>
      <c r="E188" s="195"/>
      <c r="F188" s="195"/>
      <c r="G188" s="195"/>
      <c r="H188" s="196">
        <f t="shared" si="16"/>
        <v>0</v>
      </c>
      <c r="I188" s="195"/>
      <c r="J188" s="195"/>
      <c r="K188" s="45" t="s">
        <v>44</v>
      </c>
    </row>
    <row r="189" ht="19" customHeight="1" spans="1:11">
      <c r="A189" s="192"/>
      <c r="B189" s="192"/>
      <c r="C189" s="195"/>
      <c r="D189" s="195"/>
      <c r="E189" s="195"/>
      <c r="F189" s="195"/>
      <c r="G189" s="195"/>
      <c r="H189" s="196">
        <f t="shared" si="16"/>
        <v>0</v>
      </c>
      <c r="I189" s="195"/>
      <c r="J189" s="195"/>
      <c r="K189" s="45" t="s">
        <v>44</v>
      </c>
    </row>
    <row r="190" ht="19" customHeight="1" spans="1:11">
      <c r="A190" s="192"/>
      <c r="B190" s="192"/>
      <c r="C190" s="195"/>
      <c r="D190" s="195"/>
      <c r="E190" s="195"/>
      <c r="F190" s="195"/>
      <c r="G190" s="195"/>
      <c r="H190" s="196">
        <f t="shared" si="16"/>
        <v>0</v>
      </c>
      <c r="I190" s="195"/>
      <c r="J190" s="195"/>
      <c r="K190" s="45" t="s">
        <v>44</v>
      </c>
    </row>
    <row r="191" ht="19" customHeight="1" spans="1:11">
      <c r="A191" s="192"/>
      <c r="B191" s="192"/>
      <c r="C191" s="195"/>
      <c r="D191" s="195"/>
      <c r="E191" s="195"/>
      <c r="F191" s="195"/>
      <c r="G191" s="195"/>
      <c r="H191" s="196">
        <f t="shared" si="16"/>
        <v>0</v>
      </c>
      <c r="I191" s="195"/>
      <c r="J191" s="195"/>
      <c r="K191" s="45" t="s">
        <v>44</v>
      </c>
    </row>
    <row r="192" ht="19" customHeight="1" spans="1:11">
      <c r="A192" s="192"/>
      <c r="B192" s="192"/>
      <c r="C192" s="195"/>
      <c r="D192" s="195"/>
      <c r="E192" s="195"/>
      <c r="F192" s="195"/>
      <c r="G192" s="195"/>
      <c r="H192" s="196">
        <f t="shared" si="16"/>
        <v>0</v>
      </c>
      <c r="I192" s="195"/>
      <c r="J192" s="195"/>
      <c r="K192" s="45" t="s">
        <v>44</v>
      </c>
    </row>
    <row r="193" ht="19" customHeight="1" spans="1:11">
      <c r="A193" s="192"/>
      <c r="B193" s="192"/>
      <c r="C193" s="195"/>
      <c r="D193" s="195"/>
      <c r="E193" s="195"/>
      <c r="F193" s="195"/>
      <c r="G193" s="195"/>
      <c r="H193" s="196">
        <f t="shared" si="16"/>
        <v>0</v>
      </c>
      <c r="I193" s="195"/>
      <c r="J193" s="195"/>
      <c r="K193" s="45" t="s">
        <v>44</v>
      </c>
    </row>
    <row r="194" ht="19" customHeight="1" spans="1:11">
      <c r="A194" s="192"/>
      <c r="B194" s="192"/>
      <c r="C194" s="195"/>
      <c r="D194" s="195"/>
      <c r="E194" s="195"/>
      <c r="F194" s="195"/>
      <c r="G194" s="195"/>
      <c r="H194" s="196">
        <f t="shared" si="16"/>
        <v>0</v>
      </c>
      <c r="I194" s="195"/>
      <c r="J194" s="195"/>
      <c r="K194" s="45" t="s">
        <v>44</v>
      </c>
    </row>
    <row r="195" ht="19" customHeight="1" spans="1:11">
      <c r="A195" s="192"/>
      <c r="B195" s="192"/>
      <c r="C195" s="195"/>
      <c r="D195" s="195"/>
      <c r="E195" s="195"/>
      <c r="F195" s="195"/>
      <c r="G195" s="195"/>
      <c r="H195" s="196">
        <f t="shared" si="16"/>
        <v>0</v>
      </c>
      <c r="I195" s="195"/>
      <c r="J195" s="195"/>
      <c r="K195" s="45" t="s">
        <v>44</v>
      </c>
    </row>
    <row r="196" ht="19" customHeight="1" spans="1:11">
      <c r="A196" s="192"/>
      <c r="B196" s="192"/>
      <c r="C196" s="195"/>
      <c r="D196" s="195"/>
      <c r="E196" s="195"/>
      <c r="F196" s="195"/>
      <c r="G196" s="195"/>
      <c r="H196" s="196">
        <f t="shared" si="16"/>
        <v>0</v>
      </c>
      <c r="I196" s="195"/>
      <c r="J196" s="195"/>
      <c r="K196" s="45" t="s">
        <v>44</v>
      </c>
    </row>
    <row r="197" ht="19" customHeight="1" spans="1:11">
      <c r="A197" s="192"/>
      <c r="B197" s="192"/>
      <c r="C197" s="195"/>
      <c r="D197" s="195"/>
      <c r="E197" s="195"/>
      <c r="F197" s="195"/>
      <c r="G197" s="195"/>
      <c r="H197" s="196">
        <f t="shared" si="16"/>
        <v>0</v>
      </c>
      <c r="I197" s="195"/>
      <c r="J197" s="195"/>
      <c r="K197" s="45" t="s">
        <v>44</v>
      </c>
    </row>
    <row r="198" ht="19" customHeight="1" spans="1:11">
      <c r="A198" s="192"/>
      <c r="B198" s="192"/>
      <c r="C198" s="195"/>
      <c r="D198" s="195"/>
      <c r="E198" s="195"/>
      <c r="F198" s="195"/>
      <c r="G198" s="195"/>
      <c r="H198" s="196">
        <f t="shared" ref="H198:H217" si="17">-F198</f>
        <v>0</v>
      </c>
      <c r="I198" s="195"/>
      <c r="J198" s="195"/>
      <c r="K198" s="45" t="s">
        <v>44</v>
      </c>
    </row>
    <row r="199" ht="19" customHeight="1" spans="1:11">
      <c r="A199" s="192"/>
      <c r="B199" s="192"/>
      <c r="C199" s="195"/>
      <c r="D199" s="195"/>
      <c r="E199" s="195"/>
      <c r="F199" s="195"/>
      <c r="G199" s="195"/>
      <c r="H199" s="196">
        <f t="shared" si="17"/>
        <v>0</v>
      </c>
      <c r="I199" s="195"/>
      <c r="J199" s="195"/>
      <c r="K199" s="45" t="s">
        <v>44</v>
      </c>
    </row>
    <row r="200" ht="19" customHeight="1" spans="1:11">
      <c r="A200" s="192"/>
      <c r="B200" s="192"/>
      <c r="C200" s="195"/>
      <c r="D200" s="195"/>
      <c r="E200" s="195"/>
      <c r="F200" s="195"/>
      <c r="G200" s="195"/>
      <c r="H200" s="196">
        <f t="shared" si="17"/>
        <v>0</v>
      </c>
      <c r="I200" s="195"/>
      <c r="J200" s="195"/>
      <c r="K200" s="45" t="s">
        <v>44</v>
      </c>
    </row>
    <row r="201" ht="19" customHeight="1" spans="1:11">
      <c r="A201" s="192"/>
      <c r="B201" s="192"/>
      <c r="C201" s="195"/>
      <c r="D201" s="195"/>
      <c r="E201" s="195"/>
      <c r="F201" s="195"/>
      <c r="G201" s="195"/>
      <c r="H201" s="196">
        <f t="shared" si="17"/>
        <v>0</v>
      </c>
      <c r="I201" s="195"/>
      <c r="J201" s="195"/>
      <c r="K201" s="45" t="s">
        <v>44</v>
      </c>
    </row>
    <row r="202" ht="19" customHeight="1" spans="1:11">
      <c r="A202" s="192"/>
      <c r="B202" s="192"/>
      <c r="C202" s="195"/>
      <c r="D202" s="195"/>
      <c r="E202" s="195"/>
      <c r="F202" s="195"/>
      <c r="G202" s="195"/>
      <c r="H202" s="196">
        <f t="shared" si="17"/>
        <v>0</v>
      </c>
      <c r="I202" s="195"/>
      <c r="J202" s="195"/>
      <c r="K202" s="45" t="s">
        <v>44</v>
      </c>
    </row>
    <row r="203" ht="19" customHeight="1" spans="1:11">
      <c r="A203" s="192"/>
      <c r="B203" s="192"/>
      <c r="C203" s="195"/>
      <c r="D203" s="195"/>
      <c r="E203" s="195"/>
      <c r="F203" s="195"/>
      <c r="G203" s="195"/>
      <c r="H203" s="196">
        <f t="shared" si="17"/>
        <v>0</v>
      </c>
      <c r="I203" s="195"/>
      <c r="J203" s="195"/>
      <c r="K203" s="45" t="s">
        <v>44</v>
      </c>
    </row>
    <row r="204" ht="19" customHeight="1" spans="1:11">
      <c r="A204" s="192"/>
      <c r="B204" s="192"/>
      <c r="C204" s="195"/>
      <c r="D204" s="195"/>
      <c r="E204" s="195"/>
      <c r="F204" s="195"/>
      <c r="G204" s="195"/>
      <c r="H204" s="196">
        <f t="shared" si="17"/>
        <v>0</v>
      </c>
      <c r="I204" s="195"/>
      <c r="J204" s="195"/>
      <c r="K204" s="45" t="s">
        <v>44</v>
      </c>
    </row>
    <row r="205" ht="19" customHeight="1" spans="1:11">
      <c r="A205" s="192"/>
      <c r="B205" s="192"/>
      <c r="C205" s="195"/>
      <c r="D205" s="195"/>
      <c r="E205" s="195"/>
      <c r="F205" s="195"/>
      <c r="G205" s="195"/>
      <c r="H205" s="196">
        <f t="shared" si="17"/>
        <v>0</v>
      </c>
      <c r="I205" s="195"/>
      <c r="J205" s="195"/>
      <c r="K205" s="45" t="s">
        <v>44</v>
      </c>
    </row>
    <row r="206" ht="19" customHeight="1" spans="1:11">
      <c r="A206" s="192"/>
      <c r="B206" s="192"/>
      <c r="C206" s="195"/>
      <c r="D206" s="195"/>
      <c r="E206" s="195"/>
      <c r="F206" s="195"/>
      <c r="G206" s="195"/>
      <c r="H206" s="196">
        <f t="shared" si="17"/>
        <v>0</v>
      </c>
      <c r="I206" s="195"/>
      <c r="J206" s="195"/>
      <c r="K206" s="45" t="s">
        <v>44</v>
      </c>
    </row>
    <row r="207" ht="19" customHeight="1" spans="1:11">
      <c r="A207" s="192"/>
      <c r="B207" s="192"/>
      <c r="C207" s="195"/>
      <c r="D207" s="195"/>
      <c r="E207" s="195"/>
      <c r="F207" s="195"/>
      <c r="G207" s="195"/>
      <c r="H207" s="196">
        <f t="shared" si="17"/>
        <v>0</v>
      </c>
      <c r="I207" s="195"/>
      <c r="J207" s="195"/>
      <c r="K207" s="45" t="s">
        <v>44</v>
      </c>
    </row>
    <row r="208" ht="19" customHeight="1" spans="1:11">
      <c r="A208" s="192"/>
      <c r="B208" s="192"/>
      <c r="C208" s="195"/>
      <c r="D208" s="195"/>
      <c r="E208" s="195"/>
      <c r="F208" s="195"/>
      <c r="G208" s="195"/>
      <c r="H208" s="196">
        <f t="shared" si="17"/>
        <v>0</v>
      </c>
      <c r="I208" s="195"/>
      <c r="J208" s="195"/>
      <c r="K208" s="45" t="s">
        <v>44</v>
      </c>
    </row>
    <row r="209" ht="19" customHeight="1" spans="1:11">
      <c r="A209" s="192"/>
      <c r="B209" s="192"/>
      <c r="C209" s="195"/>
      <c r="D209" s="195"/>
      <c r="E209" s="195"/>
      <c r="F209" s="195"/>
      <c r="G209" s="195"/>
      <c r="H209" s="196">
        <f t="shared" si="17"/>
        <v>0</v>
      </c>
      <c r="I209" s="195"/>
      <c r="J209" s="195"/>
      <c r="K209" s="45" t="s">
        <v>44</v>
      </c>
    </row>
    <row r="210" ht="19" customHeight="1" spans="1:11">
      <c r="A210" s="192"/>
      <c r="B210" s="192"/>
      <c r="C210" s="195"/>
      <c r="D210" s="195"/>
      <c r="E210" s="195"/>
      <c r="F210" s="195"/>
      <c r="G210" s="195"/>
      <c r="H210" s="196">
        <f t="shared" si="17"/>
        <v>0</v>
      </c>
      <c r="I210" s="195"/>
      <c r="J210" s="195"/>
      <c r="K210" s="45" t="s">
        <v>44</v>
      </c>
    </row>
    <row r="211" ht="19" customHeight="1" spans="1:11">
      <c r="A211" s="192"/>
      <c r="B211" s="192"/>
      <c r="C211" s="195"/>
      <c r="D211" s="195"/>
      <c r="E211" s="195"/>
      <c r="F211" s="195"/>
      <c r="G211" s="195"/>
      <c r="H211" s="196">
        <f t="shared" si="17"/>
        <v>0</v>
      </c>
      <c r="I211" s="195"/>
      <c r="J211" s="195"/>
      <c r="K211" s="45" t="s">
        <v>44</v>
      </c>
    </row>
    <row r="212" ht="19" customHeight="1" spans="1:11">
      <c r="A212" s="192"/>
      <c r="B212" s="192"/>
      <c r="C212" s="195"/>
      <c r="D212" s="195"/>
      <c r="E212" s="195"/>
      <c r="F212" s="195"/>
      <c r="G212" s="195"/>
      <c r="H212" s="196">
        <f t="shared" si="17"/>
        <v>0</v>
      </c>
      <c r="I212" s="195"/>
      <c r="J212" s="195"/>
      <c r="K212" s="45" t="s">
        <v>44</v>
      </c>
    </row>
    <row r="213" ht="19" customHeight="1" spans="1:11">
      <c r="A213" s="192"/>
      <c r="B213" s="192"/>
      <c r="C213" s="195"/>
      <c r="D213" s="195"/>
      <c r="E213" s="195"/>
      <c r="F213" s="195"/>
      <c r="G213" s="195"/>
      <c r="H213" s="196">
        <f t="shared" si="17"/>
        <v>0</v>
      </c>
      <c r="I213" s="195"/>
      <c r="J213" s="195"/>
      <c r="K213" s="45" t="s">
        <v>44</v>
      </c>
    </row>
    <row r="214" ht="19" customHeight="1" spans="1:11">
      <c r="A214" s="192"/>
      <c r="B214" s="192"/>
      <c r="C214" s="195"/>
      <c r="D214" s="195"/>
      <c r="E214" s="195"/>
      <c r="F214" s="195"/>
      <c r="G214" s="195"/>
      <c r="H214" s="196">
        <f t="shared" si="17"/>
        <v>0</v>
      </c>
      <c r="I214" s="195"/>
      <c r="J214" s="195"/>
      <c r="K214" s="45" t="s">
        <v>44</v>
      </c>
    </row>
    <row r="215" ht="19" customHeight="1" spans="1:11">
      <c r="A215" s="192"/>
      <c r="B215" s="192"/>
      <c r="C215" s="195"/>
      <c r="D215" s="195"/>
      <c r="E215" s="195"/>
      <c r="F215" s="195"/>
      <c r="G215" s="195"/>
      <c r="H215" s="196">
        <f t="shared" si="17"/>
        <v>0</v>
      </c>
      <c r="I215" s="195"/>
      <c r="J215" s="195"/>
      <c r="K215" s="45" t="s">
        <v>44</v>
      </c>
    </row>
    <row r="216" ht="19" customHeight="1" spans="1:11">
      <c r="A216" s="192"/>
      <c r="B216" s="192"/>
      <c r="C216" s="195"/>
      <c r="D216" s="195"/>
      <c r="E216" s="195"/>
      <c r="F216" s="195"/>
      <c r="G216" s="195"/>
      <c r="H216" s="196">
        <f t="shared" si="17"/>
        <v>0</v>
      </c>
      <c r="I216" s="195"/>
      <c r="J216" s="195"/>
      <c r="K216" s="45" t="s">
        <v>44</v>
      </c>
    </row>
    <row r="217" ht="19" customHeight="1" spans="1:11">
      <c r="A217" s="192"/>
      <c r="B217" s="192"/>
      <c r="C217" s="195"/>
      <c r="D217" s="195"/>
      <c r="E217" s="195"/>
      <c r="F217" s="195"/>
      <c r="G217" s="195"/>
      <c r="H217" s="196">
        <f t="shared" si="17"/>
        <v>0</v>
      </c>
      <c r="I217" s="195"/>
      <c r="J217" s="195"/>
      <c r="K217" s="45" t="s">
        <v>44</v>
      </c>
    </row>
    <row r="218" ht="19" customHeight="1" spans="1:11">
      <c r="A218" s="192"/>
      <c r="B218" s="192"/>
      <c r="C218" s="195"/>
      <c r="D218" s="195"/>
      <c r="E218" s="195"/>
      <c r="F218" s="195"/>
      <c r="G218" s="195"/>
      <c r="H218" s="196">
        <f t="shared" ref="H214:H235" si="18">-F218</f>
        <v>0</v>
      </c>
      <c r="I218" s="195"/>
      <c r="J218" s="195"/>
      <c r="K218" s="45" t="s">
        <v>44</v>
      </c>
    </row>
    <row r="219" ht="19" customHeight="1" spans="1:11">
      <c r="A219" s="192"/>
      <c r="B219" s="192"/>
      <c r="C219" s="195"/>
      <c r="D219" s="195"/>
      <c r="E219" s="195"/>
      <c r="F219" s="195"/>
      <c r="G219" s="195"/>
      <c r="H219" s="196">
        <f t="shared" si="18"/>
        <v>0</v>
      </c>
      <c r="I219" s="195"/>
      <c r="J219" s="195"/>
      <c r="K219" s="45" t="s">
        <v>44</v>
      </c>
    </row>
    <row r="220" ht="19" customHeight="1" spans="1:11">
      <c r="A220" s="192"/>
      <c r="B220" s="192"/>
      <c r="C220" s="195"/>
      <c r="D220" s="195"/>
      <c r="E220" s="195"/>
      <c r="F220" s="195"/>
      <c r="G220" s="195"/>
      <c r="H220" s="196">
        <f t="shared" si="18"/>
        <v>0</v>
      </c>
      <c r="I220" s="195"/>
      <c r="J220" s="195"/>
      <c r="K220" s="45" t="s">
        <v>44</v>
      </c>
    </row>
    <row r="221" ht="19" customHeight="1" spans="1:11">
      <c r="A221" s="192"/>
      <c r="B221" s="192"/>
      <c r="C221" s="195"/>
      <c r="D221" s="195"/>
      <c r="E221" s="195"/>
      <c r="F221" s="195"/>
      <c r="G221" s="195"/>
      <c r="H221" s="196">
        <f t="shared" si="18"/>
        <v>0</v>
      </c>
      <c r="I221" s="195"/>
      <c r="J221" s="195"/>
      <c r="K221" s="45" t="s">
        <v>44</v>
      </c>
    </row>
    <row r="222" ht="19" customHeight="1" spans="1:11">
      <c r="A222" s="192"/>
      <c r="B222" s="192"/>
      <c r="C222" s="195"/>
      <c r="D222" s="195"/>
      <c r="E222" s="195"/>
      <c r="F222" s="195"/>
      <c r="G222" s="195"/>
      <c r="H222" s="196">
        <f t="shared" si="18"/>
        <v>0</v>
      </c>
      <c r="I222" s="195"/>
      <c r="J222" s="195"/>
      <c r="K222" s="45" t="s">
        <v>44</v>
      </c>
    </row>
    <row r="223" ht="19" customHeight="1" spans="1:11">
      <c r="A223" s="192"/>
      <c r="B223" s="192"/>
      <c r="C223" s="195"/>
      <c r="D223" s="195"/>
      <c r="E223" s="195"/>
      <c r="F223" s="195"/>
      <c r="G223" s="195"/>
      <c r="H223" s="196">
        <f t="shared" si="18"/>
        <v>0</v>
      </c>
      <c r="I223" s="195"/>
      <c r="J223" s="195"/>
      <c r="K223" s="45" t="s">
        <v>44</v>
      </c>
    </row>
    <row r="224" ht="19" customHeight="1" spans="1:11">
      <c r="A224" s="192"/>
      <c r="B224" s="192"/>
      <c r="C224" s="195"/>
      <c r="D224" s="195"/>
      <c r="E224" s="195"/>
      <c r="F224" s="195"/>
      <c r="G224" s="195"/>
      <c r="H224" s="196">
        <f t="shared" si="18"/>
        <v>0</v>
      </c>
      <c r="I224" s="195"/>
      <c r="J224" s="195"/>
      <c r="K224" s="45" t="s">
        <v>44</v>
      </c>
    </row>
    <row r="225" ht="19" customHeight="1" spans="1:11">
      <c r="A225" s="192"/>
      <c r="B225" s="192"/>
      <c r="C225" s="195"/>
      <c r="D225" s="195"/>
      <c r="E225" s="195"/>
      <c r="F225" s="195"/>
      <c r="G225" s="195"/>
      <c r="H225" s="196">
        <f t="shared" si="18"/>
        <v>0</v>
      </c>
      <c r="I225" s="195"/>
      <c r="J225" s="195"/>
      <c r="K225" s="45" t="s">
        <v>44</v>
      </c>
    </row>
    <row r="226" ht="19" customHeight="1" spans="1:11">
      <c r="A226" s="192"/>
      <c r="B226" s="192"/>
      <c r="C226" s="195"/>
      <c r="D226" s="195"/>
      <c r="E226" s="195"/>
      <c r="F226" s="195"/>
      <c r="G226" s="195"/>
      <c r="H226" s="196">
        <f t="shared" si="18"/>
        <v>0</v>
      </c>
      <c r="I226" s="195"/>
      <c r="J226" s="195"/>
      <c r="K226" s="45" t="s">
        <v>44</v>
      </c>
    </row>
    <row r="227" ht="19" customHeight="1" spans="1:11">
      <c r="A227" s="192"/>
      <c r="B227" s="192"/>
      <c r="C227" s="195"/>
      <c r="D227" s="195"/>
      <c r="E227" s="195"/>
      <c r="F227" s="195"/>
      <c r="G227" s="195"/>
      <c r="H227" s="196">
        <f t="shared" si="18"/>
        <v>0</v>
      </c>
      <c r="I227" s="195"/>
      <c r="J227" s="195"/>
      <c r="K227" s="45" t="s">
        <v>44</v>
      </c>
    </row>
    <row r="228" ht="19" customHeight="1" spans="1:11">
      <c r="A228" s="192"/>
      <c r="B228" s="192"/>
      <c r="C228" s="195"/>
      <c r="D228" s="195"/>
      <c r="E228" s="195"/>
      <c r="F228" s="195"/>
      <c r="G228" s="195"/>
      <c r="H228" s="196">
        <f t="shared" si="18"/>
        <v>0</v>
      </c>
      <c r="I228" s="195"/>
      <c r="J228" s="195"/>
      <c r="K228" s="45" t="s">
        <v>44</v>
      </c>
    </row>
    <row r="229" ht="19" customHeight="1" spans="1:11">
      <c r="A229" s="192"/>
      <c r="B229" s="192"/>
      <c r="C229" s="195"/>
      <c r="D229" s="195"/>
      <c r="E229" s="195"/>
      <c r="F229" s="195"/>
      <c r="G229" s="195"/>
      <c r="H229" s="196">
        <f t="shared" si="18"/>
        <v>0</v>
      </c>
      <c r="I229" s="195"/>
      <c r="J229" s="195"/>
      <c r="K229" s="45" t="s">
        <v>44</v>
      </c>
    </row>
    <row r="230" ht="19" customHeight="1" spans="1:11">
      <c r="A230" s="192"/>
      <c r="B230" s="192"/>
      <c r="C230" s="195"/>
      <c r="D230" s="195"/>
      <c r="E230" s="195"/>
      <c r="F230" s="195"/>
      <c r="G230" s="195"/>
      <c r="H230" s="196">
        <f t="shared" si="18"/>
        <v>0</v>
      </c>
      <c r="I230" s="195"/>
      <c r="J230" s="195"/>
      <c r="K230" s="45" t="s">
        <v>44</v>
      </c>
    </row>
    <row r="231" ht="19" customHeight="1" spans="1:11">
      <c r="A231" s="192"/>
      <c r="B231" s="192"/>
      <c r="C231" s="195"/>
      <c r="D231" s="195"/>
      <c r="E231" s="195"/>
      <c r="F231" s="195"/>
      <c r="G231" s="195"/>
      <c r="H231" s="196">
        <f t="shared" si="18"/>
        <v>0</v>
      </c>
      <c r="I231" s="195"/>
      <c r="J231" s="195"/>
      <c r="K231" s="45" t="s">
        <v>44</v>
      </c>
    </row>
    <row r="232" ht="19" customHeight="1" spans="1:11">
      <c r="A232" s="192"/>
      <c r="B232" s="192"/>
      <c r="C232" s="195"/>
      <c r="D232" s="195"/>
      <c r="E232" s="195"/>
      <c r="F232" s="195"/>
      <c r="G232" s="195"/>
      <c r="H232" s="196">
        <f t="shared" si="18"/>
        <v>0</v>
      </c>
      <c r="I232" s="195"/>
      <c r="J232" s="195"/>
      <c r="K232" s="45" t="s">
        <v>44</v>
      </c>
    </row>
    <row r="233" ht="19" customHeight="1" spans="1:11">
      <c r="A233" s="192"/>
      <c r="B233" s="192">
        <v>2</v>
      </c>
      <c r="C233" s="195"/>
      <c r="D233" s="195"/>
      <c r="E233" s="195"/>
      <c r="F233" s="195"/>
      <c r="G233" s="195"/>
      <c r="H233" s="196">
        <f t="shared" si="18"/>
        <v>0</v>
      </c>
      <c r="I233" s="195"/>
      <c r="J233" s="195"/>
      <c r="K233" s="45" t="s">
        <v>44</v>
      </c>
    </row>
    <row r="234" ht="19" customHeight="1" spans="1:11">
      <c r="A234" s="192"/>
      <c r="B234" s="192">
        <v>3</v>
      </c>
      <c r="C234" s="195"/>
      <c r="D234" s="195"/>
      <c r="E234" s="195"/>
      <c r="F234" s="195"/>
      <c r="G234" s="195"/>
      <c r="H234" s="196">
        <f t="shared" si="18"/>
        <v>0</v>
      </c>
      <c r="I234" s="195"/>
      <c r="J234" s="195"/>
      <c r="K234" s="45" t="s">
        <v>44</v>
      </c>
    </row>
    <row r="235" ht="19" customHeight="1" spans="1:11">
      <c r="A235" s="192"/>
      <c r="B235" s="192">
        <v>4</v>
      </c>
      <c r="C235" s="195"/>
      <c r="D235" s="195"/>
      <c r="E235" s="195"/>
      <c r="F235" s="195"/>
      <c r="G235" s="195"/>
      <c r="H235" s="196">
        <f t="shared" si="18"/>
        <v>0</v>
      </c>
      <c r="I235" s="195"/>
      <c r="J235" s="195"/>
      <c r="K235" s="45" t="s">
        <v>44</v>
      </c>
    </row>
    <row r="236" ht="19" customHeight="1" spans="1:11">
      <c r="A236" s="192"/>
      <c r="B236" s="192">
        <v>5</v>
      </c>
      <c r="C236" s="195"/>
      <c r="D236" s="195"/>
      <c r="E236" s="195"/>
      <c r="F236" s="195"/>
      <c r="G236" s="195"/>
      <c r="H236" s="196">
        <f t="shared" ref="H233:H241" si="19">-F236</f>
        <v>0</v>
      </c>
      <c r="I236" s="195"/>
      <c r="J236" s="195"/>
      <c r="K236" s="45" t="s">
        <v>44</v>
      </c>
    </row>
    <row r="237" ht="19" customHeight="1" spans="1:11">
      <c r="A237" s="192"/>
      <c r="B237" s="192">
        <v>6</v>
      </c>
      <c r="C237" s="195"/>
      <c r="D237" s="195"/>
      <c r="E237" s="195"/>
      <c r="F237" s="195"/>
      <c r="G237" s="195"/>
      <c r="H237" s="196">
        <f t="shared" si="19"/>
        <v>0</v>
      </c>
      <c r="I237" s="195"/>
      <c r="J237" s="195"/>
      <c r="K237" s="45" t="s">
        <v>44</v>
      </c>
    </row>
    <row r="238" ht="19" customHeight="1" spans="1:11">
      <c r="A238" s="192"/>
      <c r="B238" s="192">
        <v>7</v>
      </c>
      <c r="C238" s="211"/>
      <c r="D238" s="195"/>
      <c r="E238" s="195"/>
      <c r="F238" s="195"/>
      <c r="G238" s="195"/>
      <c r="H238" s="196">
        <f t="shared" si="19"/>
        <v>0</v>
      </c>
      <c r="I238" s="195"/>
      <c r="J238" s="195"/>
      <c r="K238" s="45" t="s">
        <v>44</v>
      </c>
    </row>
    <row r="239" ht="19" customHeight="1" spans="1:11">
      <c r="A239" s="192"/>
      <c r="B239" s="192">
        <v>8</v>
      </c>
      <c r="C239" s="211"/>
      <c r="D239" s="195"/>
      <c r="E239" s="195"/>
      <c r="F239" s="195"/>
      <c r="G239" s="195"/>
      <c r="H239" s="196">
        <f t="shared" si="19"/>
        <v>0</v>
      </c>
      <c r="I239" s="195"/>
      <c r="J239" s="195"/>
      <c r="K239" s="45" t="s">
        <v>44</v>
      </c>
    </row>
    <row r="240" ht="19" customHeight="1" spans="1:11">
      <c r="A240" s="192"/>
      <c r="B240" s="192">
        <v>9</v>
      </c>
      <c r="C240" s="211"/>
      <c r="D240" s="195"/>
      <c r="E240" s="195"/>
      <c r="F240" s="195"/>
      <c r="G240" s="195"/>
      <c r="H240" s="196">
        <f t="shared" si="19"/>
        <v>0</v>
      </c>
      <c r="I240" s="195"/>
      <c r="J240" s="195"/>
      <c r="K240" s="45" t="s">
        <v>44</v>
      </c>
    </row>
    <row r="241" ht="19" customHeight="1" spans="1:11">
      <c r="A241" s="192"/>
      <c r="B241" s="192">
        <v>10</v>
      </c>
      <c r="C241" s="211"/>
      <c r="D241" s="195"/>
      <c r="E241" s="195"/>
      <c r="F241" s="195"/>
      <c r="G241" s="195"/>
      <c r="H241" s="196">
        <f t="shared" si="19"/>
        <v>0</v>
      </c>
      <c r="I241" s="195"/>
      <c r="J241" s="195"/>
      <c r="K241" s="45" t="s">
        <v>44</v>
      </c>
    </row>
    <row r="242" ht="19" customHeight="1" spans="1:11">
      <c r="A242" s="201"/>
      <c r="B242" s="201"/>
      <c r="C242" s="212"/>
      <c r="D242" s="207"/>
      <c r="E242" s="207"/>
      <c r="F242" s="207"/>
      <c r="G242" s="207"/>
      <c r="H242" s="207"/>
      <c r="I242" s="207"/>
      <c r="J242" s="207"/>
      <c r="K242" s="208"/>
    </row>
    <row r="243" ht="19" customHeight="1" spans="1:11">
      <c r="A243" s="192" t="s">
        <v>261</v>
      </c>
      <c r="B243" s="192">
        <v>1</v>
      </c>
      <c r="C243" s="211"/>
      <c r="D243" s="195"/>
      <c r="E243" s="195"/>
      <c r="F243" s="195"/>
      <c r="G243" s="195"/>
      <c r="H243" s="196">
        <f>-F243</f>
        <v>0</v>
      </c>
      <c r="I243" s="195"/>
      <c r="J243" s="195"/>
      <c r="K243" s="45" t="s">
        <v>44</v>
      </c>
    </row>
    <row r="244" ht="19" customHeight="1" spans="1:11">
      <c r="A244" s="192"/>
      <c r="B244" s="192">
        <v>2</v>
      </c>
      <c r="C244" s="211"/>
      <c r="D244" s="195"/>
      <c r="E244" s="195"/>
      <c r="F244" s="195"/>
      <c r="G244" s="195"/>
      <c r="H244" s="196">
        <f t="shared" ref="H244:H252" si="20">-F244</f>
        <v>0</v>
      </c>
      <c r="I244" s="195"/>
      <c r="J244" s="195"/>
      <c r="K244" s="45" t="s">
        <v>44</v>
      </c>
    </row>
    <row r="245" ht="19" customHeight="1" spans="1:11">
      <c r="A245" s="192"/>
      <c r="B245" s="192">
        <v>3</v>
      </c>
      <c r="C245" s="211"/>
      <c r="D245" s="195"/>
      <c r="E245" s="195"/>
      <c r="F245" s="195"/>
      <c r="G245" s="195"/>
      <c r="H245" s="196">
        <f t="shared" si="20"/>
        <v>0</v>
      </c>
      <c r="I245" s="195"/>
      <c r="J245" s="195"/>
      <c r="K245" s="45" t="s">
        <v>44</v>
      </c>
    </row>
    <row r="246" ht="19" customHeight="1" spans="1:11">
      <c r="A246" s="192"/>
      <c r="B246" s="192">
        <v>4</v>
      </c>
      <c r="C246" s="211"/>
      <c r="D246" s="195"/>
      <c r="E246" s="195"/>
      <c r="F246" s="195"/>
      <c r="G246" s="195"/>
      <c r="H246" s="196">
        <f t="shared" si="20"/>
        <v>0</v>
      </c>
      <c r="I246" s="195"/>
      <c r="J246" s="195"/>
      <c r="K246" s="45" t="s">
        <v>44</v>
      </c>
    </row>
    <row r="247" ht="19" customHeight="1" spans="1:11">
      <c r="A247" s="192"/>
      <c r="B247" s="192">
        <v>5</v>
      </c>
      <c r="C247" s="211"/>
      <c r="D247" s="195"/>
      <c r="E247" s="195"/>
      <c r="F247" s="195"/>
      <c r="G247" s="195"/>
      <c r="H247" s="196">
        <f t="shared" si="20"/>
        <v>0</v>
      </c>
      <c r="I247" s="195"/>
      <c r="J247" s="195"/>
      <c r="K247" s="45" t="s">
        <v>44</v>
      </c>
    </row>
    <row r="248" ht="19" customHeight="1" spans="1:11">
      <c r="A248" s="192"/>
      <c r="B248" s="192">
        <v>6</v>
      </c>
      <c r="C248" s="211"/>
      <c r="D248" s="195"/>
      <c r="E248" s="195"/>
      <c r="F248" s="195"/>
      <c r="G248" s="195"/>
      <c r="H248" s="196">
        <f t="shared" si="20"/>
        <v>0</v>
      </c>
      <c r="I248" s="195"/>
      <c r="J248" s="195"/>
      <c r="K248" s="45" t="s">
        <v>44</v>
      </c>
    </row>
    <row r="249" ht="19" customHeight="1" spans="1:11">
      <c r="A249" s="192"/>
      <c r="B249" s="192">
        <v>7</v>
      </c>
      <c r="C249" s="211"/>
      <c r="D249" s="195"/>
      <c r="E249" s="195"/>
      <c r="F249" s="195"/>
      <c r="G249" s="195"/>
      <c r="H249" s="196">
        <f t="shared" si="20"/>
        <v>0</v>
      </c>
      <c r="I249" s="195"/>
      <c r="J249" s="195"/>
      <c r="K249" s="45" t="s">
        <v>44</v>
      </c>
    </row>
    <row r="250" ht="19" customHeight="1" spans="1:11">
      <c r="A250" s="192"/>
      <c r="B250" s="192">
        <v>8</v>
      </c>
      <c r="C250" s="211"/>
      <c r="D250" s="195"/>
      <c r="E250" s="195"/>
      <c r="F250" s="195"/>
      <c r="G250" s="195"/>
      <c r="H250" s="196">
        <f t="shared" si="20"/>
        <v>0</v>
      </c>
      <c r="I250" s="195"/>
      <c r="J250" s="195"/>
      <c r="K250" s="45" t="s">
        <v>44</v>
      </c>
    </row>
    <row r="251" ht="19" customHeight="1" spans="1:11">
      <c r="A251" s="192"/>
      <c r="B251" s="192">
        <v>9</v>
      </c>
      <c r="C251" s="211"/>
      <c r="D251" s="195"/>
      <c r="E251" s="195"/>
      <c r="F251" s="195"/>
      <c r="G251" s="195"/>
      <c r="H251" s="196">
        <f t="shared" si="20"/>
        <v>0</v>
      </c>
      <c r="I251" s="195"/>
      <c r="J251" s="195"/>
      <c r="K251" s="45" t="s">
        <v>44</v>
      </c>
    </row>
    <row r="252" ht="19" customHeight="1" spans="1:11">
      <c r="A252" s="192"/>
      <c r="B252" s="192">
        <v>10</v>
      </c>
      <c r="C252" s="211"/>
      <c r="D252" s="195"/>
      <c r="E252" s="195"/>
      <c r="F252" s="195"/>
      <c r="G252" s="195"/>
      <c r="H252" s="196">
        <f t="shared" si="20"/>
        <v>0</v>
      </c>
      <c r="I252" s="195"/>
      <c r="J252" s="195"/>
      <c r="K252" s="45" t="s">
        <v>44</v>
      </c>
    </row>
    <row r="253" spans="1:11">
      <c r="A253" s="208"/>
      <c r="B253" s="208"/>
      <c r="C253" s="212"/>
      <c r="D253" s="207"/>
      <c r="E253" s="207"/>
      <c r="F253" s="207"/>
      <c r="G253" s="207"/>
      <c r="H253" s="207"/>
      <c r="I253" s="214" t="s">
        <v>262</v>
      </c>
      <c r="J253" s="215">
        <v>0.0072</v>
      </c>
      <c r="K253" s="216"/>
    </row>
    <row r="254" spans="1:11">
      <c r="A254" s="192" t="s">
        <v>263</v>
      </c>
      <c r="B254" s="198"/>
      <c r="C254" s="211" t="str">
        <f>C4</f>
        <v>珠江6号收入50%给曙光</v>
      </c>
      <c r="D254" s="45" t="s">
        <v>43</v>
      </c>
      <c r="E254" s="213" t="str">
        <f>E4</f>
        <v>固收配置部</v>
      </c>
      <c r="F254" s="196">
        <f>ROUND(IF(I4="计",F4*$J$253,0),2)</f>
        <v>-3612.97</v>
      </c>
      <c r="G254" s="213" t="str">
        <f>G4</f>
        <v>经纪业务</v>
      </c>
      <c r="H254" s="196">
        <f>-F254</f>
        <v>3612.97</v>
      </c>
      <c r="I254" s="195"/>
      <c r="J254" s="195"/>
      <c r="K254" s="198"/>
    </row>
    <row r="255" spans="1:11">
      <c r="A255" s="192"/>
      <c r="B255" s="198"/>
      <c r="C255" s="211" t="str">
        <f t="shared" ref="C255:C291" si="21">C5</f>
        <v>珠江8号收入划投顾部</v>
      </c>
      <c r="D255" s="45" t="s">
        <v>43</v>
      </c>
      <c r="E255" s="213" t="str">
        <f t="shared" ref="E255:E290" si="22">E5</f>
        <v>固收配置部</v>
      </c>
      <c r="F255" s="196">
        <f t="shared" ref="F255:F290" si="23">ROUND(IF(I5="计",F5*$J$253,0),2)</f>
        <v>-2786.98</v>
      </c>
      <c r="G255" s="213" t="str">
        <f t="shared" ref="G255:G290" si="24">G5</f>
        <v>投顾业务部</v>
      </c>
      <c r="H255" s="196">
        <f t="shared" ref="H255:H290" si="25">-F255</f>
        <v>2786.98</v>
      </c>
      <c r="I255" s="195"/>
      <c r="J255" s="195"/>
      <c r="K255" s="198"/>
    </row>
    <row r="256" spans="1:11">
      <c r="A256" s="192"/>
      <c r="B256" s="198"/>
      <c r="C256" s="211" t="str">
        <f t="shared" si="21"/>
        <v>珠江10号收入划投顾部</v>
      </c>
      <c r="D256" s="45" t="s">
        <v>43</v>
      </c>
      <c r="E256" s="213" t="str">
        <f t="shared" si="22"/>
        <v>固收配置部</v>
      </c>
      <c r="F256" s="196">
        <f t="shared" si="23"/>
        <v>-6543.76</v>
      </c>
      <c r="G256" s="213" t="str">
        <f t="shared" si="24"/>
        <v>投顾业务部</v>
      </c>
      <c r="H256" s="196">
        <f t="shared" si="25"/>
        <v>6543.76</v>
      </c>
      <c r="I256" s="195"/>
      <c r="J256" s="195"/>
      <c r="K256" s="198"/>
    </row>
    <row r="257" spans="1:11">
      <c r="A257" s="192"/>
      <c r="B257" s="198"/>
      <c r="C257" s="211" t="str">
        <f t="shared" si="21"/>
        <v>天天基金网财富1、2号2018年4季度手续费支出划给广分</v>
      </c>
      <c r="D257" s="45" t="s">
        <v>43</v>
      </c>
      <c r="E257" s="213" t="str">
        <f t="shared" si="22"/>
        <v>固收配置部</v>
      </c>
      <c r="F257" s="196">
        <f t="shared" si="23"/>
        <v>1902.14</v>
      </c>
      <c r="G257" s="213" t="str">
        <f t="shared" si="24"/>
        <v>经纪业务</v>
      </c>
      <c r="H257" s="196">
        <f t="shared" si="25"/>
        <v>-1902.14</v>
      </c>
      <c r="I257" s="195"/>
      <c r="J257" s="195"/>
      <c r="K257" s="198"/>
    </row>
    <row r="258" spans="1:11">
      <c r="A258" s="192"/>
      <c r="B258" s="198"/>
      <c r="C258" s="211" t="str">
        <f t="shared" si="21"/>
        <v>珠江13号收入划哈尔滨（管理费50%、交易费30%、业绩报酬20%）</v>
      </c>
      <c r="D258" s="45" t="s">
        <v>43</v>
      </c>
      <c r="E258" s="213" t="str">
        <f t="shared" si="22"/>
        <v>固收配置部</v>
      </c>
      <c r="F258" s="196">
        <f t="shared" si="23"/>
        <v>-66.45</v>
      </c>
      <c r="G258" s="213" t="str">
        <f t="shared" si="24"/>
        <v>经纪业务</v>
      </c>
      <c r="H258" s="196">
        <f t="shared" si="25"/>
        <v>66.45</v>
      </c>
      <c r="I258" s="195"/>
      <c r="J258" s="195"/>
      <c r="K258" s="198"/>
    </row>
    <row r="259" spans="1:11">
      <c r="A259" s="192"/>
      <c r="B259" s="198"/>
      <c r="C259" s="211" t="str">
        <f t="shared" si="21"/>
        <v>珠江18号收入划哈尔滨</v>
      </c>
      <c r="D259" s="45" t="s">
        <v>43</v>
      </c>
      <c r="E259" s="213" t="str">
        <f t="shared" si="22"/>
        <v>固收配置部</v>
      </c>
      <c r="F259" s="196">
        <f t="shared" si="23"/>
        <v>-1638.95</v>
      </c>
      <c r="G259" s="213" t="str">
        <f t="shared" si="24"/>
        <v>经纪业务</v>
      </c>
      <c r="H259" s="196">
        <f t="shared" si="25"/>
        <v>1638.95</v>
      </c>
      <c r="I259" s="195"/>
      <c r="J259" s="195"/>
      <c r="K259" s="198"/>
    </row>
    <row r="260" spans="1:11">
      <c r="A260" s="192"/>
      <c r="B260" s="198"/>
      <c r="C260" s="211" t="str">
        <f t="shared" si="21"/>
        <v>财兴2号第60期管理费收入划永州营业部（张丹、向琳、谌杰宇提供数据）</v>
      </c>
      <c r="D260" s="45" t="s">
        <v>43</v>
      </c>
      <c r="E260" s="213" t="str">
        <f t="shared" si="22"/>
        <v>资产管理部</v>
      </c>
      <c r="F260" s="196">
        <f t="shared" si="23"/>
        <v>-412.62</v>
      </c>
      <c r="G260" s="213" t="str">
        <f t="shared" si="24"/>
        <v>经纪业务</v>
      </c>
      <c r="H260" s="196">
        <f t="shared" si="25"/>
        <v>412.62</v>
      </c>
      <c r="I260" s="195"/>
      <c r="J260" s="195"/>
      <c r="K260" s="198"/>
    </row>
    <row r="261" spans="1:11">
      <c r="A261" s="192"/>
      <c r="B261" s="198"/>
      <c r="C261" s="211" t="str">
        <f t="shared" si="21"/>
        <v>运通71号收入划曙光</v>
      </c>
      <c r="D261" s="45" t="s">
        <v>43</v>
      </c>
      <c r="E261" s="213" t="str">
        <f t="shared" si="22"/>
        <v>资产管理部</v>
      </c>
      <c r="F261" s="196">
        <f t="shared" si="23"/>
        <v>-26.99</v>
      </c>
      <c r="G261" s="213" t="str">
        <f t="shared" si="24"/>
        <v>经纪业务</v>
      </c>
      <c r="H261" s="196">
        <f t="shared" si="25"/>
        <v>26.99</v>
      </c>
      <c r="I261" s="195"/>
      <c r="J261" s="195"/>
      <c r="K261" s="198"/>
    </row>
    <row r="262" spans="1:11">
      <c r="A262" s="192"/>
      <c r="B262" s="198"/>
      <c r="C262" s="211" t="str">
        <f t="shared" si="21"/>
        <v>运通22号收入划青岛营业部（由于项目存在问题，暂不划给青岛营业部）</v>
      </c>
      <c r="D262" s="45" t="s">
        <v>43</v>
      </c>
      <c r="E262" s="213" t="str">
        <f t="shared" si="22"/>
        <v>资产管理部</v>
      </c>
      <c r="F262" s="196">
        <f t="shared" si="23"/>
        <v>-1206.31</v>
      </c>
      <c r="G262" s="213" t="str">
        <f t="shared" si="24"/>
        <v>其他</v>
      </c>
      <c r="H262" s="196">
        <f t="shared" si="25"/>
        <v>1206.31</v>
      </c>
      <c r="I262" s="195"/>
      <c r="J262" s="195"/>
      <c r="K262" s="198"/>
    </row>
    <row r="263" spans="1:11">
      <c r="A263" s="192"/>
      <c r="B263" s="198"/>
      <c r="C263" s="211" t="str">
        <f t="shared" si="21"/>
        <v>浦发长春1号，BGS0108-20170567.前5年资管每季2万，其余为长春营业部</v>
      </c>
      <c r="D263" s="45" t="s">
        <v>43</v>
      </c>
      <c r="E263" s="213" t="str">
        <f t="shared" si="22"/>
        <v>资产管理部</v>
      </c>
      <c r="F263" s="196">
        <f t="shared" si="23"/>
        <v>-8201.42</v>
      </c>
      <c r="G263" s="213" t="str">
        <f t="shared" si="24"/>
        <v>经纪业务</v>
      </c>
      <c r="H263" s="196">
        <f t="shared" si="25"/>
        <v>8201.42</v>
      </c>
      <c r="I263" s="195"/>
      <c r="J263" s="195"/>
      <c r="K263" s="198"/>
    </row>
    <row r="264" spans="1:11">
      <c r="A264" s="192"/>
      <c r="B264" s="198"/>
      <c r="C264" s="211" t="str">
        <f t="shared" si="21"/>
        <v>运通20号收入划红桂营业部</v>
      </c>
      <c r="D264" s="45" t="s">
        <v>43</v>
      </c>
      <c r="E264" s="213" t="str">
        <f t="shared" si="22"/>
        <v>资产管理部</v>
      </c>
      <c r="F264" s="196">
        <f t="shared" si="23"/>
        <v>-519.18</v>
      </c>
      <c r="G264" s="213" t="str">
        <f t="shared" si="24"/>
        <v>经纪业务</v>
      </c>
      <c r="H264" s="196">
        <f t="shared" si="25"/>
        <v>519.18</v>
      </c>
      <c r="I264" s="195"/>
      <c r="J264" s="195"/>
      <c r="K264" s="198"/>
    </row>
    <row r="265" spans="1:11">
      <c r="A265" s="192"/>
      <c r="B265" s="198"/>
      <c r="C265" s="211" t="str">
        <f t="shared" si="21"/>
        <v>运通70号收入划浙分综合业务部</v>
      </c>
      <c r="D265" s="45" t="s">
        <v>43</v>
      </c>
      <c r="E265" s="213" t="str">
        <f t="shared" si="22"/>
        <v>资产管理部</v>
      </c>
      <c r="F265" s="196">
        <f t="shared" si="23"/>
        <v>-3124.53</v>
      </c>
      <c r="G265" s="213" t="str">
        <f t="shared" si="24"/>
        <v>经纪业务</v>
      </c>
      <c r="H265" s="196">
        <f t="shared" si="25"/>
        <v>3124.53</v>
      </c>
      <c r="I265" s="195"/>
      <c r="J265" s="195"/>
      <c r="K265" s="198"/>
    </row>
    <row r="266" spans="1:11">
      <c r="A266" s="192"/>
      <c r="B266" s="198"/>
      <c r="C266" s="211" t="str">
        <f t="shared" si="21"/>
        <v>财富1号2019年1-11期销售费用划营业部（见签字件）</v>
      </c>
      <c r="D266" s="45" t="s">
        <v>43</v>
      </c>
      <c r="E266" s="213" t="str">
        <f t="shared" si="22"/>
        <v>固收配置部</v>
      </c>
      <c r="F266" s="196">
        <f t="shared" si="23"/>
        <v>-36384.98</v>
      </c>
      <c r="G266" s="213" t="str">
        <f t="shared" si="24"/>
        <v>经纪业务</v>
      </c>
      <c r="H266" s="196">
        <f t="shared" si="25"/>
        <v>36384.98</v>
      </c>
      <c r="I266" s="195"/>
      <c r="J266" s="195"/>
      <c r="K266" s="198"/>
    </row>
    <row r="267" spans="1:11">
      <c r="A267" s="192"/>
      <c r="B267" s="198"/>
      <c r="C267" s="211" t="str">
        <f t="shared" si="21"/>
        <v>财富1个月001期2019年1-11月销售费用划营业部（见签字件）</v>
      </c>
      <c r="D267" s="45" t="s">
        <v>43</v>
      </c>
      <c r="E267" s="213" t="str">
        <f t="shared" si="22"/>
        <v>固收配置部</v>
      </c>
      <c r="F267" s="196">
        <f t="shared" si="23"/>
        <v>-1993.71</v>
      </c>
      <c r="G267" s="213" t="str">
        <f t="shared" si="24"/>
        <v>经纪业务</v>
      </c>
      <c r="H267" s="196">
        <f t="shared" si="25"/>
        <v>1993.71</v>
      </c>
      <c r="I267" s="195"/>
      <c r="J267" s="195"/>
      <c r="K267" s="198"/>
    </row>
    <row r="268" spans="1:11">
      <c r="A268" s="192"/>
      <c r="B268" s="198"/>
      <c r="C268" s="211" t="str">
        <f t="shared" si="21"/>
        <v>财富6个月001期2019年全年销售费用划营业部（见签字件）(含补记部分）</v>
      </c>
      <c r="D268" s="45" t="s">
        <v>43</v>
      </c>
      <c r="E268" s="213" t="str">
        <f t="shared" si="22"/>
        <v>固收配置部</v>
      </c>
      <c r="F268" s="196">
        <f t="shared" si="23"/>
        <v>-1739.13</v>
      </c>
      <c r="G268" s="213" t="str">
        <f t="shared" si="24"/>
        <v>经纪业务</v>
      </c>
      <c r="H268" s="196">
        <f t="shared" si="25"/>
        <v>1739.13</v>
      </c>
      <c r="I268" s="195"/>
      <c r="J268" s="195"/>
      <c r="K268" s="198"/>
    </row>
    <row r="269" spans="1:11">
      <c r="A269" s="192"/>
      <c r="B269" s="198"/>
      <c r="C269" s="211" t="str">
        <f t="shared" si="21"/>
        <v>财富2号7-9期（0301-1202）销售费用划营业部（见签字件）</v>
      </c>
      <c r="D269" s="45" t="s">
        <v>43</v>
      </c>
      <c r="E269" s="213" t="str">
        <f t="shared" si="22"/>
        <v>固收配置部</v>
      </c>
      <c r="F269" s="196">
        <f t="shared" si="23"/>
        <v>-2283.26</v>
      </c>
      <c r="G269" s="213" t="str">
        <f t="shared" si="24"/>
        <v>经纪业务</v>
      </c>
      <c r="H269" s="196">
        <f t="shared" si="25"/>
        <v>2283.26</v>
      </c>
      <c r="I269" s="195"/>
      <c r="J269" s="195"/>
      <c r="K269" s="198"/>
    </row>
    <row r="270" spans="1:11">
      <c r="A270" s="192"/>
      <c r="B270" s="198"/>
      <c r="C270" s="211" t="str">
        <f t="shared" si="21"/>
        <v>财富3号4期（0425-1025）、5期（1025-1231）销售费用划营业部（见签字件）</v>
      </c>
      <c r="D270" s="45" t="s">
        <v>43</v>
      </c>
      <c r="E270" s="213" t="str">
        <f t="shared" si="22"/>
        <v>固收配置部</v>
      </c>
      <c r="F270" s="196">
        <f t="shared" si="23"/>
        <v>-1478.14</v>
      </c>
      <c r="G270" s="213" t="str">
        <f t="shared" si="24"/>
        <v>经纪业务</v>
      </c>
      <c r="H270" s="196">
        <f t="shared" si="25"/>
        <v>1478.14</v>
      </c>
      <c r="I270" s="195"/>
      <c r="J270" s="195"/>
      <c r="K270" s="198"/>
    </row>
    <row r="271" spans="1:11">
      <c r="A271" s="192"/>
      <c r="B271" s="198"/>
      <c r="C271" s="211" t="str">
        <f t="shared" si="21"/>
        <v>财富4号1期（0529-1129）销售费用划营业部（见签字件）（含补记部分）</v>
      </c>
      <c r="D271" s="45" t="s">
        <v>43</v>
      </c>
      <c r="E271" s="213" t="str">
        <f t="shared" si="22"/>
        <v>固收配置部</v>
      </c>
      <c r="F271" s="196">
        <f t="shared" si="23"/>
        <v>-808.63</v>
      </c>
      <c r="G271" s="213" t="str">
        <f t="shared" si="24"/>
        <v>经纪业务</v>
      </c>
      <c r="H271" s="196">
        <f t="shared" si="25"/>
        <v>808.63</v>
      </c>
      <c r="I271" s="195"/>
      <c r="J271" s="195"/>
      <c r="K271" s="198"/>
    </row>
    <row r="272" spans="1:11">
      <c r="A272" s="192"/>
      <c r="B272" s="198"/>
      <c r="C272" s="211" t="str">
        <f t="shared" si="21"/>
        <v>财富5号1-2期（0614-1216）销售费用划营业部（见签字件）（含补记部分）</v>
      </c>
      <c r="D272" s="45" t="s">
        <v>43</v>
      </c>
      <c r="E272" s="213" t="str">
        <f t="shared" si="22"/>
        <v>固收配置部</v>
      </c>
      <c r="F272" s="196">
        <f t="shared" si="23"/>
        <v>-300.63</v>
      </c>
      <c r="G272" s="213" t="str">
        <f t="shared" si="24"/>
        <v>经纪业务</v>
      </c>
      <c r="H272" s="196">
        <f t="shared" si="25"/>
        <v>300.63</v>
      </c>
      <c r="I272" s="195"/>
      <c r="J272" s="195"/>
      <c r="K272" s="198"/>
    </row>
    <row r="273" spans="1:11">
      <c r="A273" s="192"/>
      <c r="B273" s="198"/>
      <c r="C273" s="211" t="str">
        <f t="shared" si="21"/>
        <v>财富12个月001期（0228-1231）销售费用划营业部（见签字件）</v>
      </c>
      <c r="D273" s="45" t="s">
        <v>43</v>
      </c>
      <c r="E273" s="213" t="str">
        <f t="shared" si="22"/>
        <v>固收配置部</v>
      </c>
      <c r="F273" s="196">
        <f t="shared" si="23"/>
        <v>-361.08</v>
      </c>
      <c r="G273" s="213" t="str">
        <f t="shared" si="24"/>
        <v>经纪业务</v>
      </c>
      <c r="H273" s="196">
        <f t="shared" si="25"/>
        <v>361.08</v>
      </c>
      <c r="I273" s="195"/>
      <c r="J273" s="195"/>
      <c r="K273" s="198"/>
    </row>
    <row r="274" spans="1:11">
      <c r="A274" s="192"/>
      <c r="B274" s="198"/>
      <c r="C274" s="211" t="str">
        <f t="shared" si="21"/>
        <v>财富12个月002期（0314-1231）销售费用划营业部（见签字件）</v>
      </c>
      <c r="D274" s="45" t="s">
        <v>43</v>
      </c>
      <c r="E274" s="213" t="str">
        <f t="shared" si="22"/>
        <v>固收配置部</v>
      </c>
      <c r="F274" s="196">
        <f t="shared" si="23"/>
        <v>-420.34</v>
      </c>
      <c r="G274" s="213" t="str">
        <f t="shared" si="24"/>
        <v>经纪业务</v>
      </c>
      <c r="H274" s="196">
        <f t="shared" si="25"/>
        <v>420.34</v>
      </c>
      <c r="I274" s="195"/>
      <c r="J274" s="195"/>
      <c r="K274" s="198"/>
    </row>
    <row r="275" spans="1:11">
      <c r="A275" s="192"/>
      <c r="B275" s="198"/>
      <c r="C275" s="211" t="str">
        <f t="shared" si="21"/>
        <v>财富12个月003期（0606-1231）销售费用划营业部（见签字件）</v>
      </c>
      <c r="D275" s="45" t="s">
        <v>43</v>
      </c>
      <c r="E275" s="213" t="str">
        <f t="shared" si="22"/>
        <v>固收配置部</v>
      </c>
      <c r="F275" s="196">
        <f t="shared" si="23"/>
        <v>-126.32</v>
      </c>
      <c r="G275" s="213" t="str">
        <f t="shared" si="24"/>
        <v>经纪业务</v>
      </c>
      <c r="H275" s="196">
        <f t="shared" si="25"/>
        <v>126.32</v>
      </c>
      <c r="I275" s="195"/>
      <c r="J275" s="195"/>
      <c r="K275" s="198"/>
    </row>
    <row r="276" spans="1:11">
      <c r="A276" s="192"/>
      <c r="B276" s="198"/>
      <c r="C276" s="211" t="str">
        <f t="shared" si="21"/>
        <v>润泽优享1号20190226-20200228销售费用划营业部（见签字件）</v>
      </c>
      <c r="D276" s="45" t="s">
        <v>43</v>
      </c>
      <c r="E276" s="213" t="str">
        <f t="shared" si="22"/>
        <v>权益配置部</v>
      </c>
      <c r="F276" s="196">
        <f t="shared" si="23"/>
        <v>-1342.31</v>
      </c>
      <c r="G276" s="213" t="str">
        <f t="shared" si="24"/>
        <v>经纪业务</v>
      </c>
      <c r="H276" s="196">
        <f t="shared" si="25"/>
        <v>1342.31</v>
      </c>
      <c r="I276" s="195"/>
      <c r="J276" s="195"/>
      <c r="K276" s="198"/>
    </row>
    <row r="277" spans="1:11">
      <c r="A277" s="192"/>
      <c r="B277" s="198"/>
      <c r="C277" s="211" t="str">
        <f t="shared" si="21"/>
        <v>财富1个月002期2019年0906-1231销售费用划营业部（见签字件）</v>
      </c>
      <c r="D277" s="45" t="s">
        <v>43</v>
      </c>
      <c r="E277" s="213" t="str">
        <f t="shared" si="22"/>
        <v>固收配置部</v>
      </c>
      <c r="F277" s="196">
        <f t="shared" si="23"/>
        <v>-321.96</v>
      </c>
      <c r="G277" s="213" t="str">
        <f t="shared" si="24"/>
        <v>经纪业务</v>
      </c>
      <c r="H277" s="196">
        <f t="shared" si="25"/>
        <v>321.96</v>
      </c>
      <c r="I277" s="195"/>
      <c r="J277" s="195"/>
      <c r="K277" s="198"/>
    </row>
    <row r="278" spans="1:11">
      <c r="A278" s="192"/>
      <c r="B278" s="198"/>
      <c r="C278" s="211" t="str">
        <f t="shared" si="21"/>
        <v>财富1号1-2月同花顺销售划收入给网金</v>
      </c>
      <c r="D278" s="45" t="s">
        <v>43</v>
      </c>
      <c r="E278" s="213" t="str">
        <f t="shared" si="22"/>
        <v>固收配置部</v>
      </c>
      <c r="F278" s="196">
        <f t="shared" si="23"/>
        <v>-20.05</v>
      </c>
      <c r="G278" s="213" t="str">
        <f t="shared" si="24"/>
        <v>经纪业务</v>
      </c>
      <c r="H278" s="196">
        <f t="shared" si="25"/>
        <v>20.05</v>
      </c>
      <c r="I278" s="195"/>
      <c r="J278" s="195"/>
      <c r="K278" s="198"/>
    </row>
    <row r="279" spans="1:11">
      <c r="A279" s="192"/>
      <c r="B279" s="198"/>
      <c r="C279" s="211" t="str">
        <f t="shared" si="21"/>
        <v>财富1号1-10月销售划收入给资管</v>
      </c>
      <c r="D279" s="45" t="s">
        <v>43</v>
      </c>
      <c r="E279" s="213" t="str">
        <f t="shared" si="22"/>
        <v>固收配置部</v>
      </c>
      <c r="F279" s="196">
        <f t="shared" si="23"/>
        <v>-7743.35</v>
      </c>
      <c r="G279" s="213" t="str">
        <f t="shared" si="24"/>
        <v>资产管理部</v>
      </c>
      <c r="H279" s="196">
        <f t="shared" si="25"/>
        <v>7743.35</v>
      </c>
      <c r="I279" s="195"/>
      <c r="J279" s="195"/>
      <c r="K279" s="198"/>
    </row>
    <row r="280" spans="1:11">
      <c r="A280" s="192"/>
      <c r="B280" s="198"/>
      <c r="C280" s="211" t="str">
        <f t="shared" si="21"/>
        <v>财富6个月002期0704-1231销售费用划营业部（见签字件）</v>
      </c>
      <c r="D280" s="45" t="s">
        <v>43</v>
      </c>
      <c r="E280" s="213" t="str">
        <f t="shared" si="22"/>
        <v>固收配置部</v>
      </c>
      <c r="F280" s="196">
        <f t="shared" si="23"/>
        <v>-770.41</v>
      </c>
      <c r="G280" s="213" t="str">
        <f t="shared" si="24"/>
        <v>经纪业务</v>
      </c>
      <c r="H280" s="196">
        <f t="shared" si="25"/>
        <v>770.41</v>
      </c>
      <c r="I280" s="195"/>
      <c r="J280" s="195"/>
      <c r="K280" s="198"/>
    </row>
    <row r="281" spans="1:11">
      <c r="A281" s="192"/>
      <c r="B281" s="198"/>
      <c r="C281" s="211" t="str">
        <f t="shared" si="21"/>
        <v>财富12个月005期0806-1231销售费用划营业部（见签字件）</v>
      </c>
      <c r="D281" s="45" t="s">
        <v>43</v>
      </c>
      <c r="E281" s="213" t="str">
        <f t="shared" si="22"/>
        <v>固收配置部</v>
      </c>
      <c r="F281" s="196">
        <f t="shared" si="23"/>
        <v>-370.04</v>
      </c>
      <c r="G281" s="213" t="str">
        <f t="shared" si="24"/>
        <v>经纪业务</v>
      </c>
      <c r="H281" s="196">
        <f t="shared" si="25"/>
        <v>370.04</v>
      </c>
      <c r="I281" s="195"/>
      <c r="J281" s="195"/>
      <c r="K281" s="198"/>
    </row>
    <row r="282" spans="1:11">
      <c r="A282" s="192"/>
      <c r="B282" s="198"/>
      <c r="C282" s="211" t="str">
        <f t="shared" si="21"/>
        <v>财富1号0121-1119、财富2号0301-1031期间划收入到莆田营业部（天天基金）</v>
      </c>
      <c r="D282" s="45" t="s">
        <v>43</v>
      </c>
      <c r="E282" s="213" t="str">
        <f t="shared" si="22"/>
        <v>固收配置部</v>
      </c>
      <c r="F282" s="196">
        <f t="shared" si="23"/>
        <v>-679.74</v>
      </c>
      <c r="G282" s="213" t="str">
        <f t="shared" si="24"/>
        <v>经纪业务</v>
      </c>
      <c r="H282" s="196">
        <f t="shared" si="25"/>
        <v>679.74</v>
      </c>
      <c r="I282" s="195"/>
      <c r="J282" s="195"/>
      <c r="K282" s="198"/>
    </row>
    <row r="283" spans="1:11">
      <c r="A283" s="192"/>
      <c r="B283" s="198"/>
      <c r="C283" s="211" t="str">
        <f t="shared" si="21"/>
        <v>财富2号等小集合截止10月底划收入给资产管理部</v>
      </c>
      <c r="D283" s="45" t="s">
        <v>43</v>
      </c>
      <c r="E283" s="213" t="str">
        <f t="shared" si="22"/>
        <v>固收配置部</v>
      </c>
      <c r="F283" s="196">
        <f t="shared" si="23"/>
        <v>-739.93</v>
      </c>
      <c r="G283" s="213" t="str">
        <f t="shared" si="24"/>
        <v>资产管理部</v>
      </c>
      <c r="H283" s="196">
        <f t="shared" si="25"/>
        <v>739.93</v>
      </c>
      <c r="I283" s="195"/>
      <c r="J283" s="195"/>
      <c r="K283" s="198"/>
    </row>
    <row r="284" spans="1:11">
      <c r="A284" s="192"/>
      <c r="B284" s="198"/>
      <c r="C284" s="211" t="str">
        <f t="shared" si="21"/>
        <v>财富3个月001期1115-1231期间销售费划营业部</v>
      </c>
      <c r="D284" s="45" t="s">
        <v>43</v>
      </c>
      <c r="E284" s="213" t="str">
        <f t="shared" si="22"/>
        <v>固收配置部</v>
      </c>
      <c r="F284" s="196">
        <f t="shared" si="23"/>
        <v>-217.07</v>
      </c>
      <c r="G284" s="213" t="str">
        <f t="shared" si="24"/>
        <v>经纪业务</v>
      </c>
      <c r="H284" s="196">
        <f t="shared" si="25"/>
        <v>217.07</v>
      </c>
      <c r="I284" s="195"/>
      <c r="J284" s="195"/>
      <c r="K284" s="198"/>
    </row>
    <row r="285" spans="1:11">
      <c r="A285" s="192"/>
      <c r="B285" s="198"/>
      <c r="C285" s="211" t="str">
        <f t="shared" si="21"/>
        <v>财富9个月002期1118-1231期间销售费划营业部</v>
      </c>
      <c r="D285" s="45" t="s">
        <v>43</v>
      </c>
      <c r="E285" s="213" t="str">
        <f t="shared" si="22"/>
        <v>固收配置部</v>
      </c>
      <c r="F285" s="196">
        <f t="shared" si="23"/>
        <v>-602.15</v>
      </c>
      <c r="G285" s="213" t="str">
        <f t="shared" si="24"/>
        <v>经纪业务</v>
      </c>
      <c r="H285" s="196">
        <f t="shared" si="25"/>
        <v>602.15</v>
      </c>
      <c r="I285" s="195"/>
      <c r="J285" s="195"/>
      <c r="K285" s="198"/>
    </row>
    <row r="286" spans="1:11">
      <c r="A286" s="192"/>
      <c r="B286" s="198"/>
      <c r="C286" s="211" t="str">
        <f t="shared" si="21"/>
        <v>财富湘融1号0828-1231期间销售费划营业部</v>
      </c>
      <c r="D286" s="45" t="s">
        <v>43</v>
      </c>
      <c r="E286" s="213" t="str">
        <f t="shared" si="22"/>
        <v>固收配置部</v>
      </c>
      <c r="F286" s="196">
        <f t="shared" si="23"/>
        <v>-606.25</v>
      </c>
      <c r="G286" s="213" t="str">
        <f t="shared" si="24"/>
        <v>经纪业务</v>
      </c>
      <c r="H286" s="196">
        <f t="shared" si="25"/>
        <v>606.25</v>
      </c>
      <c r="I286" s="195"/>
      <c r="J286" s="195"/>
      <c r="K286" s="198"/>
    </row>
    <row r="287" spans="1:11">
      <c r="A287" s="192"/>
      <c r="B287" s="198"/>
      <c r="C287" s="211" t="str">
        <f t="shared" si="21"/>
        <v>财富湘融2号0919-1231期间销售费划营业部</v>
      </c>
      <c r="D287" s="45" t="s">
        <v>43</v>
      </c>
      <c r="E287" s="213" t="str">
        <f t="shared" si="22"/>
        <v>固收配置部</v>
      </c>
      <c r="F287" s="196">
        <f t="shared" si="23"/>
        <v>-73.59</v>
      </c>
      <c r="G287" s="213" t="str">
        <f t="shared" si="24"/>
        <v>经纪业务</v>
      </c>
      <c r="H287" s="196">
        <f t="shared" si="25"/>
        <v>73.59</v>
      </c>
      <c r="I287" s="195"/>
      <c r="J287" s="195"/>
      <c r="K287" s="198"/>
    </row>
    <row r="288" spans="1:11">
      <c r="A288" s="192"/>
      <c r="B288" s="198"/>
      <c r="C288" s="211" t="str">
        <f t="shared" si="21"/>
        <v>直通车16、18、19收入划资管</v>
      </c>
      <c r="D288" s="45" t="s">
        <v>43</v>
      </c>
      <c r="E288" s="213" t="str">
        <f t="shared" si="22"/>
        <v>资产管理部</v>
      </c>
      <c r="F288" s="196">
        <f t="shared" si="23"/>
        <v>32603.77</v>
      </c>
      <c r="G288" s="213" t="str">
        <f t="shared" si="24"/>
        <v>权益配置部</v>
      </c>
      <c r="H288" s="196">
        <f t="shared" si="25"/>
        <v>-32603.77</v>
      </c>
      <c r="I288" s="195"/>
      <c r="J288" s="195"/>
      <c r="K288" s="198"/>
    </row>
    <row r="289" spans="1:11">
      <c r="A289" s="192"/>
      <c r="B289" s="198"/>
      <c r="C289" s="211" t="str">
        <f t="shared" si="21"/>
        <v>畅盈9分配给固收的业绩报酬</v>
      </c>
      <c r="D289" s="45" t="s">
        <v>43</v>
      </c>
      <c r="E289" s="213" t="str">
        <f t="shared" si="22"/>
        <v>固收配置部</v>
      </c>
      <c r="F289" s="196">
        <f t="shared" si="23"/>
        <v>22559.09</v>
      </c>
      <c r="G289" s="213" t="str">
        <f t="shared" si="24"/>
        <v>权益配置部</v>
      </c>
      <c r="H289" s="196">
        <f t="shared" si="25"/>
        <v>-22559.09</v>
      </c>
      <c r="I289" s="195"/>
      <c r="J289" s="195"/>
      <c r="K289" s="198"/>
    </row>
    <row r="290" spans="1:11">
      <c r="A290" s="192"/>
      <c r="B290" s="198"/>
      <c r="C290" s="211" t="str">
        <f t="shared" si="21"/>
        <v>畅盈9号中方正01的补记浮亏</v>
      </c>
      <c r="D290" s="45" t="s">
        <v>43</v>
      </c>
      <c r="E290" s="213" t="str">
        <f t="shared" si="22"/>
        <v>固收配置部</v>
      </c>
      <c r="F290" s="196">
        <f t="shared" si="23"/>
        <v>0</v>
      </c>
      <c r="G290" s="213" t="str">
        <f t="shared" si="24"/>
        <v>权益配置部</v>
      </c>
      <c r="H290" s="196">
        <f t="shared" si="25"/>
        <v>0</v>
      </c>
      <c r="I290" s="195"/>
      <c r="J290" s="195"/>
      <c r="K290" s="198"/>
    </row>
    <row r="291" spans="1:11">
      <c r="A291" s="192"/>
      <c r="B291" s="198"/>
      <c r="C291" s="211" t="str">
        <f t="shared" si="21"/>
        <v>恒生补偿款（权益）自有20%部分打五折</v>
      </c>
      <c r="D291" s="45" t="s">
        <v>43</v>
      </c>
      <c r="E291" s="213" t="str">
        <f t="shared" ref="E291:E316" si="26">E41</f>
        <v>权益配置部</v>
      </c>
      <c r="F291" s="196">
        <f t="shared" ref="F291:F316" si="27">ROUND(IF(I41="计",F41*$J$253,0),2)</f>
        <v>52879.25</v>
      </c>
      <c r="G291" s="213" t="str">
        <f t="shared" ref="G291:G316" si="28">G41</f>
        <v>其他</v>
      </c>
      <c r="H291" s="196">
        <f t="shared" ref="H291:H316" si="29">-F291</f>
        <v>-52879.25</v>
      </c>
      <c r="I291" s="195"/>
      <c r="J291" s="195"/>
      <c r="K291" s="198"/>
    </row>
    <row r="292" spans="1:11">
      <c r="A292" s="192"/>
      <c r="B292" s="198"/>
      <c r="C292" s="211" t="str">
        <f t="shared" ref="C291:C316" si="30">C42</f>
        <v>星城8号浮动盈亏调出</v>
      </c>
      <c r="D292" s="45" t="s">
        <v>43</v>
      </c>
      <c r="E292" s="213" t="str">
        <f t="shared" si="26"/>
        <v>权益配置部</v>
      </c>
      <c r="F292" s="196">
        <f t="shared" si="27"/>
        <v>0</v>
      </c>
      <c r="G292" s="213" t="str">
        <f t="shared" si="28"/>
        <v>其他</v>
      </c>
      <c r="H292" s="196">
        <f t="shared" si="29"/>
        <v>0</v>
      </c>
      <c r="I292" s="195"/>
      <c r="J292" s="195"/>
      <c r="K292" s="198"/>
    </row>
    <row r="293" spans="1:11">
      <c r="A293" s="192"/>
      <c r="B293" s="198"/>
      <c r="C293" s="211" t="str">
        <f t="shared" si="30"/>
        <v>直通车24号15%划收入给曙光营业部</v>
      </c>
      <c r="D293" s="45" t="s">
        <v>43</v>
      </c>
      <c r="E293" s="213" t="str">
        <f t="shared" si="26"/>
        <v>资产管理部</v>
      </c>
      <c r="F293" s="196">
        <f t="shared" si="27"/>
        <v>-38.38</v>
      </c>
      <c r="G293" s="213" t="str">
        <f t="shared" si="28"/>
        <v>经纪业务</v>
      </c>
      <c r="H293" s="196">
        <f t="shared" si="29"/>
        <v>38.38</v>
      </c>
      <c r="I293" s="195"/>
      <c r="J293" s="195"/>
      <c r="K293" s="198"/>
    </row>
    <row r="294" spans="1:11">
      <c r="A294" s="192"/>
      <c r="B294" s="198"/>
      <c r="C294" s="211" t="str">
        <f t="shared" si="30"/>
        <v>珠江22号划50%收入给兰州营业部</v>
      </c>
      <c r="D294" s="45" t="s">
        <v>43</v>
      </c>
      <c r="E294" s="213" t="str">
        <f t="shared" si="26"/>
        <v>固收配置部</v>
      </c>
      <c r="F294" s="196">
        <f t="shared" si="27"/>
        <v>-44.68</v>
      </c>
      <c r="G294" s="213" t="str">
        <f t="shared" si="28"/>
        <v>经纪业务</v>
      </c>
      <c r="H294" s="196">
        <f t="shared" si="29"/>
        <v>44.68</v>
      </c>
      <c r="I294" s="195"/>
      <c r="J294" s="195"/>
      <c r="K294" s="198"/>
    </row>
    <row r="295" spans="1:11">
      <c r="A295" s="192"/>
      <c r="B295" s="198"/>
      <c r="C295" s="211" t="str">
        <f t="shared" si="30"/>
        <v>资管产品在公司席位上产生的佣金</v>
      </c>
      <c r="D295" s="45" t="s">
        <v>43</v>
      </c>
      <c r="E295" s="213" t="str">
        <f t="shared" si="26"/>
        <v>资产管理部</v>
      </c>
      <c r="F295" s="196">
        <f t="shared" si="27"/>
        <v>-2232.69</v>
      </c>
      <c r="G295" s="213" t="str">
        <f t="shared" si="28"/>
        <v>权益配置部</v>
      </c>
      <c r="H295" s="196">
        <f t="shared" si="29"/>
        <v>2232.69</v>
      </c>
      <c r="I295" s="195"/>
      <c r="J295" s="195"/>
      <c r="K295" s="198"/>
    </row>
    <row r="296" spans="1:11">
      <c r="A296" s="192"/>
      <c r="B296" s="198"/>
      <c r="C296" s="211" t="str">
        <f t="shared" si="30"/>
        <v>三诺生物划佣金给长沙八一路</v>
      </c>
      <c r="D296" s="45" t="s">
        <v>43</v>
      </c>
      <c r="E296" s="213" t="str">
        <f t="shared" si="26"/>
        <v>资产管理部</v>
      </c>
      <c r="F296" s="196">
        <f t="shared" si="27"/>
        <v>-771.67</v>
      </c>
      <c r="G296" s="213" t="str">
        <f t="shared" si="28"/>
        <v>经纪业务</v>
      </c>
      <c r="H296" s="196">
        <f t="shared" si="29"/>
        <v>771.67</v>
      </c>
      <c r="I296" s="195"/>
      <c r="J296" s="195"/>
      <c r="K296" s="198"/>
    </row>
    <row r="297" spans="1:11">
      <c r="A297" s="192"/>
      <c r="B297" s="198"/>
      <c r="C297" s="211" t="str">
        <f t="shared" si="30"/>
        <v>2019年销售债券费用</v>
      </c>
      <c r="D297" s="45" t="s">
        <v>43</v>
      </c>
      <c r="E297" s="213" t="str">
        <f t="shared" si="26"/>
        <v>固收配置部</v>
      </c>
      <c r="F297" s="196">
        <f t="shared" si="27"/>
        <v>2964.96</v>
      </c>
      <c r="G297" s="213" t="str">
        <f t="shared" si="28"/>
        <v>其他</v>
      </c>
      <c r="H297" s="196">
        <f t="shared" si="29"/>
        <v>-2964.96</v>
      </c>
      <c r="I297" s="195"/>
      <c r="J297" s="195"/>
      <c r="K297" s="198"/>
    </row>
    <row r="298" spans="1:11">
      <c r="A298" s="192"/>
      <c r="B298" s="198"/>
      <c r="C298" s="211" t="str">
        <f t="shared" si="30"/>
        <v>2019年销售债券费用</v>
      </c>
      <c r="D298" s="45" t="s">
        <v>43</v>
      </c>
      <c r="E298" s="213" t="str">
        <f t="shared" si="26"/>
        <v>权益配置部</v>
      </c>
      <c r="F298" s="196">
        <f t="shared" si="27"/>
        <v>162</v>
      </c>
      <c r="G298" s="213" t="str">
        <f t="shared" si="28"/>
        <v>其他</v>
      </c>
      <c r="H298" s="196">
        <f t="shared" si="29"/>
        <v>-162</v>
      </c>
      <c r="I298" s="195"/>
      <c r="J298" s="195"/>
      <c r="K298" s="198"/>
    </row>
    <row r="299" spans="1:11">
      <c r="A299" s="192"/>
      <c r="B299" s="198"/>
      <c r="C299" s="211" t="str">
        <f t="shared" si="30"/>
        <v>财富12个月006期0816-1231销售费用划营业部（见签字件）</v>
      </c>
      <c r="D299" s="45" t="s">
        <v>43</v>
      </c>
      <c r="E299" s="213" t="str">
        <f t="shared" si="26"/>
        <v>固收配置部</v>
      </c>
      <c r="F299" s="196">
        <f t="shared" si="27"/>
        <v>-608.44</v>
      </c>
      <c r="G299" s="213" t="str">
        <f t="shared" si="28"/>
        <v>经纪业务</v>
      </c>
      <c r="H299" s="196">
        <f t="shared" si="29"/>
        <v>608.44</v>
      </c>
      <c r="I299" s="195"/>
      <c r="J299" s="195"/>
      <c r="K299" s="198"/>
    </row>
    <row r="300" spans="1:11">
      <c r="A300" s="192"/>
      <c r="B300" s="198"/>
      <c r="C300" s="211" t="str">
        <f t="shared" si="30"/>
        <v>公司购买湖南债投资收益调出</v>
      </c>
      <c r="D300" s="45" t="s">
        <v>43</v>
      </c>
      <c r="E300" s="213" t="str">
        <f t="shared" si="26"/>
        <v>固定收益部</v>
      </c>
      <c r="F300" s="196">
        <f t="shared" si="27"/>
        <v>-26036.98</v>
      </c>
      <c r="G300" s="213" t="str">
        <f t="shared" si="28"/>
        <v>其他</v>
      </c>
      <c r="H300" s="196">
        <f t="shared" si="29"/>
        <v>26036.98</v>
      </c>
      <c r="I300" s="195"/>
      <c r="J300" s="195"/>
      <c r="K300" s="198"/>
    </row>
    <row r="301" spans="1:11">
      <c r="A301" s="192"/>
      <c r="B301" s="198"/>
      <c r="C301" s="211" t="str">
        <f t="shared" si="30"/>
        <v>华润睿致87号浮动盈亏分给投顾</v>
      </c>
      <c r="D301" s="45" t="s">
        <v>43</v>
      </c>
      <c r="E301" s="213" t="str">
        <f t="shared" si="26"/>
        <v>固定收益部</v>
      </c>
      <c r="F301" s="196">
        <f t="shared" si="27"/>
        <v>0</v>
      </c>
      <c r="G301" s="213" t="str">
        <f t="shared" si="28"/>
        <v>投顾业务部</v>
      </c>
      <c r="H301" s="196">
        <f t="shared" si="29"/>
        <v>0</v>
      </c>
      <c r="I301" s="195"/>
      <c r="J301" s="195"/>
      <c r="K301" s="198"/>
    </row>
    <row r="302" spans="1:11">
      <c r="A302" s="192"/>
      <c r="B302" s="198"/>
      <c r="C302" s="211" t="str">
        <f t="shared" si="30"/>
        <v>资金运营部2906账户回购利息</v>
      </c>
      <c r="D302" s="45" t="s">
        <v>43</v>
      </c>
      <c r="E302" s="213" t="str">
        <f t="shared" si="26"/>
        <v>证券投资部</v>
      </c>
      <c r="F302" s="196">
        <f t="shared" si="27"/>
        <v>0</v>
      </c>
      <c r="G302" s="213" t="str">
        <f t="shared" si="28"/>
        <v>其他</v>
      </c>
      <c r="H302" s="196">
        <f t="shared" si="29"/>
        <v>0</v>
      </c>
      <c r="I302" s="195"/>
      <c r="J302" s="195"/>
      <c r="K302" s="198"/>
    </row>
    <row r="303" spans="1:11">
      <c r="A303" s="192"/>
      <c r="B303" s="198"/>
      <c r="C303" s="211" t="str">
        <f t="shared" si="30"/>
        <v>资管楚天科技浮动盈亏（从证投调出）</v>
      </c>
      <c r="D303" s="45" t="s">
        <v>43</v>
      </c>
      <c r="E303" s="213" t="str">
        <f t="shared" si="26"/>
        <v>证券投资部</v>
      </c>
      <c r="F303" s="196">
        <f t="shared" si="27"/>
        <v>0</v>
      </c>
      <c r="G303" s="213" t="str">
        <f t="shared" si="28"/>
        <v>权益配置部</v>
      </c>
      <c r="H303" s="196">
        <f t="shared" si="29"/>
        <v>0</v>
      </c>
      <c r="I303" s="195"/>
      <c r="J303" s="195"/>
      <c r="K303" s="198"/>
    </row>
    <row r="304" spans="1:11">
      <c r="A304" s="192"/>
      <c r="B304" s="198"/>
      <c r="C304" s="211" t="str">
        <f t="shared" si="30"/>
        <v>国融安享2号浮动盈亏（从证投调出）</v>
      </c>
      <c r="D304" s="45" t="s">
        <v>43</v>
      </c>
      <c r="E304" s="213" t="str">
        <f t="shared" si="26"/>
        <v>证券投资部</v>
      </c>
      <c r="F304" s="196">
        <f t="shared" si="27"/>
        <v>0</v>
      </c>
      <c r="G304" s="213" t="str">
        <f t="shared" si="28"/>
        <v>经纪业务</v>
      </c>
      <c r="H304" s="196">
        <f t="shared" si="29"/>
        <v>0</v>
      </c>
      <c r="I304" s="195"/>
      <c r="J304" s="195"/>
      <c r="K304" s="198"/>
    </row>
    <row r="305" spans="1:11">
      <c r="A305" s="192"/>
      <c r="B305" s="198"/>
      <c r="C305" s="211" t="str">
        <f t="shared" ref="C305:C327" si="31">C55</f>
        <v>归还做市业务部委托现金管理利息</v>
      </c>
      <c r="D305" s="45" t="s">
        <v>43</v>
      </c>
      <c r="E305" s="213" t="str">
        <f t="shared" ref="E305:E327" si="32">E55</f>
        <v>固定收益部</v>
      </c>
      <c r="F305" s="196">
        <f t="shared" ref="F305:F327" si="33">ROUND(IF(I55="计",F55*$J$253,0),2)</f>
        <v>-4442.99</v>
      </c>
      <c r="G305" s="213" t="str">
        <f t="shared" ref="G305:G327" si="34">G55</f>
        <v>做市业务部</v>
      </c>
      <c r="H305" s="196">
        <f t="shared" ref="H305:H327" si="35">-F305</f>
        <v>4442.99</v>
      </c>
      <c r="I305" s="195"/>
      <c r="J305" s="195"/>
      <c r="K305" s="198"/>
    </row>
    <row r="306" spans="1:11">
      <c r="A306" s="192"/>
      <c r="B306" s="198"/>
      <c r="C306" s="211" t="str">
        <f t="shared" si="31"/>
        <v>固收-期货投资收益</v>
      </c>
      <c r="D306" s="45" t="s">
        <v>43</v>
      </c>
      <c r="E306" s="213" t="str">
        <f t="shared" si="32"/>
        <v>固定收益部</v>
      </c>
      <c r="F306" s="196">
        <f t="shared" si="33"/>
        <v>-3547.86</v>
      </c>
      <c r="G306" s="213" t="str">
        <f t="shared" si="34"/>
        <v>证券投资部</v>
      </c>
      <c r="H306" s="196">
        <f t="shared" si="35"/>
        <v>3547.86</v>
      </c>
      <c r="I306" s="195"/>
      <c r="J306" s="195"/>
      <c r="K306" s="198"/>
    </row>
    <row r="307" spans="1:11">
      <c r="A307" s="192"/>
      <c r="B307" s="198"/>
      <c r="C307" s="211" t="str">
        <f t="shared" si="31"/>
        <v>资金运营部委托现金管理收益</v>
      </c>
      <c r="D307" s="45" t="s">
        <v>43</v>
      </c>
      <c r="E307" s="213" t="str">
        <f t="shared" si="32"/>
        <v>固定收益部</v>
      </c>
      <c r="F307" s="196">
        <f t="shared" si="33"/>
        <v>-31234.38</v>
      </c>
      <c r="G307" s="213" t="str">
        <f t="shared" si="34"/>
        <v>其他</v>
      </c>
      <c r="H307" s="196">
        <f t="shared" si="35"/>
        <v>31234.38</v>
      </c>
      <c r="I307" s="195"/>
      <c r="J307" s="195"/>
      <c r="K307" s="198"/>
    </row>
    <row r="308" spans="1:11">
      <c r="A308" s="192"/>
      <c r="B308" s="198"/>
      <c r="C308" s="211" t="str">
        <f t="shared" si="31"/>
        <v>华润睿致87号投资收益分给投顾</v>
      </c>
      <c r="D308" s="45" t="s">
        <v>43</v>
      </c>
      <c r="E308" s="213" t="str">
        <f t="shared" si="32"/>
        <v>固定收益部</v>
      </c>
      <c r="F308" s="196">
        <f t="shared" si="33"/>
        <v>-625.32</v>
      </c>
      <c r="G308" s="213" t="str">
        <f t="shared" si="34"/>
        <v>投顾业务部</v>
      </c>
      <c r="H308" s="196">
        <f t="shared" si="35"/>
        <v>625.32</v>
      </c>
      <c r="I308" s="195"/>
      <c r="J308" s="195"/>
      <c r="K308" s="198"/>
    </row>
    <row r="309" spans="1:11">
      <c r="A309" s="192"/>
      <c r="B309" s="198"/>
      <c r="C309" s="211" t="str">
        <f t="shared" si="31"/>
        <v>向资金运营部借款</v>
      </c>
      <c r="D309" s="45" t="s">
        <v>43</v>
      </c>
      <c r="E309" s="213" t="str">
        <f t="shared" si="32"/>
        <v>证券投资部</v>
      </c>
      <c r="F309" s="196">
        <f t="shared" si="33"/>
        <v>-148.5</v>
      </c>
      <c r="G309" s="213" t="str">
        <f t="shared" si="34"/>
        <v>其他</v>
      </c>
      <c r="H309" s="196">
        <f t="shared" si="35"/>
        <v>148.5</v>
      </c>
      <c r="I309" s="195"/>
      <c r="J309" s="195"/>
      <c r="K309" s="198"/>
    </row>
    <row r="310" spans="1:11">
      <c r="A310" s="192"/>
      <c r="B310" s="198"/>
      <c r="C310" s="211" t="str">
        <f t="shared" si="31"/>
        <v>西部超导浮动盈亏转做市部</v>
      </c>
      <c r="D310" s="45" t="s">
        <v>43</v>
      </c>
      <c r="E310" s="213" t="str">
        <f t="shared" si="32"/>
        <v>证券投资部</v>
      </c>
      <c r="F310" s="196">
        <f t="shared" si="33"/>
        <v>0</v>
      </c>
      <c r="G310" s="213" t="str">
        <f t="shared" si="34"/>
        <v>做市业务部</v>
      </c>
      <c r="H310" s="196">
        <f t="shared" si="35"/>
        <v>0</v>
      </c>
      <c r="I310" s="195"/>
      <c r="J310" s="195"/>
      <c r="K310" s="198"/>
    </row>
    <row r="311" spans="1:11">
      <c r="A311" s="192"/>
      <c r="B311" s="198"/>
      <c r="C311" s="211" t="str">
        <f t="shared" si="31"/>
        <v>指定股票处置损益调入</v>
      </c>
      <c r="D311" s="45" t="s">
        <v>43</v>
      </c>
      <c r="E311" s="213" t="str">
        <f t="shared" si="32"/>
        <v>做市业务部</v>
      </c>
      <c r="F311" s="196">
        <f t="shared" si="33"/>
        <v>-6697.4</v>
      </c>
      <c r="G311" s="213" t="str">
        <f t="shared" si="34"/>
        <v>其他</v>
      </c>
      <c r="H311" s="196">
        <f t="shared" si="35"/>
        <v>6697.4</v>
      </c>
      <c r="I311" s="195"/>
      <c r="J311" s="195"/>
      <c r="K311" s="198"/>
    </row>
    <row r="312" spans="1:11">
      <c r="A312" s="192"/>
      <c r="B312" s="198"/>
      <c r="C312" s="211" t="str">
        <f t="shared" si="31"/>
        <v>资管楚天科技投资收益（从证投调出）</v>
      </c>
      <c r="D312" s="45" t="s">
        <v>43</v>
      </c>
      <c r="E312" s="213" t="str">
        <f t="shared" si="32"/>
        <v>证券投资部</v>
      </c>
      <c r="F312" s="196">
        <f t="shared" si="33"/>
        <v>24752.62</v>
      </c>
      <c r="G312" s="213" t="str">
        <f t="shared" si="34"/>
        <v>权益配置部</v>
      </c>
      <c r="H312" s="196">
        <f t="shared" si="35"/>
        <v>-24752.62</v>
      </c>
      <c r="I312" s="195"/>
      <c r="J312" s="195"/>
      <c r="K312" s="198"/>
    </row>
    <row r="313" spans="1:11">
      <c r="A313" s="192"/>
      <c r="B313" s="198"/>
      <c r="C313" s="211" t="str">
        <f t="shared" si="31"/>
        <v>归还证券投资部委托现金管理利息</v>
      </c>
      <c r="D313" s="45" t="s">
        <v>43</v>
      </c>
      <c r="E313" s="213" t="str">
        <f t="shared" si="32"/>
        <v>固定收益部</v>
      </c>
      <c r="F313" s="196">
        <f t="shared" si="33"/>
        <v>-5026.19</v>
      </c>
      <c r="G313" s="213" t="str">
        <f t="shared" si="34"/>
        <v>证券投资部</v>
      </c>
      <c r="H313" s="196">
        <f t="shared" si="35"/>
        <v>5026.19</v>
      </c>
      <c r="I313" s="195"/>
      <c r="J313" s="195"/>
      <c r="K313" s="198"/>
    </row>
    <row r="314" spans="1:11">
      <c r="A314" s="192"/>
      <c r="B314" s="198"/>
      <c r="C314" s="211" t="str">
        <f t="shared" si="31"/>
        <v>19郴州高科、19高科福升、18循环收入划分</v>
      </c>
      <c r="D314" s="45" t="s">
        <v>43</v>
      </c>
      <c r="E314" s="213" t="str">
        <f t="shared" si="32"/>
        <v>债券融资部</v>
      </c>
      <c r="F314" s="196">
        <f t="shared" si="33"/>
        <v>-14601.6</v>
      </c>
      <c r="G314" s="213" t="str">
        <f t="shared" si="34"/>
        <v>固定收益部</v>
      </c>
      <c r="H314" s="196">
        <f t="shared" si="35"/>
        <v>14601.6</v>
      </c>
      <c r="I314" s="195"/>
      <c r="J314" s="195"/>
      <c r="K314" s="198"/>
    </row>
    <row r="315" spans="1:11">
      <c r="A315" s="192"/>
      <c r="B315" s="198"/>
      <c r="C315" s="211" t="str">
        <f t="shared" si="31"/>
        <v>19郴州高科、19高科福升、19循环收入划分</v>
      </c>
      <c r="D315" s="45" t="s">
        <v>43</v>
      </c>
      <c r="E315" s="213" t="str">
        <f t="shared" si="32"/>
        <v>债券融资部</v>
      </c>
      <c r="F315" s="196">
        <f t="shared" si="33"/>
        <v>-10784.88</v>
      </c>
      <c r="G315" s="213" t="str">
        <f t="shared" si="34"/>
        <v>固收配置部</v>
      </c>
      <c r="H315" s="196">
        <f t="shared" si="35"/>
        <v>10784.88</v>
      </c>
      <c r="I315" s="195"/>
      <c r="J315" s="195"/>
      <c r="K315" s="198"/>
    </row>
    <row r="316" spans="1:11">
      <c r="A316" s="192"/>
      <c r="B316" s="198"/>
      <c r="C316" s="211" t="str">
        <f t="shared" si="31"/>
        <v>债券款利息收入</v>
      </c>
      <c r="D316" s="45" t="s">
        <v>43</v>
      </c>
      <c r="E316" s="213" t="str">
        <f t="shared" si="32"/>
        <v>债券融资部</v>
      </c>
      <c r="F316" s="196">
        <f t="shared" si="33"/>
        <v>0</v>
      </c>
      <c r="G316" s="213" t="str">
        <f t="shared" si="34"/>
        <v>其他</v>
      </c>
      <c r="H316" s="196">
        <f t="shared" si="35"/>
        <v>0</v>
      </c>
      <c r="I316" s="195"/>
      <c r="J316" s="195"/>
      <c r="K316" s="198"/>
    </row>
    <row r="317" spans="1:11">
      <c r="A317" s="192"/>
      <c r="B317" s="198"/>
      <c r="C317" s="211" t="str">
        <f t="shared" si="31"/>
        <v>已开发票未收款收入</v>
      </c>
      <c r="D317" s="45" t="s">
        <v>43</v>
      </c>
      <c r="E317" s="213" t="str">
        <f t="shared" si="32"/>
        <v>债券融资部</v>
      </c>
      <c r="F317" s="196">
        <f t="shared" si="33"/>
        <v>-6371.32</v>
      </c>
      <c r="G317" s="213" t="str">
        <f t="shared" si="34"/>
        <v>其他</v>
      </c>
      <c r="H317" s="196">
        <f t="shared" si="35"/>
        <v>6371.32</v>
      </c>
      <c r="I317" s="195"/>
      <c r="J317" s="195"/>
      <c r="K317" s="198"/>
    </row>
    <row r="318" spans="1:11">
      <c r="A318" s="192"/>
      <c r="B318" s="198"/>
      <c r="C318" s="211" t="str">
        <f t="shared" si="31"/>
        <v>已开发票未收款收入</v>
      </c>
      <c r="D318" s="45" t="s">
        <v>43</v>
      </c>
      <c r="E318" s="213" t="str">
        <f t="shared" si="32"/>
        <v>财务顾问部</v>
      </c>
      <c r="F318" s="196">
        <f t="shared" si="33"/>
        <v>-1018.87</v>
      </c>
      <c r="G318" s="213" t="str">
        <f t="shared" si="34"/>
        <v>其他</v>
      </c>
      <c r="H318" s="196">
        <f t="shared" si="35"/>
        <v>1018.87</v>
      </c>
      <c r="I318" s="195"/>
      <c r="J318" s="195"/>
      <c r="K318" s="198"/>
    </row>
    <row r="319" spans="1:11">
      <c r="A319" s="192"/>
      <c r="B319" s="198"/>
      <c r="C319" s="211" t="str">
        <f t="shared" si="31"/>
        <v>凌云配股款利息收入</v>
      </c>
      <c r="D319" s="45" t="s">
        <v>43</v>
      </c>
      <c r="E319" s="213" t="str">
        <f t="shared" si="32"/>
        <v>股权融资部</v>
      </c>
      <c r="F319" s="196">
        <f t="shared" si="33"/>
        <v>0</v>
      </c>
      <c r="G319" s="213" t="str">
        <f t="shared" si="34"/>
        <v>其他</v>
      </c>
      <c r="H319" s="196">
        <f t="shared" si="35"/>
        <v>0</v>
      </c>
      <c r="I319" s="195"/>
      <c r="J319" s="195"/>
      <c r="K319" s="198"/>
    </row>
    <row r="320" spans="1:11">
      <c r="A320" s="192"/>
      <c r="B320" s="198"/>
      <c r="C320" s="211" t="str">
        <f t="shared" si="31"/>
        <v>债券款利息收入</v>
      </c>
      <c r="D320" s="45" t="s">
        <v>43</v>
      </c>
      <c r="E320" s="213" t="str">
        <f t="shared" si="32"/>
        <v>北京投行部</v>
      </c>
      <c r="F320" s="196">
        <f t="shared" si="33"/>
        <v>0</v>
      </c>
      <c r="G320" s="213" t="str">
        <f t="shared" si="34"/>
        <v>其他</v>
      </c>
      <c r="H320" s="196">
        <f t="shared" si="35"/>
        <v>0</v>
      </c>
      <c r="I320" s="195"/>
      <c r="J320" s="195"/>
      <c r="K320" s="198"/>
    </row>
    <row r="321" spans="1:11">
      <c r="A321" s="192"/>
      <c r="B321" s="198"/>
      <c r="C321" s="211" t="str">
        <f t="shared" si="31"/>
        <v>信托的房租收入转抵房租费用</v>
      </c>
      <c r="D321" s="45" t="s">
        <v>43</v>
      </c>
      <c r="E321" s="213" t="str">
        <f t="shared" si="32"/>
        <v>投资银行管理部</v>
      </c>
      <c r="F321" s="196">
        <f t="shared" si="33"/>
        <v>0</v>
      </c>
      <c r="G321" s="213" t="str">
        <f t="shared" si="34"/>
        <v>其他</v>
      </c>
      <c r="H321" s="196">
        <f t="shared" si="35"/>
        <v>0</v>
      </c>
      <c r="I321" s="195"/>
      <c r="J321" s="195"/>
      <c r="K321" s="198"/>
    </row>
    <row r="322" spans="1:11">
      <c r="A322" s="192"/>
      <c r="B322" s="198"/>
      <c r="C322" s="211" t="str">
        <f t="shared" si="31"/>
        <v>信托的房租收入转抵房租费用</v>
      </c>
      <c r="D322" s="45" t="s">
        <v>43</v>
      </c>
      <c r="E322" s="213" t="str">
        <f t="shared" si="32"/>
        <v>债券融资部</v>
      </c>
      <c r="F322" s="196">
        <f t="shared" si="33"/>
        <v>0</v>
      </c>
      <c r="G322" s="213" t="str">
        <f t="shared" si="34"/>
        <v>其他</v>
      </c>
      <c r="H322" s="196">
        <f t="shared" si="35"/>
        <v>0</v>
      </c>
      <c r="I322" s="195"/>
      <c r="J322" s="195"/>
      <c r="K322" s="198"/>
    </row>
    <row r="323" spans="1:11">
      <c r="A323" s="192"/>
      <c r="B323" s="198"/>
      <c r="C323" s="211" t="str">
        <f t="shared" si="31"/>
        <v>信托的房租收入转抵房租费用</v>
      </c>
      <c r="D323" s="45" t="s">
        <v>43</v>
      </c>
      <c r="E323" s="213" t="str">
        <f t="shared" si="32"/>
        <v>股权融资部</v>
      </c>
      <c r="F323" s="196">
        <f t="shared" si="33"/>
        <v>0</v>
      </c>
      <c r="G323" s="213" t="str">
        <f t="shared" si="34"/>
        <v>其他</v>
      </c>
      <c r="H323" s="196">
        <f t="shared" si="35"/>
        <v>0</v>
      </c>
      <c r="I323" s="195"/>
      <c r="J323" s="195"/>
      <c r="K323" s="198"/>
    </row>
    <row r="324" spans="1:11">
      <c r="A324" s="192"/>
      <c r="B324" s="198"/>
      <c r="C324" s="211" t="str">
        <f t="shared" si="31"/>
        <v>信托的房租收入转抵房租费用</v>
      </c>
      <c r="D324" s="45" t="s">
        <v>43</v>
      </c>
      <c r="E324" s="213" t="str">
        <f t="shared" si="32"/>
        <v>北京投行部</v>
      </c>
      <c r="F324" s="196">
        <f t="shared" si="33"/>
        <v>0</v>
      </c>
      <c r="G324" s="213" t="str">
        <f t="shared" si="34"/>
        <v>其他</v>
      </c>
      <c r="H324" s="196">
        <f t="shared" si="35"/>
        <v>0</v>
      </c>
      <c r="I324" s="195"/>
      <c r="J324" s="195"/>
      <c r="K324" s="198"/>
    </row>
    <row r="325" spans="1:11">
      <c r="A325" s="192"/>
      <c r="B325" s="198"/>
      <c r="C325" s="211" t="str">
        <f t="shared" si="31"/>
        <v>信托的房租收入转抵房租费用</v>
      </c>
      <c r="D325" s="45" t="s">
        <v>43</v>
      </c>
      <c r="E325" s="213" t="str">
        <f t="shared" si="32"/>
        <v>资本市场部</v>
      </c>
      <c r="F325" s="196">
        <f t="shared" si="33"/>
        <v>0</v>
      </c>
      <c r="G325" s="213" t="str">
        <f t="shared" si="34"/>
        <v>其他</v>
      </c>
      <c r="H325" s="196">
        <f t="shared" si="35"/>
        <v>0</v>
      </c>
      <c r="I325" s="195"/>
      <c r="J325" s="195"/>
      <c r="K325" s="198"/>
    </row>
    <row r="326" spans="1:11">
      <c r="A326" s="192"/>
      <c r="B326" s="198"/>
      <c r="C326" s="211" t="str">
        <f t="shared" si="31"/>
        <v>已开发票未收款收入</v>
      </c>
      <c r="D326" s="45" t="s">
        <v>43</v>
      </c>
      <c r="E326" s="213" t="str">
        <f t="shared" si="32"/>
        <v>股权融资部</v>
      </c>
      <c r="F326" s="196">
        <f t="shared" si="33"/>
        <v>-6792.45</v>
      </c>
      <c r="G326" s="213" t="str">
        <f t="shared" si="34"/>
        <v>其他</v>
      </c>
      <c r="H326" s="196">
        <f t="shared" si="35"/>
        <v>6792.45</v>
      </c>
      <c r="I326" s="195"/>
      <c r="J326" s="195"/>
      <c r="K326" s="198"/>
    </row>
    <row r="327" spans="1:11">
      <c r="A327" s="192"/>
      <c r="B327" s="198"/>
      <c r="C327" s="211" t="str">
        <f t="shared" si="31"/>
        <v>捐款给贵州</v>
      </c>
      <c r="D327" s="45" t="s">
        <v>43</v>
      </c>
      <c r="E327" s="213" t="str">
        <f t="shared" si="32"/>
        <v>债券融资部</v>
      </c>
      <c r="F327" s="196">
        <f t="shared" si="33"/>
        <v>0</v>
      </c>
      <c r="G327" s="213" t="str">
        <f t="shared" si="34"/>
        <v>其他</v>
      </c>
      <c r="H327" s="196">
        <f t="shared" si="35"/>
        <v>0</v>
      </c>
      <c r="I327" s="195"/>
      <c r="J327" s="195"/>
      <c r="K327" s="198"/>
    </row>
    <row r="328" spans="1:11">
      <c r="A328" s="192"/>
      <c r="B328" s="198"/>
      <c r="C328" s="211" t="str">
        <f t="shared" ref="C328:C339" si="36">C78</f>
        <v>转融通利息调整</v>
      </c>
      <c r="D328" s="45" t="s">
        <v>43</v>
      </c>
      <c r="E328" s="213" t="str">
        <f t="shared" ref="E328:E339" si="37">E78</f>
        <v>经纪业务</v>
      </c>
      <c r="F328" s="196">
        <f t="shared" ref="F328:F339" si="38">ROUND(IF(I78="计",F78*$J$253,0),2)</f>
        <v>0</v>
      </c>
      <c r="G328" s="213" t="str">
        <f t="shared" ref="G328:G339" si="39">G78</f>
        <v>其他</v>
      </c>
      <c r="H328" s="196">
        <f t="shared" ref="H328:H339" si="40">-F328</f>
        <v>0</v>
      </c>
      <c r="I328" s="195"/>
      <c r="J328" s="195"/>
      <c r="K328" s="198"/>
    </row>
    <row r="329" spans="1:11">
      <c r="A329" s="192"/>
      <c r="B329" s="198"/>
      <c r="C329" s="211" t="str">
        <f t="shared" si="36"/>
        <v>反向IB收入调整</v>
      </c>
      <c r="D329" s="45" t="s">
        <v>43</v>
      </c>
      <c r="E329" s="213" t="str">
        <f t="shared" si="37"/>
        <v>经纪业务</v>
      </c>
      <c r="F329" s="196">
        <f t="shared" si="38"/>
        <v>-5138.08</v>
      </c>
      <c r="G329" s="213" t="str">
        <f t="shared" si="39"/>
        <v>其他</v>
      </c>
      <c r="H329" s="196">
        <f t="shared" si="40"/>
        <v>5138.08</v>
      </c>
      <c r="I329" s="195"/>
      <c r="J329" s="195"/>
      <c r="K329" s="198"/>
    </row>
    <row r="330" spans="1:11">
      <c r="A330" s="192"/>
      <c r="B330" s="198"/>
      <c r="C330" s="211" t="str">
        <f t="shared" si="36"/>
        <v>手续费中席位佣金收入及手续费中基金收入</v>
      </c>
      <c r="D330" s="45" t="s">
        <v>43</v>
      </c>
      <c r="E330" s="213" t="str">
        <f t="shared" si="37"/>
        <v>经纪业务</v>
      </c>
      <c r="F330" s="196">
        <f t="shared" si="38"/>
        <v>144702.92</v>
      </c>
      <c r="G330" s="213" t="str">
        <f t="shared" si="39"/>
        <v>其他</v>
      </c>
      <c r="H330" s="196">
        <f t="shared" si="40"/>
        <v>-144702.92</v>
      </c>
      <c r="I330" s="195"/>
      <c r="J330" s="195"/>
      <c r="K330" s="198"/>
    </row>
    <row r="331" spans="1:11">
      <c r="A331" s="192"/>
      <c r="B331" s="198"/>
      <c r="C331" s="211" t="str">
        <f t="shared" si="36"/>
        <v>手续费中席位佣金收入及手续费中基金收入</v>
      </c>
      <c r="D331" s="45" t="s">
        <v>43</v>
      </c>
      <c r="E331" s="213" t="str">
        <f t="shared" si="37"/>
        <v>经纪业务</v>
      </c>
      <c r="F331" s="196">
        <f t="shared" si="38"/>
        <v>-144702.92</v>
      </c>
      <c r="G331" s="213" t="str">
        <f t="shared" si="39"/>
        <v>其他</v>
      </c>
      <c r="H331" s="196">
        <f t="shared" si="40"/>
        <v>144702.92</v>
      </c>
      <c r="I331" s="195"/>
      <c r="J331" s="195"/>
      <c r="K331" s="198"/>
    </row>
    <row r="332" spans="1:11">
      <c r="A332" s="192"/>
      <c r="B332" s="198"/>
      <c r="C332" s="211" t="str">
        <f t="shared" si="36"/>
        <v> BGS0108-20191980基金服务部所开发的客户产生的净佣金，按照营业部10%，基金服务部90%分成</v>
      </c>
      <c r="D332" s="45" t="s">
        <v>43</v>
      </c>
      <c r="E332" s="213" t="str">
        <f t="shared" si="37"/>
        <v>经纪业务</v>
      </c>
      <c r="F332" s="196">
        <f t="shared" si="38"/>
        <v>-2443.31</v>
      </c>
      <c r="G332" s="213" t="str">
        <f t="shared" si="39"/>
        <v>基金服务部</v>
      </c>
      <c r="H332" s="196">
        <f t="shared" si="40"/>
        <v>2443.31</v>
      </c>
      <c r="I332" s="195"/>
      <c r="J332" s="195"/>
      <c r="K332" s="198"/>
    </row>
    <row r="333" spans="1:11">
      <c r="A333" s="192"/>
      <c r="B333" s="198"/>
      <c r="C333" s="211" t="str">
        <f t="shared" si="36"/>
        <v> BGS0108-20191980基金服务部所开发的客户产生的净佣金，按照营业部10%，基金服务部90%分成</v>
      </c>
      <c r="D333" s="45" t="s">
        <v>43</v>
      </c>
      <c r="E333" s="213" t="str">
        <f t="shared" si="37"/>
        <v>经纪业务</v>
      </c>
      <c r="F333" s="196">
        <f t="shared" si="38"/>
        <v>-547.25</v>
      </c>
      <c r="G333" s="213" t="str">
        <f t="shared" si="39"/>
        <v>基金服务部</v>
      </c>
      <c r="H333" s="196">
        <f t="shared" si="40"/>
        <v>547.25</v>
      </c>
      <c r="I333" s="195"/>
      <c r="J333" s="195"/>
      <c r="K333" s="198"/>
    </row>
    <row r="334" spans="1:11">
      <c r="A334" s="192"/>
      <c r="B334" s="198"/>
      <c r="C334" s="211" t="str">
        <f t="shared" si="36"/>
        <v>运通22号收入划青岛营业部（由于项目存在问题，暂不划给青岛营业部）</v>
      </c>
      <c r="D334" s="45" t="s">
        <v>43</v>
      </c>
      <c r="E334" s="213" t="str">
        <f t="shared" si="37"/>
        <v>资产管理部</v>
      </c>
      <c r="F334" s="196">
        <f t="shared" si="38"/>
        <v>-310.41</v>
      </c>
      <c r="G334" s="213" t="str">
        <f t="shared" si="39"/>
        <v>经纪业务</v>
      </c>
      <c r="H334" s="196">
        <f t="shared" si="40"/>
        <v>310.41</v>
      </c>
      <c r="I334" s="195"/>
      <c r="J334" s="195"/>
      <c r="K334" s="198"/>
    </row>
    <row r="335" spans="1:11">
      <c r="A335" s="192"/>
      <c r="B335" s="198"/>
      <c r="C335" s="211" t="str">
        <f t="shared" si="36"/>
        <v>减值调整</v>
      </c>
      <c r="D335" s="45" t="s">
        <v>43</v>
      </c>
      <c r="E335" s="213" t="str">
        <f t="shared" si="37"/>
        <v>固定收益部</v>
      </c>
      <c r="F335" s="196">
        <f t="shared" si="38"/>
        <v>0</v>
      </c>
      <c r="G335" s="213" t="str">
        <f t="shared" si="39"/>
        <v>其他</v>
      </c>
      <c r="H335" s="196">
        <f t="shared" si="40"/>
        <v>0</v>
      </c>
      <c r="I335" s="195"/>
      <c r="J335" s="195"/>
      <c r="K335" s="198"/>
    </row>
    <row r="336" spans="1:11">
      <c r="A336" s="192"/>
      <c r="B336" s="198"/>
      <c r="C336" s="211" t="str">
        <f t="shared" si="36"/>
        <v>减值调整</v>
      </c>
      <c r="D336" s="45" t="s">
        <v>43</v>
      </c>
      <c r="E336" s="213" t="str">
        <f t="shared" si="37"/>
        <v>固定收益部</v>
      </c>
      <c r="F336" s="196">
        <f t="shared" si="38"/>
        <v>0</v>
      </c>
      <c r="G336" s="213" t="str">
        <f t="shared" si="39"/>
        <v>其他</v>
      </c>
      <c r="H336" s="196">
        <f t="shared" si="40"/>
        <v>0</v>
      </c>
      <c r="I336" s="195"/>
      <c r="J336" s="195"/>
      <c r="K336" s="198"/>
    </row>
    <row r="337" spans="1:11">
      <c r="A337" s="192"/>
      <c r="B337" s="198"/>
      <c r="C337" s="211" t="str">
        <f t="shared" si="36"/>
        <v>专项减值首年仅50%计入条线</v>
      </c>
      <c r="D337" s="45" t="s">
        <v>43</v>
      </c>
      <c r="E337" s="213" t="str">
        <f t="shared" si="37"/>
        <v>经纪业务</v>
      </c>
      <c r="F337" s="196">
        <f t="shared" si="38"/>
        <v>0</v>
      </c>
      <c r="G337" s="213" t="str">
        <f t="shared" si="39"/>
        <v>其他</v>
      </c>
      <c r="H337" s="196">
        <f t="shared" si="40"/>
        <v>0</v>
      </c>
      <c r="I337" s="195"/>
      <c r="J337" s="195"/>
      <c r="K337" s="198"/>
    </row>
    <row r="338" spans="1:11">
      <c r="A338" s="192"/>
      <c r="B338" s="198"/>
      <c r="C338" s="211" t="str">
        <f t="shared" si="36"/>
        <v>公司购买湖南债浮动盈亏调出(其他债权投资)</v>
      </c>
      <c r="D338" s="45" t="s">
        <v>43</v>
      </c>
      <c r="E338" s="213" t="str">
        <f t="shared" si="37"/>
        <v>固定收益部</v>
      </c>
      <c r="F338" s="196">
        <f t="shared" si="38"/>
        <v>0</v>
      </c>
      <c r="G338" s="213" t="str">
        <f t="shared" si="39"/>
        <v>其他</v>
      </c>
      <c r="H338" s="196">
        <f t="shared" si="40"/>
        <v>0</v>
      </c>
      <c r="I338" s="195"/>
      <c r="J338" s="195"/>
      <c r="K338" s="198"/>
    </row>
    <row r="339" spans="1:11">
      <c r="A339" s="192"/>
      <c r="B339" s="198"/>
      <c r="C339" s="211" t="str">
        <f t="shared" ref="C339:C349" si="41">C89</f>
        <v>同泰2号收益差额</v>
      </c>
      <c r="D339" s="45" t="s">
        <v>43</v>
      </c>
      <c r="E339" s="213" t="str">
        <f t="shared" ref="E339:E349" si="42">E89</f>
        <v>证券投资部</v>
      </c>
      <c r="F339" s="196">
        <f t="shared" ref="F339:F349" si="43">ROUND(IF(I89="计",F89*$J$253,0),2)</f>
        <v>2376</v>
      </c>
      <c r="G339" s="213" t="str">
        <f t="shared" ref="G339:G349" si="44">G89</f>
        <v>经纪业务</v>
      </c>
      <c r="H339" s="196">
        <f t="shared" si="40"/>
        <v>-2376</v>
      </c>
      <c r="I339" s="195"/>
      <c r="J339" s="195"/>
      <c r="K339" s="198"/>
    </row>
    <row r="340" spans="1:11">
      <c r="A340" s="192"/>
      <c r="B340" s="198"/>
      <c r="C340" s="211" t="str">
        <f t="shared" si="41"/>
        <v>恒生补偿款（证投打五折）</v>
      </c>
      <c r="D340" s="45" t="s">
        <v>43</v>
      </c>
      <c r="E340" s="213" t="str">
        <f t="shared" si="42"/>
        <v>证券投资部</v>
      </c>
      <c r="F340" s="196">
        <f t="shared" si="43"/>
        <v>11779.13</v>
      </c>
      <c r="G340" s="213" t="str">
        <f t="shared" si="44"/>
        <v>其他</v>
      </c>
      <c r="H340" s="196">
        <f t="shared" ref="H339:H349" si="45">-F340</f>
        <v>-11779.13</v>
      </c>
      <c r="I340" s="195"/>
      <c r="J340" s="195"/>
      <c r="K340" s="198"/>
    </row>
    <row r="341" spans="1:11">
      <c r="A341" s="192"/>
      <c r="B341" s="198"/>
      <c r="C341" s="211" t="str">
        <f t="shared" si="41"/>
        <v>19湘抒01，华创01、02、19财信、19财富01</v>
      </c>
      <c r="D341" s="45" t="s">
        <v>43</v>
      </c>
      <c r="E341" s="213" t="str">
        <f t="shared" si="42"/>
        <v>债券融资部</v>
      </c>
      <c r="F341" s="196">
        <f t="shared" si="43"/>
        <v>-104468.4</v>
      </c>
      <c r="G341" s="213" t="str">
        <f t="shared" si="44"/>
        <v>其他</v>
      </c>
      <c r="H341" s="196">
        <f t="shared" si="45"/>
        <v>104468.4</v>
      </c>
      <c r="I341" s="195"/>
      <c r="J341" s="195"/>
      <c r="K341" s="198"/>
    </row>
    <row r="342" spans="1:11">
      <c r="A342" s="192"/>
      <c r="B342" s="198"/>
      <c r="C342" s="211">
        <f t="shared" si="41"/>
        <v>0</v>
      </c>
      <c r="D342" s="45" t="s">
        <v>43</v>
      </c>
      <c r="E342" s="213">
        <f t="shared" si="42"/>
        <v>0</v>
      </c>
      <c r="F342" s="196">
        <f t="shared" si="43"/>
        <v>0</v>
      </c>
      <c r="G342" s="213">
        <f t="shared" si="44"/>
        <v>0</v>
      </c>
      <c r="H342" s="196">
        <f t="shared" si="45"/>
        <v>0</v>
      </c>
      <c r="I342" s="195"/>
      <c r="J342" s="195"/>
      <c r="K342" s="198"/>
    </row>
    <row r="343" spans="1:11">
      <c r="A343" s="192"/>
      <c r="B343" s="198"/>
      <c r="C343" s="211">
        <f t="shared" si="41"/>
        <v>0</v>
      </c>
      <c r="D343" s="45" t="s">
        <v>43</v>
      </c>
      <c r="E343" s="213">
        <f t="shared" si="42"/>
        <v>0</v>
      </c>
      <c r="F343" s="196">
        <f t="shared" si="43"/>
        <v>0</v>
      </c>
      <c r="G343" s="213">
        <f t="shared" si="44"/>
        <v>0</v>
      </c>
      <c r="H343" s="196">
        <f t="shared" si="45"/>
        <v>0</v>
      </c>
      <c r="I343" s="195"/>
      <c r="J343" s="195"/>
      <c r="K343" s="198"/>
    </row>
    <row r="344" spans="1:11">
      <c r="A344" s="192"/>
      <c r="B344" s="198"/>
      <c r="C344" s="211">
        <f t="shared" si="41"/>
        <v>0</v>
      </c>
      <c r="D344" s="45" t="s">
        <v>43</v>
      </c>
      <c r="E344" s="213">
        <f t="shared" si="42"/>
        <v>0</v>
      </c>
      <c r="F344" s="196">
        <f t="shared" si="43"/>
        <v>0</v>
      </c>
      <c r="G344" s="213">
        <f t="shared" si="44"/>
        <v>0</v>
      </c>
      <c r="H344" s="196">
        <f t="shared" si="45"/>
        <v>0</v>
      </c>
      <c r="I344" s="195"/>
      <c r="J344" s="195"/>
      <c r="K344" s="198"/>
    </row>
    <row r="345" spans="1:11">
      <c r="A345" s="192"/>
      <c r="B345" s="198"/>
      <c r="C345" s="211">
        <f t="shared" si="41"/>
        <v>0</v>
      </c>
      <c r="D345" s="45" t="s">
        <v>43</v>
      </c>
      <c r="E345" s="213">
        <f t="shared" si="42"/>
        <v>0</v>
      </c>
      <c r="F345" s="196">
        <f t="shared" si="43"/>
        <v>0</v>
      </c>
      <c r="G345" s="213">
        <f t="shared" si="44"/>
        <v>0</v>
      </c>
      <c r="H345" s="196">
        <f t="shared" si="45"/>
        <v>0</v>
      </c>
      <c r="I345" s="195"/>
      <c r="J345" s="195"/>
      <c r="K345" s="198"/>
    </row>
    <row r="346" spans="1:11">
      <c r="A346" s="192"/>
      <c r="B346" s="198"/>
      <c r="C346" s="211">
        <f t="shared" si="41"/>
        <v>0</v>
      </c>
      <c r="D346" s="45" t="s">
        <v>43</v>
      </c>
      <c r="E346" s="213">
        <f t="shared" si="42"/>
        <v>0</v>
      </c>
      <c r="F346" s="196">
        <f t="shared" si="43"/>
        <v>0</v>
      </c>
      <c r="G346" s="213">
        <f t="shared" si="44"/>
        <v>0</v>
      </c>
      <c r="H346" s="196">
        <f t="shared" si="45"/>
        <v>0</v>
      </c>
      <c r="I346" s="195"/>
      <c r="J346" s="195"/>
      <c r="K346" s="198"/>
    </row>
    <row r="347" spans="1:11">
      <c r="A347" s="192"/>
      <c r="B347" s="198"/>
      <c r="C347" s="211">
        <f t="shared" si="41"/>
        <v>0</v>
      </c>
      <c r="D347" s="45" t="s">
        <v>43</v>
      </c>
      <c r="E347" s="213">
        <f t="shared" si="42"/>
        <v>0</v>
      </c>
      <c r="F347" s="196">
        <f t="shared" si="43"/>
        <v>0</v>
      </c>
      <c r="G347" s="213">
        <f t="shared" si="44"/>
        <v>0</v>
      </c>
      <c r="H347" s="196">
        <f t="shared" si="45"/>
        <v>0</v>
      </c>
      <c r="I347" s="195"/>
      <c r="J347" s="195"/>
      <c r="K347" s="198"/>
    </row>
    <row r="348" spans="1:11">
      <c r="A348" s="192"/>
      <c r="B348" s="198"/>
      <c r="C348" s="211">
        <f t="shared" si="41"/>
        <v>0</v>
      </c>
      <c r="D348" s="45" t="s">
        <v>43</v>
      </c>
      <c r="E348" s="213">
        <f t="shared" si="42"/>
        <v>0</v>
      </c>
      <c r="F348" s="196">
        <f t="shared" si="43"/>
        <v>0</v>
      </c>
      <c r="G348" s="213">
        <f t="shared" si="44"/>
        <v>0</v>
      </c>
      <c r="H348" s="196">
        <f t="shared" si="45"/>
        <v>0</v>
      </c>
      <c r="I348" s="195"/>
      <c r="J348" s="195"/>
      <c r="K348" s="198"/>
    </row>
    <row r="349" spans="1:11">
      <c r="A349" s="192"/>
      <c r="B349" s="198"/>
      <c r="C349" s="211">
        <f t="shared" si="41"/>
        <v>0</v>
      </c>
      <c r="D349" s="45" t="s">
        <v>43</v>
      </c>
      <c r="E349" s="213">
        <f t="shared" si="42"/>
        <v>0</v>
      </c>
      <c r="F349" s="196">
        <f t="shared" si="43"/>
        <v>0</v>
      </c>
      <c r="G349" s="213">
        <f t="shared" si="44"/>
        <v>0</v>
      </c>
      <c r="H349" s="196">
        <f t="shared" si="45"/>
        <v>0</v>
      </c>
      <c r="I349" s="195"/>
      <c r="J349" s="195"/>
      <c r="K349" s="198"/>
    </row>
    <row r="350" spans="1:11">
      <c r="A350" s="208"/>
      <c r="B350" s="208"/>
      <c r="C350" s="212"/>
      <c r="D350" s="207"/>
      <c r="E350" s="207"/>
      <c r="F350" s="217"/>
      <c r="G350" s="207"/>
      <c r="H350" s="217"/>
      <c r="I350" s="214" t="s">
        <v>264</v>
      </c>
      <c r="J350" s="218">
        <v>0.0075</v>
      </c>
      <c r="K350" s="208"/>
    </row>
    <row r="351" spans="1:11">
      <c r="A351" s="192" t="s">
        <v>265</v>
      </c>
      <c r="B351" s="198"/>
      <c r="C351" s="211" t="str">
        <f>C4</f>
        <v>珠江6号收入50%给曙光</v>
      </c>
      <c r="D351" s="176" t="s">
        <v>80</v>
      </c>
      <c r="E351" s="213" t="str">
        <f>E4</f>
        <v>固收配置部</v>
      </c>
      <c r="F351" s="196">
        <f>IF(J4="计",ROUND(F4*$J$350,2),0)</f>
        <v>-3763.51</v>
      </c>
      <c r="G351" s="213" t="str">
        <f>G4</f>
        <v>经纪业务</v>
      </c>
      <c r="H351" s="196">
        <f>-F351</f>
        <v>3763.51</v>
      </c>
      <c r="I351" s="195"/>
      <c r="J351" s="195"/>
      <c r="K351" s="45" t="s">
        <v>44</v>
      </c>
    </row>
    <row r="352" spans="1:11">
      <c r="A352" s="192"/>
      <c r="B352" s="198"/>
      <c r="C352" s="211" t="str">
        <f t="shared" ref="C352:C383" si="46">C5</f>
        <v>珠江8号收入划投顾部</v>
      </c>
      <c r="D352" s="176" t="s">
        <v>80</v>
      </c>
      <c r="E352" s="213" t="str">
        <f t="shared" ref="E352:E383" si="47">E5</f>
        <v>固收配置部</v>
      </c>
      <c r="F352" s="196">
        <f t="shared" ref="F352:F383" si="48">IF(J5="计",ROUND(F5*$J$350,2),0)</f>
        <v>-2903.1</v>
      </c>
      <c r="G352" s="213" t="str">
        <f t="shared" ref="G352:G383" si="49">G5</f>
        <v>投顾业务部</v>
      </c>
      <c r="H352" s="196">
        <f t="shared" ref="H352:H383" si="50">-F352</f>
        <v>2903.1</v>
      </c>
      <c r="I352" s="195"/>
      <c r="J352" s="195"/>
      <c r="K352" s="45" t="s">
        <v>44</v>
      </c>
    </row>
    <row r="353" spans="1:11">
      <c r="A353" s="192"/>
      <c r="B353" s="198"/>
      <c r="C353" s="211" t="str">
        <f t="shared" si="46"/>
        <v>珠江10号收入划投顾部</v>
      </c>
      <c r="D353" s="176" t="s">
        <v>80</v>
      </c>
      <c r="E353" s="213" t="str">
        <f t="shared" si="47"/>
        <v>固收配置部</v>
      </c>
      <c r="F353" s="196">
        <f t="shared" si="48"/>
        <v>-6816.42</v>
      </c>
      <c r="G353" s="213" t="str">
        <f t="shared" si="49"/>
        <v>投顾业务部</v>
      </c>
      <c r="H353" s="196">
        <f t="shared" si="50"/>
        <v>6816.42</v>
      </c>
      <c r="I353" s="195"/>
      <c r="J353" s="195"/>
      <c r="K353" s="45" t="s">
        <v>44</v>
      </c>
    </row>
    <row r="354" spans="1:11">
      <c r="A354" s="192"/>
      <c r="B354" s="198"/>
      <c r="C354" s="211" t="str">
        <f t="shared" si="46"/>
        <v>天天基金网财富1、2号2018年4季度手续费支出划给广分</v>
      </c>
      <c r="D354" s="176" t="s">
        <v>80</v>
      </c>
      <c r="E354" s="213" t="str">
        <f t="shared" si="47"/>
        <v>固收配置部</v>
      </c>
      <c r="F354" s="196">
        <f t="shared" si="48"/>
        <v>1981.4</v>
      </c>
      <c r="G354" s="213" t="str">
        <f t="shared" si="49"/>
        <v>经纪业务</v>
      </c>
      <c r="H354" s="196">
        <f t="shared" si="50"/>
        <v>-1981.4</v>
      </c>
      <c r="I354" s="195"/>
      <c r="J354" s="195"/>
      <c r="K354" s="45" t="s">
        <v>44</v>
      </c>
    </row>
    <row r="355" spans="1:11">
      <c r="A355" s="192"/>
      <c r="B355" s="198"/>
      <c r="C355" s="211" t="str">
        <f t="shared" si="46"/>
        <v>珠江13号收入划哈尔滨（管理费50%、交易费30%、业绩报酬20%）</v>
      </c>
      <c r="D355" s="176" t="s">
        <v>80</v>
      </c>
      <c r="E355" s="213" t="str">
        <f t="shared" si="47"/>
        <v>固收配置部</v>
      </c>
      <c r="F355" s="196">
        <f t="shared" si="48"/>
        <v>-69.22</v>
      </c>
      <c r="G355" s="213" t="str">
        <f t="shared" si="49"/>
        <v>经纪业务</v>
      </c>
      <c r="H355" s="196">
        <f t="shared" si="50"/>
        <v>69.22</v>
      </c>
      <c r="I355" s="195"/>
      <c r="J355" s="195"/>
      <c r="K355" s="45" t="s">
        <v>44</v>
      </c>
    </row>
    <row r="356" spans="1:11">
      <c r="A356" s="192"/>
      <c r="B356" s="198"/>
      <c r="C356" s="211" t="str">
        <f t="shared" si="46"/>
        <v>珠江18号收入划哈尔滨</v>
      </c>
      <c r="D356" s="176" t="s">
        <v>80</v>
      </c>
      <c r="E356" s="213" t="str">
        <f t="shared" si="47"/>
        <v>固收配置部</v>
      </c>
      <c r="F356" s="196">
        <f t="shared" si="48"/>
        <v>-1707.24</v>
      </c>
      <c r="G356" s="213" t="str">
        <f t="shared" si="49"/>
        <v>经纪业务</v>
      </c>
      <c r="H356" s="196">
        <f t="shared" si="50"/>
        <v>1707.24</v>
      </c>
      <c r="I356" s="195"/>
      <c r="J356" s="195"/>
      <c r="K356" s="45" t="s">
        <v>44</v>
      </c>
    </row>
    <row r="357" spans="1:11">
      <c r="A357" s="192"/>
      <c r="B357" s="198"/>
      <c r="C357" s="211" t="str">
        <f t="shared" si="46"/>
        <v>财兴2号第60期管理费收入划永州营业部（张丹、向琳、谌杰宇提供数据）</v>
      </c>
      <c r="D357" s="176" t="s">
        <v>80</v>
      </c>
      <c r="E357" s="213" t="str">
        <f t="shared" si="47"/>
        <v>资产管理部</v>
      </c>
      <c r="F357" s="196">
        <f t="shared" si="48"/>
        <v>-429.82</v>
      </c>
      <c r="G357" s="213" t="str">
        <f t="shared" si="49"/>
        <v>经纪业务</v>
      </c>
      <c r="H357" s="196">
        <f t="shared" si="50"/>
        <v>429.82</v>
      </c>
      <c r="I357" s="195"/>
      <c r="J357" s="195"/>
      <c r="K357" s="45" t="s">
        <v>44</v>
      </c>
    </row>
    <row r="358" spans="1:11">
      <c r="A358" s="192"/>
      <c r="B358" s="198"/>
      <c r="C358" s="211" t="str">
        <f t="shared" si="46"/>
        <v>运通71号收入划曙光</v>
      </c>
      <c r="D358" s="176" t="s">
        <v>80</v>
      </c>
      <c r="E358" s="213" t="str">
        <f t="shared" si="47"/>
        <v>资产管理部</v>
      </c>
      <c r="F358" s="196">
        <f t="shared" si="48"/>
        <v>-28.12</v>
      </c>
      <c r="G358" s="213" t="str">
        <f t="shared" si="49"/>
        <v>经纪业务</v>
      </c>
      <c r="H358" s="196">
        <f t="shared" si="50"/>
        <v>28.12</v>
      </c>
      <c r="I358" s="195"/>
      <c r="J358" s="195"/>
      <c r="K358" s="45" t="s">
        <v>44</v>
      </c>
    </row>
    <row r="359" spans="1:11">
      <c r="A359" s="192"/>
      <c r="B359" s="198"/>
      <c r="C359" s="211" t="str">
        <f t="shared" si="46"/>
        <v>运通22号收入划青岛营业部（由于项目存在问题，暂不划给青岛营业部）</v>
      </c>
      <c r="D359" s="176" t="s">
        <v>80</v>
      </c>
      <c r="E359" s="213" t="str">
        <f t="shared" si="47"/>
        <v>资产管理部</v>
      </c>
      <c r="F359" s="196">
        <f t="shared" si="48"/>
        <v>-1256.57</v>
      </c>
      <c r="G359" s="213" t="str">
        <f t="shared" si="49"/>
        <v>其他</v>
      </c>
      <c r="H359" s="196">
        <f t="shared" si="50"/>
        <v>1256.57</v>
      </c>
      <c r="I359" s="195"/>
      <c r="J359" s="195"/>
      <c r="K359" s="45" t="s">
        <v>44</v>
      </c>
    </row>
    <row r="360" spans="1:11">
      <c r="A360" s="192"/>
      <c r="B360" s="198"/>
      <c r="C360" s="211" t="str">
        <f t="shared" si="46"/>
        <v>浦发长春1号，BGS0108-20170567.前5年资管每季2万，其余为长春营业部</v>
      </c>
      <c r="D360" s="176" t="s">
        <v>80</v>
      </c>
      <c r="E360" s="213" t="str">
        <f t="shared" si="47"/>
        <v>资产管理部</v>
      </c>
      <c r="F360" s="196">
        <f t="shared" si="48"/>
        <v>-8543.14</v>
      </c>
      <c r="G360" s="213" t="str">
        <f t="shared" si="49"/>
        <v>经纪业务</v>
      </c>
      <c r="H360" s="196">
        <f t="shared" si="50"/>
        <v>8543.14</v>
      </c>
      <c r="I360" s="195"/>
      <c r="J360" s="195"/>
      <c r="K360" s="45" t="s">
        <v>44</v>
      </c>
    </row>
    <row r="361" spans="1:11">
      <c r="A361" s="192"/>
      <c r="B361" s="198"/>
      <c r="C361" s="211" t="str">
        <f t="shared" si="46"/>
        <v>运通20号收入划红桂营业部</v>
      </c>
      <c r="D361" s="176" t="s">
        <v>80</v>
      </c>
      <c r="E361" s="213" t="str">
        <f t="shared" si="47"/>
        <v>资产管理部</v>
      </c>
      <c r="F361" s="196">
        <f t="shared" si="48"/>
        <v>-540.81</v>
      </c>
      <c r="G361" s="213" t="str">
        <f t="shared" si="49"/>
        <v>经纪业务</v>
      </c>
      <c r="H361" s="196">
        <f t="shared" si="50"/>
        <v>540.81</v>
      </c>
      <c r="I361" s="195"/>
      <c r="J361" s="195"/>
      <c r="K361" s="45" t="s">
        <v>44</v>
      </c>
    </row>
    <row r="362" spans="1:11">
      <c r="A362" s="192"/>
      <c r="B362" s="198"/>
      <c r="C362" s="211" t="str">
        <f t="shared" si="46"/>
        <v>运通70号收入划浙分综合业务部</v>
      </c>
      <c r="D362" s="176" t="s">
        <v>80</v>
      </c>
      <c r="E362" s="213" t="str">
        <f t="shared" si="47"/>
        <v>资产管理部</v>
      </c>
      <c r="F362" s="196">
        <f t="shared" si="48"/>
        <v>-3254.72</v>
      </c>
      <c r="G362" s="213" t="str">
        <f t="shared" si="49"/>
        <v>经纪业务</v>
      </c>
      <c r="H362" s="196">
        <f t="shared" si="50"/>
        <v>3254.72</v>
      </c>
      <c r="I362" s="195"/>
      <c r="J362" s="195"/>
      <c r="K362" s="45" t="s">
        <v>44</v>
      </c>
    </row>
    <row r="363" spans="1:11">
      <c r="A363" s="192"/>
      <c r="B363" s="198"/>
      <c r="C363" s="211" t="str">
        <f t="shared" si="46"/>
        <v>财富1号2019年1-11期销售费用划营业部（见签字件）</v>
      </c>
      <c r="D363" s="176" t="s">
        <v>80</v>
      </c>
      <c r="E363" s="213" t="str">
        <f t="shared" si="47"/>
        <v>固收配置部</v>
      </c>
      <c r="F363" s="196">
        <f t="shared" si="48"/>
        <v>-37901.02</v>
      </c>
      <c r="G363" s="213" t="str">
        <f t="shared" si="49"/>
        <v>经纪业务</v>
      </c>
      <c r="H363" s="196">
        <f t="shared" si="50"/>
        <v>37901.02</v>
      </c>
      <c r="I363" s="195"/>
      <c r="J363" s="195"/>
      <c r="K363" s="45" t="s">
        <v>44</v>
      </c>
    </row>
    <row r="364" spans="1:11">
      <c r="A364" s="192"/>
      <c r="B364" s="198"/>
      <c r="C364" s="211" t="str">
        <f t="shared" si="46"/>
        <v>财富1个月001期2019年1-11月销售费用划营业部（见签字件）</v>
      </c>
      <c r="D364" s="176" t="s">
        <v>80</v>
      </c>
      <c r="E364" s="213" t="str">
        <f t="shared" si="47"/>
        <v>固收配置部</v>
      </c>
      <c r="F364" s="196">
        <f t="shared" si="48"/>
        <v>-2076.78</v>
      </c>
      <c r="G364" s="213" t="str">
        <f t="shared" si="49"/>
        <v>经纪业务</v>
      </c>
      <c r="H364" s="196">
        <f t="shared" si="50"/>
        <v>2076.78</v>
      </c>
      <c r="I364" s="195"/>
      <c r="J364" s="195"/>
      <c r="K364" s="45" t="s">
        <v>44</v>
      </c>
    </row>
    <row r="365" spans="1:11">
      <c r="A365" s="192"/>
      <c r="B365" s="198"/>
      <c r="C365" s="211" t="str">
        <f t="shared" si="46"/>
        <v>财富6个月001期2019年全年销售费用划营业部（见签字件）(含补记部分）</v>
      </c>
      <c r="D365" s="176" t="s">
        <v>80</v>
      </c>
      <c r="E365" s="213" t="str">
        <f t="shared" si="47"/>
        <v>固收配置部</v>
      </c>
      <c r="F365" s="196">
        <f t="shared" si="48"/>
        <v>-1811.59</v>
      </c>
      <c r="G365" s="213" t="str">
        <f t="shared" si="49"/>
        <v>经纪业务</v>
      </c>
      <c r="H365" s="196">
        <f t="shared" si="50"/>
        <v>1811.59</v>
      </c>
      <c r="I365" s="195"/>
      <c r="J365" s="195"/>
      <c r="K365" s="45" t="s">
        <v>44</v>
      </c>
    </row>
    <row r="366" spans="1:11">
      <c r="A366" s="192"/>
      <c r="B366" s="198"/>
      <c r="C366" s="211" t="str">
        <f t="shared" si="46"/>
        <v>财富2号7-9期（0301-1202）销售费用划营业部（见签字件）</v>
      </c>
      <c r="D366" s="176" t="s">
        <v>80</v>
      </c>
      <c r="E366" s="213" t="str">
        <f t="shared" si="47"/>
        <v>固收配置部</v>
      </c>
      <c r="F366" s="196">
        <f t="shared" si="48"/>
        <v>-2378.4</v>
      </c>
      <c r="G366" s="213" t="str">
        <f t="shared" si="49"/>
        <v>经纪业务</v>
      </c>
      <c r="H366" s="196">
        <f t="shared" si="50"/>
        <v>2378.4</v>
      </c>
      <c r="I366" s="195"/>
      <c r="J366" s="195"/>
      <c r="K366" s="45" t="s">
        <v>44</v>
      </c>
    </row>
    <row r="367" spans="1:11">
      <c r="A367" s="192"/>
      <c r="B367" s="198"/>
      <c r="C367" s="211" t="str">
        <f t="shared" si="46"/>
        <v>财富3号4期（0425-1025）、5期（1025-1231）销售费用划营业部（见签字件）</v>
      </c>
      <c r="D367" s="176" t="s">
        <v>80</v>
      </c>
      <c r="E367" s="213" t="str">
        <f t="shared" si="47"/>
        <v>固收配置部</v>
      </c>
      <c r="F367" s="196">
        <f t="shared" si="48"/>
        <v>-1539.72</v>
      </c>
      <c r="G367" s="213" t="str">
        <f t="shared" si="49"/>
        <v>经纪业务</v>
      </c>
      <c r="H367" s="196">
        <f t="shared" si="50"/>
        <v>1539.72</v>
      </c>
      <c r="I367" s="195"/>
      <c r="J367" s="195"/>
      <c r="K367" s="45" t="s">
        <v>44</v>
      </c>
    </row>
    <row r="368" spans="1:11">
      <c r="A368" s="192"/>
      <c r="B368" s="198"/>
      <c r="C368" s="211" t="str">
        <f t="shared" si="46"/>
        <v>财富4号1期（0529-1129）销售费用划营业部（见签字件）（含补记部分）</v>
      </c>
      <c r="D368" s="176" t="s">
        <v>80</v>
      </c>
      <c r="E368" s="213" t="str">
        <f t="shared" si="47"/>
        <v>固收配置部</v>
      </c>
      <c r="F368" s="196">
        <f t="shared" si="48"/>
        <v>-842.32</v>
      </c>
      <c r="G368" s="213" t="str">
        <f t="shared" si="49"/>
        <v>经纪业务</v>
      </c>
      <c r="H368" s="196">
        <f t="shared" si="50"/>
        <v>842.32</v>
      </c>
      <c r="I368" s="195"/>
      <c r="J368" s="195"/>
      <c r="K368" s="45" t="s">
        <v>44</v>
      </c>
    </row>
    <row r="369" spans="1:11">
      <c r="A369" s="192"/>
      <c r="B369" s="198"/>
      <c r="C369" s="211" t="str">
        <f t="shared" si="46"/>
        <v>财富5号1-2期（0614-1216）销售费用划营业部（见签字件）（含补记部分）</v>
      </c>
      <c r="D369" s="176" t="s">
        <v>80</v>
      </c>
      <c r="E369" s="213" t="str">
        <f t="shared" si="47"/>
        <v>固收配置部</v>
      </c>
      <c r="F369" s="196">
        <f t="shared" si="48"/>
        <v>-313.15</v>
      </c>
      <c r="G369" s="213" t="str">
        <f t="shared" si="49"/>
        <v>经纪业务</v>
      </c>
      <c r="H369" s="196">
        <f t="shared" si="50"/>
        <v>313.15</v>
      </c>
      <c r="I369" s="195"/>
      <c r="J369" s="195"/>
      <c r="K369" s="45" t="s">
        <v>44</v>
      </c>
    </row>
    <row r="370" spans="1:11">
      <c r="A370" s="192"/>
      <c r="B370" s="198"/>
      <c r="C370" s="211" t="str">
        <f t="shared" si="46"/>
        <v>财富12个月001期（0228-1231）销售费用划营业部（见签字件）</v>
      </c>
      <c r="D370" s="176" t="s">
        <v>80</v>
      </c>
      <c r="E370" s="213" t="str">
        <f t="shared" si="47"/>
        <v>固收配置部</v>
      </c>
      <c r="F370" s="196">
        <f t="shared" si="48"/>
        <v>-376.13</v>
      </c>
      <c r="G370" s="213" t="str">
        <f t="shared" si="49"/>
        <v>经纪业务</v>
      </c>
      <c r="H370" s="196">
        <f t="shared" si="50"/>
        <v>376.13</v>
      </c>
      <c r="I370" s="195"/>
      <c r="J370" s="195"/>
      <c r="K370" s="45" t="s">
        <v>44</v>
      </c>
    </row>
    <row r="371" spans="1:11">
      <c r="A371" s="192"/>
      <c r="B371" s="198"/>
      <c r="C371" s="211" t="str">
        <f t="shared" si="46"/>
        <v>财富12个月002期（0314-1231）销售费用划营业部（见签字件）</v>
      </c>
      <c r="D371" s="176" t="s">
        <v>80</v>
      </c>
      <c r="E371" s="213" t="str">
        <f t="shared" si="47"/>
        <v>固收配置部</v>
      </c>
      <c r="F371" s="196">
        <f t="shared" si="48"/>
        <v>-437.85</v>
      </c>
      <c r="G371" s="213" t="str">
        <f t="shared" si="49"/>
        <v>经纪业务</v>
      </c>
      <c r="H371" s="196">
        <f t="shared" si="50"/>
        <v>437.85</v>
      </c>
      <c r="I371" s="195"/>
      <c r="J371" s="195"/>
      <c r="K371" s="45" t="s">
        <v>44</v>
      </c>
    </row>
    <row r="372" spans="1:11">
      <c r="A372" s="192"/>
      <c r="B372" s="198"/>
      <c r="C372" s="211" t="str">
        <f t="shared" si="46"/>
        <v>财富12个月003期（0606-1231）销售费用划营业部（见签字件）</v>
      </c>
      <c r="D372" s="176" t="s">
        <v>80</v>
      </c>
      <c r="E372" s="213" t="str">
        <f t="shared" si="47"/>
        <v>固收配置部</v>
      </c>
      <c r="F372" s="196">
        <f t="shared" si="48"/>
        <v>-131.58</v>
      </c>
      <c r="G372" s="213" t="str">
        <f t="shared" si="49"/>
        <v>经纪业务</v>
      </c>
      <c r="H372" s="196">
        <f t="shared" si="50"/>
        <v>131.58</v>
      </c>
      <c r="I372" s="195"/>
      <c r="J372" s="195"/>
      <c r="K372" s="45" t="s">
        <v>44</v>
      </c>
    </row>
    <row r="373" spans="1:11">
      <c r="A373" s="192"/>
      <c r="B373" s="198"/>
      <c r="C373" s="211" t="str">
        <f t="shared" si="46"/>
        <v>润泽优享1号20190226-20200228销售费用划营业部（见签字件）</v>
      </c>
      <c r="D373" s="176" t="s">
        <v>80</v>
      </c>
      <c r="E373" s="213" t="str">
        <f t="shared" si="47"/>
        <v>权益配置部</v>
      </c>
      <c r="F373" s="196">
        <f t="shared" si="48"/>
        <v>-1398.24</v>
      </c>
      <c r="G373" s="213" t="str">
        <f t="shared" si="49"/>
        <v>经纪业务</v>
      </c>
      <c r="H373" s="196">
        <f t="shared" si="50"/>
        <v>1398.24</v>
      </c>
      <c r="I373" s="195"/>
      <c r="J373" s="195"/>
      <c r="K373" s="45" t="s">
        <v>44</v>
      </c>
    </row>
    <row r="374" spans="1:11">
      <c r="A374" s="192"/>
      <c r="B374" s="198"/>
      <c r="C374" s="211" t="str">
        <f t="shared" si="46"/>
        <v>财富1个月002期2019年0906-1231销售费用划营业部（见签字件）</v>
      </c>
      <c r="D374" s="176" t="s">
        <v>80</v>
      </c>
      <c r="E374" s="213" t="str">
        <f t="shared" si="47"/>
        <v>固收配置部</v>
      </c>
      <c r="F374" s="196">
        <f t="shared" si="48"/>
        <v>-335.38</v>
      </c>
      <c r="G374" s="213" t="str">
        <f t="shared" si="49"/>
        <v>经纪业务</v>
      </c>
      <c r="H374" s="196">
        <f t="shared" si="50"/>
        <v>335.38</v>
      </c>
      <c r="I374" s="195"/>
      <c r="J374" s="195"/>
      <c r="K374" s="45" t="s">
        <v>44</v>
      </c>
    </row>
    <row r="375" spans="1:11">
      <c r="A375" s="192"/>
      <c r="B375" s="198"/>
      <c r="C375" s="211" t="str">
        <f t="shared" si="46"/>
        <v>财富1号1-2月同花顺销售划收入给网金</v>
      </c>
      <c r="D375" s="176" t="s">
        <v>80</v>
      </c>
      <c r="E375" s="213" t="str">
        <f t="shared" si="47"/>
        <v>固收配置部</v>
      </c>
      <c r="F375" s="196">
        <f t="shared" si="48"/>
        <v>-20.89</v>
      </c>
      <c r="G375" s="213" t="str">
        <f t="shared" si="49"/>
        <v>经纪业务</v>
      </c>
      <c r="H375" s="196">
        <f t="shared" si="50"/>
        <v>20.89</v>
      </c>
      <c r="I375" s="195"/>
      <c r="J375" s="195"/>
      <c r="K375" s="45" t="s">
        <v>44</v>
      </c>
    </row>
    <row r="376" spans="1:11">
      <c r="A376" s="192"/>
      <c r="B376" s="198"/>
      <c r="C376" s="211" t="str">
        <f t="shared" si="46"/>
        <v>财富1号1-10月销售划收入给资管</v>
      </c>
      <c r="D376" s="176" t="s">
        <v>80</v>
      </c>
      <c r="E376" s="213" t="str">
        <f t="shared" si="47"/>
        <v>固收配置部</v>
      </c>
      <c r="F376" s="196">
        <f t="shared" si="48"/>
        <v>-8065.99</v>
      </c>
      <c r="G376" s="213" t="str">
        <f t="shared" si="49"/>
        <v>资产管理部</v>
      </c>
      <c r="H376" s="196">
        <f t="shared" si="50"/>
        <v>8065.99</v>
      </c>
      <c r="I376" s="195"/>
      <c r="J376" s="195"/>
      <c r="K376" s="45" t="s">
        <v>44</v>
      </c>
    </row>
    <row r="377" spans="1:11">
      <c r="A377" s="192"/>
      <c r="B377" s="198"/>
      <c r="C377" s="211" t="str">
        <f t="shared" si="46"/>
        <v>财富6个月002期0704-1231销售费用划营业部（见签字件）</v>
      </c>
      <c r="D377" s="176" t="s">
        <v>80</v>
      </c>
      <c r="E377" s="213" t="str">
        <f t="shared" si="47"/>
        <v>固收配置部</v>
      </c>
      <c r="F377" s="196">
        <f t="shared" si="48"/>
        <v>-802.51</v>
      </c>
      <c r="G377" s="213" t="str">
        <f t="shared" si="49"/>
        <v>经纪业务</v>
      </c>
      <c r="H377" s="196">
        <f t="shared" si="50"/>
        <v>802.51</v>
      </c>
      <c r="I377" s="195"/>
      <c r="J377" s="195"/>
      <c r="K377" s="45" t="s">
        <v>44</v>
      </c>
    </row>
    <row r="378" spans="1:11">
      <c r="A378" s="192"/>
      <c r="B378" s="198"/>
      <c r="C378" s="211" t="str">
        <f t="shared" si="46"/>
        <v>财富12个月005期0806-1231销售费用划营业部（见签字件）</v>
      </c>
      <c r="D378" s="176" t="s">
        <v>80</v>
      </c>
      <c r="E378" s="213" t="str">
        <f t="shared" si="47"/>
        <v>固收配置部</v>
      </c>
      <c r="F378" s="196">
        <f t="shared" si="48"/>
        <v>-385.46</v>
      </c>
      <c r="G378" s="213" t="str">
        <f t="shared" si="49"/>
        <v>经纪业务</v>
      </c>
      <c r="H378" s="196">
        <f t="shared" si="50"/>
        <v>385.46</v>
      </c>
      <c r="I378" s="195"/>
      <c r="J378" s="195"/>
      <c r="K378" s="45" t="s">
        <v>44</v>
      </c>
    </row>
    <row r="379" spans="1:11">
      <c r="A379" s="192"/>
      <c r="B379" s="198"/>
      <c r="C379" s="211" t="str">
        <f t="shared" si="46"/>
        <v>财富1号0121-1119、财富2号0301-1031期间划收入到莆田营业部（天天基金）</v>
      </c>
      <c r="D379" s="176" t="s">
        <v>80</v>
      </c>
      <c r="E379" s="213" t="str">
        <f t="shared" si="47"/>
        <v>固收配置部</v>
      </c>
      <c r="F379" s="196">
        <f t="shared" si="48"/>
        <v>-708.06</v>
      </c>
      <c r="G379" s="213" t="str">
        <f t="shared" si="49"/>
        <v>经纪业务</v>
      </c>
      <c r="H379" s="196">
        <f t="shared" si="50"/>
        <v>708.06</v>
      </c>
      <c r="I379" s="195"/>
      <c r="J379" s="195"/>
      <c r="K379" s="45" t="s">
        <v>44</v>
      </c>
    </row>
    <row r="380" spans="1:11">
      <c r="A380" s="192"/>
      <c r="B380" s="198"/>
      <c r="C380" s="211" t="str">
        <f t="shared" si="46"/>
        <v>财富2号等小集合截止10月底划收入给资产管理部</v>
      </c>
      <c r="D380" s="176" t="s">
        <v>80</v>
      </c>
      <c r="E380" s="213" t="str">
        <f t="shared" si="47"/>
        <v>固收配置部</v>
      </c>
      <c r="F380" s="196">
        <f t="shared" si="48"/>
        <v>-770.76</v>
      </c>
      <c r="G380" s="213" t="str">
        <f t="shared" si="49"/>
        <v>资产管理部</v>
      </c>
      <c r="H380" s="196">
        <f t="shared" si="50"/>
        <v>770.76</v>
      </c>
      <c r="I380" s="195"/>
      <c r="J380" s="195"/>
      <c r="K380" s="45" t="s">
        <v>44</v>
      </c>
    </row>
    <row r="381" spans="1:11">
      <c r="A381" s="192"/>
      <c r="B381" s="198"/>
      <c r="C381" s="211" t="str">
        <f t="shared" si="46"/>
        <v>财富3个月001期1115-1231期间销售费划营业部</v>
      </c>
      <c r="D381" s="176" t="s">
        <v>80</v>
      </c>
      <c r="E381" s="213" t="str">
        <f t="shared" si="47"/>
        <v>固收配置部</v>
      </c>
      <c r="F381" s="196">
        <f t="shared" si="48"/>
        <v>-226.11</v>
      </c>
      <c r="G381" s="213" t="str">
        <f t="shared" si="49"/>
        <v>经纪业务</v>
      </c>
      <c r="H381" s="196">
        <f t="shared" si="50"/>
        <v>226.11</v>
      </c>
      <c r="I381" s="195"/>
      <c r="J381" s="195"/>
      <c r="K381" s="45" t="s">
        <v>44</v>
      </c>
    </row>
    <row r="382" spans="1:11">
      <c r="A382" s="192"/>
      <c r="B382" s="198"/>
      <c r="C382" s="211" t="str">
        <f t="shared" si="46"/>
        <v>财富9个月002期1118-1231期间销售费划营业部</v>
      </c>
      <c r="D382" s="176" t="s">
        <v>80</v>
      </c>
      <c r="E382" s="213" t="str">
        <f t="shared" si="47"/>
        <v>固收配置部</v>
      </c>
      <c r="F382" s="196">
        <f t="shared" si="48"/>
        <v>-627.24</v>
      </c>
      <c r="G382" s="213" t="str">
        <f t="shared" si="49"/>
        <v>经纪业务</v>
      </c>
      <c r="H382" s="196">
        <f t="shared" si="50"/>
        <v>627.24</v>
      </c>
      <c r="I382" s="195"/>
      <c r="J382" s="195"/>
      <c r="K382" s="45" t="s">
        <v>44</v>
      </c>
    </row>
    <row r="383" spans="1:11">
      <c r="A383" s="192"/>
      <c r="B383" s="198"/>
      <c r="C383" s="211" t="str">
        <f t="shared" si="46"/>
        <v>财富湘融1号0828-1231期间销售费划营业部</v>
      </c>
      <c r="D383" s="176" t="s">
        <v>80</v>
      </c>
      <c r="E383" s="213" t="str">
        <f t="shared" si="47"/>
        <v>固收配置部</v>
      </c>
      <c r="F383" s="196">
        <f t="shared" si="48"/>
        <v>-631.51</v>
      </c>
      <c r="G383" s="213" t="str">
        <f t="shared" si="49"/>
        <v>经纪业务</v>
      </c>
      <c r="H383" s="196">
        <f t="shared" si="50"/>
        <v>631.51</v>
      </c>
      <c r="I383" s="195"/>
      <c r="J383" s="195"/>
      <c r="K383" s="45" t="s">
        <v>44</v>
      </c>
    </row>
    <row r="384" spans="1:11">
      <c r="A384" s="192"/>
      <c r="B384" s="198"/>
      <c r="C384" s="211" t="str">
        <f t="shared" ref="C384:C400" si="51">C37</f>
        <v>财富湘融2号0919-1231期间销售费划营业部</v>
      </c>
      <c r="D384" s="176" t="s">
        <v>80</v>
      </c>
      <c r="E384" s="213" t="str">
        <f t="shared" ref="E384:E400" si="52">E37</f>
        <v>固收配置部</v>
      </c>
      <c r="F384" s="196">
        <f t="shared" ref="F384:F400" si="53">IF(J37="计",ROUND(F37*$J$350,2),0)</f>
        <v>-76.65</v>
      </c>
      <c r="G384" s="213" t="str">
        <f t="shared" ref="G384:G400" si="54">G37</f>
        <v>经纪业务</v>
      </c>
      <c r="H384" s="196">
        <f t="shared" ref="H384:H400" si="55">-F384</f>
        <v>76.65</v>
      </c>
      <c r="I384" s="195"/>
      <c r="J384" s="195"/>
      <c r="K384" s="45" t="s">
        <v>44</v>
      </c>
    </row>
    <row r="385" spans="1:11">
      <c r="A385" s="192"/>
      <c r="B385" s="198"/>
      <c r="C385" s="211" t="str">
        <f t="shared" si="51"/>
        <v>直通车16、18、19收入划资管</v>
      </c>
      <c r="D385" s="176" t="s">
        <v>80</v>
      </c>
      <c r="E385" s="213" t="str">
        <f t="shared" si="52"/>
        <v>资产管理部</v>
      </c>
      <c r="F385" s="196">
        <f t="shared" si="53"/>
        <v>33962.26</v>
      </c>
      <c r="G385" s="213" t="str">
        <f t="shared" si="54"/>
        <v>权益配置部</v>
      </c>
      <c r="H385" s="196">
        <f t="shared" si="55"/>
        <v>-33962.26</v>
      </c>
      <c r="I385" s="195"/>
      <c r="J385" s="195"/>
      <c r="K385" s="45" t="s">
        <v>44</v>
      </c>
    </row>
    <row r="386" spans="1:11">
      <c r="A386" s="192"/>
      <c r="B386" s="198"/>
      <c r="C386" s="211" t="str">
        <f t="shared" si="51"/>
        <v>畅盈9分配给固收的业绩报酬</v>
      </c>
      <c r="D386" s="176" t="s">
        <v>80</v>
      </c>
      <c r="E386" s="213" t="str">
        <f t="shared" si="52"/>
        <v>固收配置部</v>
      </c>
      <c r="F386" s="196">
        <f t="shared" si="53"/>
        <v>23499.06</v>
      </c>
      <c r="G386" s="213" t="str">
        <f t="shared" si="54"/>
        <v>权益配置部</v>
      </c>
      <c r="H386" s="196">
        <f t="shared" si="55"/>
        <v>-23499.06</v>
      </c>
      <c r="I386" s="195"/>
      <c r="J386" s="195"/>
      <c r="K386" s="45" t="s">
        <v>44</v>
      </c>
    </row>
    <row r="387" spans="1:11">
      <c r="A387" s="192"/>
      <c r="B387" s="198"/>
      <c r="C387" s="211" t="str">
        <f t="shared" si="51"/>
        <v>畅盈9号中方正01的补记浮亏</v>
      </c>
      <c r="D387" s="176" t="s">
        <v>80</v>
      </c>
      <c r="E387" s="213" t="str">
        <f t="shared" si="52"/>
        <v>固收配置部</v>
      </c>
      <c r="F387" s="196">
        <f t="shared" si="53"/>
        <v>-101989.23</v>
      </c>
      <c r="G387" s="213" t="str">
        <f t="shared" si="54"/>
        <v>权益配置部</v>
      </c>
      <c r="H387" s="196">
        <f t="shared" si="55"/>
        <v>101989.23</v>
      </c>
      <c r="I387" s="195"/>
      <c r="J387" s="195"/>
      <c r="K387" s="45" t="s">
        <v>44</v>
      </c>
    </row>
    <row r="388" spans="1:11">
      <c r="A388" s="192"/>
      <c r="B388" s="198"/>
      <c r="C388" s="211" t="str">
        <f t="shared" si="51"/>
        <v>恒生补偿款（权益）自有20%部分打五折</v>
      </c>
      <c r="D388" s="176" t="s">
        <v>80</v>
      </c>
      <c r="E388" s="213" t="str">
        <f t="shared" si="52"/>
        <v>权益配置部</v>
      </c>
      <c r="F388" s="196">
        <f t="shared" si="53"/>
        <v>55082.55</v>
      </c>
      <c r="G388" s="213" t="str">
        <f t="shared" si="54"/>
        <v>其他</v>
      </c>
      <c r="H388" s="196">
        <f t="shared" si="55"/>
        <v>-55082.55</v>
      </c>
      <c r="I388" s="195"/>
      <c r="J388" s="195"/>
      <c r="K388" s="45" t="s">
        <v>44</v>
      </c>
    </row>
    <row r="389" spans="1:11">
      <c r="A389" s="192"/>
      <c r="B389" s="198"/>
      <c r="C389" s="211" t="str">
        <f t="shared" si="51"/>
        <v>星城8号浮动盈亏调出</v>
      </c>
      <c r="D389" s="176" t="s">
        <v>80</v>
      </c>
      <c r="E389" s="213" t="str">
        <f t="shared" si="52"/>
        <v>权益配置部</v>
      </c>
      <c r="F389" s="196">
        <f t="shared" si="53"/>
        <v>8114.88</v>
      </c>
      <c r="G389" s="213" t="str">
        <f t="shared" si="54"/>
        <v>其他</v>
      </c>
      <c r="H389" s="196">
        <f t="shared" si="55"/>
        <v>-8114.88</v>
      </c>
      <c r="I389" s="195"/>
      <c r="J389" s="195"/>
      <c r="K389" s="45" t="s">
        <v>44</v>
      </c>
    </row>
    <row r="390" spans="1:11">
      <c r="A390" s="192"/>
      <c r="B390" s="198"/>
      <c r="C390" s="211" t="str">
        <f t="shared" si="51"/>
        <v>直通车24号15%划收入给曙光营业部</v>
      </c>
      <c r="D390" s="176" t="s">
        <v>80</v>
      </c>
      <c r="E390" s="213" t="str">
        <f t="shared" si="52"/>
        <v>资产管理部</v>
      </c>
      <c r="F390" s="196">
        <f t="shared" si="53"/>
        <v>-39.98</v>
      </c>
      <c r="G390" s="213" t="str">
        <f t="shared" si="54"/>
        <v>经纪业务</v>
      </c>
      <c r="H390" s="196">
        <f t="shared" si="55"/>
        <v>39.98</v>
      </c>
      <c r="I390" s="195"/>
      <c r="J390" s="195"/>
      <c r="K390" s="45" t="s">
        <v>44</v>
      </c>
    </row>
    <row r="391" spans="1:11">
      <c r="A391" s="192"/>
      <c r="B391" s="198"/>
      <c r="C391" s="211" t="str">
        <f t="shared" si="51"/>
        <v>珠江22号划50%收入给兰州营业部</v>
      </c>
      <c r="D391" s="176" t="s">
        <v>80</v>
      </c>
      <c r="E391" s="213" t="str">
        <f t="shared" si="52"/>
        <v>固收配置部</v>
      </c>
      <c r="F391" s="196">
        <f t="shared" si="53"/>
        <v>-46.55</v>
      </c>
      <c r="G391" s="213" t="str">
        <f t="shared" si="54"/>
        <v>经纪业务</v>
      </c>
      <c r="H391" s="196">
        <f t="shared" si="55"/>
        <v>46.55</v>
      </c>
      <c r="I391" s="195"/>
      <c r="J391" s="195"/>
      <c r="K391" s="45" t="s">
        <v>44</v>
      </c>
    </row>
    <row r="392" spans="1:11">
      <c r="A392" s="192"/>
      <c r="B392" s="198"/>
      <c r="C392" s="211" t="str">
        <f t="shared" si="51"/>
        <v>资管产品在公司席位上产生的佣金</v>
      </c>
      <c r="D392" s="176" t="s">
        <v>80</v>
      </c>
      <c r="E392" s="213" t="str">
        <f t="shared" si="52"/>
        <v>资产管理部</v>
      </c>
      <c r="F392" s="196">
        <f t="shared" si="53"/>
        <v>-2325.72</v>
      </c>
      <c r="G392" s="213" t="str">
        <f t="shared" si="54"/>
        <v>权益配置部</v>
      </c>
      <c r="H392" s="196">
        <f t="shared" si="55"/>
        <v>2325.72</v>
      </c>
      <c r="I392" s="195"/>
      <c r="J392" s="195"/>
      <c r="K392" s="45" t="s">
        <v>44</v>
      </c>
    </row>
    <row r="393" spans="1:11">
      <c r="A393" s="192"/>
      <c r="B393" s="198"/>
      <c r="C393" s="211" t="str">
        <f t="shared" si="51"/>
        <v>三诺生物划佣金给长沙八一路</v>
      </c>
      <c r="D393" s="176" t="s">
        <v>80</v>
      </c>
      <c r="E393" s="213" t="str">
        <f t="shared" si="52"/>
        <v>资产管理部</v>
      </c>
      <c r="F393" s="196">
        <f t="shared" si="53"/>
        <v>-803.83</v>
      </c>
      <c r="G393" s="213" t="str">
        <f t="shared" si="54"/>
        <v>经纪业务</v>
      </c>
      <c r="H393" s="196">
        <f t="shared" si="55"/>
        <v>803.83</v>
      </c>
      <c r="I393" s="195"/>
      <c r="J393" s="195"/>
      <c r="K393" s="45" t="s">
        <v>44</v>
      </c>
    </row>
    <row r="394" spans="1:11">
      <c r="A394" s="192"/>
      <c r="B394" s="198"/>
      <c r="C394" s="211" t="str">
        <f t="shared" si="51"/>
        <v>2019年销售债券费用</v>
      </c>
      <c r="D394" s="176" t="s">
        <v>80</v>
      </c>
      <c r="E394" s="213" t="str">
        <f t="shared" si="52"/>
        <v>固收配置部</v>
      </c>
      <c r="F394" s="196">
        <f t="shared" si="53"/>
        <v>3088.5</v>
      </c>
      <c r="G394" s="213" t="str">
        <f t="shared" si="54"/>
        <v>其他</v>
      </c>
      <c r="H394" s="196">
        <f t="shared" si="55"/>
        <v>-3088.5</v>
      </c>
      <c r="I394" s="195"/>
      <c r="J394" s="195"/>
      <c r="K394" s="45" t="s">
        <v>44</v>
      </c>
    </row>
    <row r="395" spans="1:11">
      <c r="A395" s="192"/>
      <c r="B395" s="198"/>
      <c r="C395" s="211" t="str">
        <f t="shared" si="51"/>
        <v>2019年销售债券费用</v>
      </c>
      <c r="D395" s="176" t="s">
        <v>80</v>
      </c>
      <c r="E395" s="213" t="str">
        <f t="shared" si="52"/>
        <v>权益配置部</v>
      </c>
      <c r="F395" s="196">
        <f t="shared" si="53"/>
        <v>168.75</v>
      </c>
      <c r="G395" s="213" t="str">
        <f t="shared" si="54"/>
        <v>其他</v>
      </c>
      <c r="H395" s="196">
        <f t="shared" si="55"/>
        <v>-168.75</v>
      </c>
      <c r="I395" s="195"/>
      <c r="J395" s="195"/>
      <c r="K395" s="45" t="s">
        <v>44</v>
      </c>
    </row>
    <row r="396" spans="1:11">
      <c r="A396" s="192"/>
      <c r="B396" s="198"/>
      <c r="C396" s="211" t="str">
        <f t="shared" si="51"/>
        <v>财富12个月006期0816-1231销售费用划营业部（见签字件）</v>
      </c>
      <c r="D396" s="176" t="s">
        <v>80</v>
      </c>
      <c r="E396" s="213" t="str">
        <f t="shared" si="52"/>
        <v>固收配置部</v>
      </c>
      <c r="F396" s="196">
        <f t="shared" si="53"/>
        <v>-633.79</v>
      </c>
      <c r="G396" s="213" t="str">
        <f t="shared" si="54"/>
        <v>经纪业务</v>
      </c>
      <c r="H396" s="196">
        <f t="shared" si="55"/>
        <v>633.79</v>
      </c>
      <c r="I396" s="195"/>
      <c r="J396" s="195"/>
      <c r="K396" s="45" t="s">
        <v>44</v>
      </c>
    </row>
    <row r="397" spans="1:11">
      <c r="A397" s="192"/>
      <c r="B397" s="198"/>
      <c r="C397" s="211" t="str">
        <f t="shared" si="51"/>
        <v>公司购买湖南债投资收益调出</v>
      </c>
      <c r="D397" s="176" t="s">
        <v>80</v>
      </c>
      <c r="E397" s="213" t="str">
        <f t="shared" si="52"/>
        <v>固定收益部</v>
      </c>
      <c r="F397" s="196">
        <f t="shared" si="53"/>
        <v>-27121.86</v>
      </c>
      <c r="G397" s="213" t="str">
        <f t="shared" si="54"/>
        <v>其他</v>
      </c>
      <c r="H397" s="196">
        <f t="shared" si="55"/>
        <v>27121.86</v>
      </c>
      <c r="I397" s="195"/>
      <c r="J397" s="195"/>
      <c r="K397" s="45" t="s">
        <v>44</v>
      </c>
    </row>
    <row r="398" spans="1:11">
      <c r="A398" s="192"/>
      <c r="B398" s="198"/>
      <c r="C398" s="211" t="str">
        <f t="shared" si="51"/>
        <v>华润睿致87号浮动盈亏分给投顾</v>
      </c>
      <c r="D398" s="176" t="s">
        <v>80</v>
      </c>
      <c r="E398" s="213" t="str">
        <f t="shared" si="52"/>
        <v>固定收益部</v>
      </c>
      <c r="F398" s="196">
        <f t="shared" si="53"/>
        <v>53374.11</v>
      </c>
      <c r="G398" s="213" t="str">
        <f t="shared" si="54"/>
        <v>投顾业务部</v>
      </c>
      <c r="H398" s="196">
        <f t="shared" si="55"/>
        <v>-53374.11</v>
      </c>
      <c r="I398" s="195"/>
      <c r="J398" s="195"/>
      <c r="K398" s="45" t="s">
        <v>44</v>
      </c>
    </row>
    <row r="399" spans="1:11">
      <c r="A399" s="192"/>
      <c r="B399" s="198"/>
      <c r="C399" s="211" t="str">
        <f t="shared" si="51"/>
        <v>资金运营部2906账户回购利息</v>
      </c>
      <c r="D399" s="176" t="s">
        <v>80</v>
      </c>
      <c r="E399" s="213" t="str">
        <f t="shared" si="52"/>
        <v>证券投资部</v>
      </c>
      <c r="F399" s="196">
        <f t="shared" si="53"/>
        <v>-40788.38</v>
      </c>
      <c r="G399" s="213" t="str">
        <f t="shared" si="54"/>
        <v>其他</v>
      </c>
      <c r="H399" s="196">
        <f t="shared" si="55"/>
        <v>40788.38</v>
      </c>
      <c r="I399" s="195"/>
      <c r="J399" s="195"/>
      <c r="K399" s="45" t="s">
        <v>44</v>
      </c>
    </row>
    <row r="400" spans="1:11">
      <c r="A400" s="192"/>
      <c r="B400" s="198"/>
      <c r="C400" s="211" t="str">
        <f t="shared" si="51"/>
        <v>资管楚天科技浮动盈亏（从证投调出）</v>
      </c>
      <c r="D400" s="176" t="s">
        <v>80</v>
      </c>
      <c r="E400" s="213" t="str">
        <f t="shared" si="52"/>
        <v>证券投资部</v>
      </c>
      <c r="F400" s="196">
        <f t="shared" si="53"/>
        <v>-20539.65</v>
      </c>
      <c r="G400" s="213" t="str">
        <f t="shared" si="54"/>
        <v>权益配置部</v>
      </c>
      <c r="H400" s="196">
        <f t="shared" si="55"/>
        <v>20539.65</v>
      </c>
      <c r="I400" s="195"/>
      <c r="J400" s="195"/>
      <c r="K400" s="45" t="s">
        <v>44</v>
      </c>
    </row>
    <row r="401" spans="1:11">
      <c r="A401" s="198"/>
      <c r="B401" s="198"/>
      <c r="C401" s="211" t="str">
        <f t="shared" ref="C401:C413" si="56">C54</f>
        <v>国融安享2号浮动盈亏（从证投调出）</v>
      </c>
      <c r="D401" s="176" t="s">
        <v>80</v>
      </c>
      <c r="E401" s="213" t="str">
        <f t="shared" ref="E401:E413" si="57">E54</f>
        <v>证券投资部</v>
      </c>
      <c r="F401" s="196">
        <f t="shared" ref="F401:F413" si="58">IF(J54="计",ROUND(F54*$J$350,2),0)</f>
        <v>-11919.35</v>
      </c>
      <c r="G401" s="213" t="str">
        <f t="shared" ref="G401:G413" si="59">G54</f>
        <v>经纪业务</v>
      </c>
      <c r="H401" s="196">
        <f t="shared" ref="H401:H413" si="60">-F401</f>
        <v>11919.35</v>
      </c>
      <c r="I401" s="195"/>
      <c r="J401" s="195"/>
      <c r="K401" s="45" t="s">
        <v>44</v>
      </c>
    </row>
    <row r="402" spans="1:11">
      <c r="A402" s="198"/>
      <c r="B402" s="198"/>
      <c r="C402" s="211" t="str">
        <f t="shared" si="56"/>
        <v>归还做市业务部委托现金管理利息</v>
      </c>
      <c r="D402" s="176" t="s">
        <v>80</v>
      </c>
      <c r="E402" s="213" t="str">
        <f t="shared" si="57"/>
        <v>固定收益部</v>
      </c>
      <c r="F402" s="196">
        <f t="shared" si="58"/>
        <v>-4628.12</v>
      </c>
      <c r="G402" s="213" t="str">
        <f t="shared" si="59"/>
        <v>做市业务部</v>
      </c>
      <c r="H402" s="196">
        <f t="shared" si="60"/>
        <v>4628.12</v>
      </c>
      <c r="I402" s="195"/>
      <c r="J402" s="195"/>
      <c r="K402" s="45" t="s">
        <v>44</v>
      </c>
    </row>
    <row r="403" spans="1:11">
      <c r="A403" s="198"/>
      <c r="B403" s="198"/>
      <c r="C403" s="211" t="str">
        <f t="shared" si="56"/>
        <v>固收-期货投资收益</v>
      </c>
      <c r="D403" s="176" t="s">
        <v>80</v>
      </c>
      <c r="E403" s="213" t="str">
        <f t="shared" si="57"/>
        <v>固定收益部</v>
      </c>
      <c r="F403" s="196">
        <f t="shared" si="58"/>
        <v>-3695.69</v>
      </c>
      <c r="G403" s="213" t="str">
        <f t="shared" si="59"/>
        <v>证券投资部</v>
      </c>
      <c r="H403" s="196">
        <f t="shared" si="60"/>
        <v>3695.69</v>
      </c>
      <c r="I403" s="195"/>
      <c r="J403" s="195"/>
      <c r="K403" s="45" t="s">
        <v>44</v>
      </c>
    </row>
    <row r="404" spans="1:11">
      <c r="A404" s="198"/>
      <c r="B404" s="198"/>
      <c r="C404" s="211" t="str">
        <f t="shared" si="56"/>
        <v>资金运营部委托现金管理收益</v>
      </c>
      <c r="D404" s="176" t="s">
        <v>80</v>
      </c>
      <c r="E404" s="213" t="str">
        <f t="shared" si="57"/>
        <v>固定收益部</v>
      </c>
      <c r="F404" s="196">
        <f t="shared" si="58"/>
        <v>-32535.81</v>
      </c>
      <c r="G404" s="213" t="str">
        <f t="shared" si="59"/>
        <v>其他</v>
      </c>
      <c r="H404" s="196">
        <f t="shared" si="60"/>
        <v>32535.81</v>
      </c>
      <c r="I404" s="195"/>
      <c r="J404" s="195"/>
      <c r="K404" s="45" t="s">
        <v>44</v>
      </c>
    </row>
    <row r="405" spans="1:11">
      <c r="A405" s="198"/>
      <c r="B405" s="198"/>
      <c r="C405" s="211" t="str">
        <f t="shared" si="56"/>
        <v>华润睿致87号投资收益分给投顾</v>
      </c>
      <c r="D405" s="176" t="s">
        <v>80</v>
      </c>
      <c r="E405" s="213" t="str">
        <f t="shared" si="57"/>
        <v>固定收益部</v>
      </c>
      <c r="F405" s="196">
        <f t="shared" si="58"/>
        <v>-651.38</v>
      </c>
      <c r="G405" s="213" t="str">
        <f t="shared" si="59"/>
        <v>投顾业务部</v>
      </c>
      <c r="H405" s="196">
        <f t="shared" si="60"/>
        <v>651.38</v>
      </c>
      <c r="I405" s="195"/>
      <c r="J405" s="195"/>
      <c r="K405" s="45" t="s">
        <v>44</v>
      </c>
    </row>
    <row r="406" spans="1:11">
      <c r="A406" s="198"/>
      <c r="B406" s="198"/>
      <c r="C406" s="211" t="str">
        <f t="shared" si="56"/>
        <v>向资金运营部借款</v>
      </c>
      <c r="D406" s="176" t="s">
        <v>80</v>
      </c>
      <c r="E406" s="213" t="str">
        <f t="shared" si="57"/>
        <v>证券投资部</v>
      </c>
      <c r="F406" s="196">
        <f t="shared" si="58"/>
        <v>-154.69</v>
      </c>
      <c r="G406" s="213" t="str">
        <f t="shared" si="59"/>
        <v>其他</v>
      </c>
      <c r="H406" s="196">
        <f t="shared" si="60"/>
        <v>154.69</v>
      </c>
      <c r="I406" s="195"/>
      <c r="J406" s="195"/>
      <c r="K406" s="45" t="s">
        <v>44</v>
      </c>
    </row>
    <row r="407" spans="1:11">
      <c r="A407" s="198"/>
      <c r="B407" s="198"/>
      <c r="C407" s="211" t="str">
        <f t="shared" si="56"/>
        <v>西部超导浮动盈亏转做市部</v>
      </c>
      <c r="D407" s="176" t="s">
        <v>80</v>
      </c>
      <c r="E407" s="213" t="str">
        <f t="shared" si="57"/>
        <v>证券投资部</v>
      </c>
      <c r="F407" s="196">
        <f t="shared" si="58"/>
        <v>-71026.43</v>
      </c>
      <c r="G407" s="213" t="str">
        <f t="shared" si="59"/>
        <v>做市业务部</v>
      </c>
      <c r="H407" s="196">
        <f t="shared" si="60"/>
        <v>71026.43</v>
      </c>
      <c r="I407" s="195"/>
      <c r="J407" s="195"/>
      <c r="K407" s="45" t="s">
        <v>44</v>
      </c>
    </row>
    <row r="408" spans="1:11">
      <c r="A408" s="198"/>
      <c r="B408" s="198"/>
      <c r="C408" s="211" t="str">
        <f t="shared" si="56"/>
        <v>指定股票处置损益调入</v>
      </c>
      <c r="D408" s="176" t="s">
        <v>80</v>
      </c>
      <c r="E408" s="213" t="str">
        <f t="shared" si="57"/>
        <v>做市业务部</v>
      </c>
      <c r="F408" s="196">
        <f t="shared" si="58"/>
        <v>-6976.46</v>
      </c>
      <c r="G408" s="213" t="str">
        <f t="shared" si="59"/>
        <v>其他</v>
      </c>
      <c r="H408" s="196">
        <f t="shared" si="60"/>
        <v>6976.46</v>
      </c>
      <c r="I408" s="195"/>
      <c r="J408" s="195"/>
      <c r="K408" s="45" t="s">
        <v>44</v>
      </c>
    </row>
    <row r="409" spans="1:11">
      <c r="A409" s="198"/>
      <c r="B409" s="198"/>
      <c r="C409" s="211" t="str">
        <f t="shared" si="56"/>
        <v>资管楚天科技投资收益（从证投调出）</v>
      </c>
      <c r="D409" s="176" t="s">
        <v>80</v>
      </c>
      <c r="E409" s="213" t="str">
        <f t="shared" si="57"/>
        <v>证券投资部</v>
      </c>
      <c r="F409" s="196">
        <f t="shared" si="58"/>
        <v>25783.98</v>
      </c>
      <c r="G409" s="213" t="str">
        <f t="shared" si="59"/>
        <v>权益配置部</v>
      </c>
      <c r="H409" s="196">
        <f t="shared" si="60"/>
        <v>-25783.98</v>
      </c>
      <c r="I409" s="195"/>
      <c r="J409" s="195"/>
      <c r="K409" s="45" t="s">
        <v>44</v>
      </c>
    </row>
    <row r="410" spans="1:11">
      <c r="A410" s="198"/>
      <c r="B410" s="198"/>
      <c r="C410" s="211" t="str">
        <f t="shared" si="56"/>
        <v>归还证券投资部委托现金管理利息</v>
      </c>
      <c r="D410" s="176" t="s">
        <v>80</v>
      </c>
      <c r="E410" s="213" t="str">
        <f t="shared" si="57"/>
        <v>固定收益部</v>
      </c>
      <c r="F410" s="196">
        <f t="shared" si="58"/>
        <v>-5235.62</v>
      </c>
      <c r="G410" s="213" t="str">
        <f t="shared" si="59"/>
        <v>证券投资部</v>
      </c>
      <c r="H410" s="196">
        <f t="shared" si="60"/>
        <v>5235.62</v>
      </c>
      <c r="I410" s="195"/>
      <c r="J410" s="195"/>
      <c r="K410" s="45" t="s">
        <v>44</v>
      </c>
    </row>
    <row r="411" spans="1:11">
      <c r="A411" s="198"/>
      <c r="B411" s="198"/>
      <c r="C411" s="211" t="str">
        <f t="shared" si="56"/>
        <v>19郴州高科、19高科福升、18循环收入划分</v>
      </c>
      <c r="D411" s="176" t="s">
        <v>80</v>
      </c>
      <c r="E411" s="213" t="str">
        <f t="shared" si="57"/>
        <v>债券融资部</v>
      </c>
      <c r="F411" s="196">
        <f t="shared" si="58"/>
        <v>-15210</v>
      </c>
      <c r="G411" s="213" t="str">
        <f t="shared" si="59"/>
        <v>固定收益部</v>
      </c>
      <c r="H411" s="196">
        <f t="shared" si="60"/>
        <v>15210</v>
      </c>
      <c r="I411" s="195"/>
      <c r="J411" s="195"/>
      <c r="K411" s="45" t="s">
        <v>44</v>
      </c>
    </row>
    <row r="412" spans="1:11">
      <c r="A412" s="198"/>
      <c r="B412" s="198"/>
      <c r="C412" s="211" t="str">
        <f t="shared" si="56"/>
        <v>19郴州高科、19高科福升、19循环收入划分</v>
      </c>
      <c r="D412" s="176" t="s">
        <v>80</v>
      </c>
      <c r="E412" s="213" t="str">
        <f t="shared" si="57"/>
        <v>债券融资部</v>
      </c>
      <c r="F412" s="196">
        <f t="shared" si="58"/>
        <v>-11234.25</v>
      </c>
      <c r="G412" s="213" t="str">
        <f t="shared" si="59"/>
        <v>固收配置部</v>
      </c>
      <c r="H412" s="196">
        <f t="shared" si="60"/>
        <v>11234.25</v>
      </c>
      <c r="I412" s="195"/>
      <c r="J412" s="195"/>
      <c r="K412" s="45" t="s">
        <v>44</v>
      </c>
    </row>
    <row r="413" spans="1:11">
      <c r="A413" s="198"/>
      <c r="B413" s="198"/>
      <c r="C413" s="211" t="str">
        <f t="shared" si="56"/>
        <v>债券款利息收入</v>
      </c>
      <c r="D413" s="176" t="s">
        <v>80</v>
      </c>
      <c r="E413" s="213" t="str">
        <f t="shared" si="57"/>
        <v>债券融资部</v>
      </c>
      <c r="F413" s="196">
        <f t="shared" si="58"/>
        <v>26740.37</v>
      </c>
      <c r="G413" s="213" t="str">
        <f t="shared" si="59"/>
        <v>其他</v>
      </c>
      <c r="H413" s="196">
        <f t="shared" si="60"/>
        <v>-26740.37</v>
      </c>
      <c r="I413" s="195"/>
      <c r="J413" s="195"/>
      <c r="K413" s="45" t="s">
        <v>44</v>
      </c>
    </row>
    <row r="414" spans="1:11">
      <c r="A414" s="198"/>
      <c r="B414" s="198"/>
      <c r="C414" s="211" t="str">
        <f t="shared" ref="C414:C423" si="61">C67</f>
        <v>已开发票未收款收入</v>
      </c>
      <c r="D414" s="176" t="s">
        <v>80</v>
      </c>
      <c r="E414" s="213" t="str">
        <f t="shared" ref="E414:E423" si="62">E67</f>
        <v>债券融资部</v>
      </c>
      <c r="F414" s="196">
        <f t="shared" ref="F414:F423" si="63">IF(J67="计",ROUND(F67*$J$350,2),0)</f>
        <v>-6636.79</v>
      </c>
      <c r="G414" s="213" t="str">
        <f t="shared" ref="G414:G423" si="64">G67</f>
        <v>其他</v>
      </c>
      <c r="H414" s="196">
        <f t="shared" ref="H414:H423" si="65">-F414</f>
        <v>6636.79</v>
      </c>
      <c r="I414" s="195"/>
      <c r="J414" s="195"/>
      <c r="K414" s="45" t="s">
        <v>44</v>
      </c>
    </row>
    <row r="415" spans="1:11">
      <c r="A415" s="198"/>
      <c r="B415" s="198"/>
      <c r="C415" s="211" t="str">
        <f t="shared" si="61"/>
        <v>已开发票未收款收入</v>
      </c>
      <c r="D415" s="176" t="s">
        <v>80</v>
      </c>
      <c r="E415" s="213" t="str">
        <f t="shared" si="62"/>
        <v>财务顾问部</v>
      </c>
      <c r="F415" s="196">
        <f t="shared" si="63"/>
        <v>-1061.32</v>
      </c>
      <c r="G415" s="213" t="str">
        <f t="shared" si="64"/>
        <v>其他</v>
      </c>
      <c r="H415" s="196">
        <f t="shared" si="65"/>
        <v>1061.32</v>
      </c>
      <c r="I415" s="195"/>
      <c r="J415" s="195"/>
      <c r="K415" s="45" t="s">
        <v>44</v>
      </c>
    </row>
    <row r="416" spans="1:11">
      <c r="A416" s="198"/>
      <c r="B416" s="198"/>
      <c r="C416" s="211" t="str">
        <f t="shared" si="61"/>
        <v>凌云配股款利息收入</v>
      </c>
      <c r="D416" s="176" t="s">
        <v>80</v>
      </c>
      <c r="E416" s="213" t="str">
        <f t="shared" si="62"/>
        <v>股权融资部</v>
      </c>
      <c r="F416" s="196">
        <f t="shared" si="63"/>
        <v>323.75</v>
      </c>
      <c r="G416" s="213" t="str">
        <f t="shared" si="64"/>
        <v>其他</v>
      </c>
      <c r="H416" s="196">
        <f t="shared" si="65"/>
        <v>-323.75</v>
      </c>
      <c r="I416" s="195"/>
      <c r="J416" s="195"/>
      <c r="K416" s="45" t="s">
        <v>44</v>
      </c>
    </row>
    <row r="417" spans="1:11">
      <c r="A417" s="198"/>
      <c r="B417" s="198"/>
      <c r="C417" s="211" t="str">
        <f t="shared" si="61"/>
        <v>债券款利息收入</v>
      </c>
      <c r="D417" s="176" t="s">
        <v>80</v>
      </c>
      <c r="E417" s="213" t="str">
        <f t="shared" si="62"/>
        <v>北京投行部</v>
      </c>
      <c r="F417" s="196">
        <f t="shared" si="63"/>
        <v>2911.23</v>
      </c>
      <c r="G417" s="213" t="str">
        <f t="shared" si="64"/>
        <v>其他</v>
      </c>
      <c r="H417" s="196">
        <f t="shared" si="65"/>
        <v>-2911.23</v>
      </c>
      <c r="I417" s="195"/>
      <c r="J417" s="195"/>
      <c r="K417" s="45" t="s">
        <v>44</v>
      </c>
    </row>
    <row r="418" spans="1:11">
      <c r="A418" s="198"/>
      <c r="B418" s="198"/>
      <c r="C418" s="211" t="str">
        <f t="shared" si="61"/>
        <v>信托的房租收入转抵房租费用</v>
      </c>
      <c r="D418" s="176" t="s">
        <v>80</v>
      </c>
      <c r="E418" s="213" t="str">
        <f t="shared" si="62"/>
        <v>投资银行管理部</v>
      </c>
      <c r="F418" s="196">
        <f t="shared" si="63"/>
        <v>0</v>
      </c>
      <c r="G418" s="213" t="str">
        <f t="shared" si="64"/>
        <v>其他</v>
      </c>
      <c r="H418" s="196">
        <f t="shared" si="65"/>
        <v>0</v>
      </c>
      <c r="I418" s="195"/>
      <c r="J418" s="195"/>
      <c r="K418" s="45" t="s">
        <v>44</v>
      </c>
    </row>
    <row r="419" spans="1:11">
      <c r="A419" s="198"/>
      <c r="B419" s="198"/>
      <c r="C419" s="211" t="str">
        <f t="shared" si="61"/>
        <v>信托的房租收入转抵房租费用</v>
      </c>
      <c r="D419" s="176" t="s">
        <v>80</v>
      </c>
      <c r="E419" s="213" t="str">
        <f t="shared" si="62"/>
        <v>债券融资部</v>
      </c>
      <c r="F419" s="196">
        <f t="shared" si="63"/>
        <v>0</v>
      </c>
      <c r="G419" s="213" t="str">
        <f t="shared" si="64"/>
        <v>其他</v>
      </c>
      <c r="H419" s="196">
        <f t="shared" si="65"/>
        <v>0</v>
      </c>
      <c r="I419" s="195"/>
      <c r="J419" s="195"/>
      <c r="K419" s="45" t="s">
        <v>44</v>
      </c>
    </row>
    <row r="420" spans="1:11">
      <c r="A420" s="198"/>
      <c r="B420" s="198"/>
      <c r="C420" s="211" t="str">
        <f t="shared" si="61"/>
        <v>信托的房租收入转抵房租费用</v>
      </c>
      <c r="D420" s="176" t="s">
        <v>80</v>
      </c>
      <c r="E420" s="213" t="str">
        <f t="shared" si="62"/>
        <v>股权融资部</v>
      </c>
      <c r="F420" s="196">
        <f t="shared" si="63"/>
        <v>0</v>
      </c>
      <c r="G420" s="213" t="str">
        <f t="shared" si="64"/>
        <v>其他</v>
      </c>
      <c r="H420" s="196">
        <f t="shared" si="65"/>
        <v>0</v>
      </c>
      <c r="I420" s="195"/>
      <c r="J420" s="195"/>
      <c r="K420" s="45" t="s">
        <v>44</v>
      </c>
    </row>
    <row r="421" spans="1:11">
      <c r="A421" s="198"/>
      <c r="B421" s="198"/>
      <c r="C421" s="211" t="str">
        <f t="shared" si="61"/>
        <v>信托的房租收入转抵房租费用</v>
      </c>
      <c r="D421" s="176" t="s">
        <v>80</v>
      </c>
      <c r="E421" s="213" t="str">
        <f t="shared" si="62"/>
        <v>北京投行部</v>
      </c>
      <c r="F421" s="196">
        <f t="shared" si="63"/>
        <v>0</v>
      </c>
      <c r="G421" s="213" t="str">
        <f t="shared" si="64"/>
        <v>其他</v>
      </c>
      <c r="H421" s="196">
        <f t="shared" si="65"/>
        <v>0</v>
      </c>
      <c r="I421" s="195"/>
      <c r="J421" s="195"/>
      <c r="K421" s="45" t="s">
        <v>44</v>
      </c>
    </row>
    <row r="422" spans="1:11">
      <c r="A422" s="198"/>
      <c r="B422" s="198"/>
      <c r="C422" s="211" t="str">
        <f t="shared" si="61"/>
        <v>信托的房租收入转抵房租费用</v>
      </c>
      <c r="D422" s="176" t="s">
        <v>80</v>
      </c>
      <c r="E422" s="213" t="str">
        <f t="shared" si="62"/>
        <v>资本市场部</v>
      </c>
      <c r="F422" s="196">
        <f t="shared" si="63"/>
        <v>0</v>
      </c>
      <c r="G422" s="213" t="str">
        <f t="shared" si="64"/>
        <v>其他</v>
      </c>
      <c r="H422" s="196">
        <f t="shared" si="65"/>
        <v>0</v>
      </c>
      <c r="I422" s="195"/>
      <c r="J422" s="195"/>
      <c r="K422" s="45" t="s">
        <v>44</v>
      </c>
    </row>
    <row r="423" spans="1:11">
      <c r="A423" s="198"/>
      <c r="B423" s="198"/>
      <c r="C423" s="211" t="str">
        <f t="shared" si="61"/>
        <v>已开发票未收款收入</v>
      </c>
      <c r="D423" s="176" t="s">
        <v>80</v>
      </c>
      <c r="E423" s="213" t="str">
        <f t="shared" si="62"/>
        <v>股权融资部</v>
      </c>
      <c r="F423" s="196">
        <f t="shared" si="63"/>
        <v>-7075.47</v>
      </c>
      <c r="G423" s="213" t="str">
        <f t="shared" si="64"/>
        <v>其他</v>
      </c>
      <c r="H423" s="196">
        <f t="shared" si="65"/>
        <v>7075.47</v>
      </c>
      <c r="I423" s="195"/>
      <c r="J423" s="195"/>
      <c r="K423" s="45" t="s">
        <v>44</v>
      </c>
    </row>
    <row r="424" spans="1:11">
      <c r="A424" s="198"/>
      <c r="B424" s="198"/>
      <c r="C424" s="211" t="str">
        <f t="shared" ref="C424:C440" si="66">C77</f>
        <v>捐款给贵州</v>
      </c>
      <c r="D424" s="176" t="s">
        <v>80</v>
      </c>
      <c r="E424" s="213" t="str">
        <f t="shared" ref="E424:E440" si="67">E77</f>
        <v>债券融资部</v>
      </c>
      <c r="F424" s="196">
        <f t="shared" ref="F424:F440" si="68">IF(J77="计",ROUND(F77*$J$350,2),0)</f>
        <v>0</v>
      </c>
      <c r="G424" s="213" t="str">
        <f t="shared" ref="G424:G440" si="69">G77</f>
        <v>其他</v>
      </c>
      <c r="H424" s="196">
        <f t="shared" ref="H424:H440" si="70">-F424</f>
        <v>0</v>
      </c>
      <c r="I424" s="195"/>
      <c r="J424" s="195"/>
      <c r="K424" s="45" t="s">
        <v>44</v>
      </c>
    </row>
    <row r="425" spans="1:11">
      <c r="A425" s="198"/>
      <c r="B425" s="198"/>
      <c r="C425" s="211" t="str">
        <f t="shared" si="66"/>
        <v>转融通利息调整</v>
      </c>
      <c r="D425" s="176" t="s">
        <v>80</v>
      </c>
      <c r="E425" s="213" t="str">
        <f t="shared" si="67"/>
        <v>经纪业务</v>
      </c>
      <c r="F425" s="196">
        <f t="shared" si="68"/>
        <v>41507.49</v>
      </c>
      <c r="G425" s="213" t="str">
        <f t="shared" si="69"/>
        <v>其他</v>
      </c>
      <c r="H425" s="196">
        <f t="shared" si="70"/>
        <v>-41507.49</v>
      </c>
      <c r="I425" s="195"/>
      <c r="J425" s="195"/>
      <c r="K425" s="45" t="s">
        <v>44</v>
      </c>
    </row>
    <row r="426" spans="1:11">
      <c r="A426" s="198"/>
      <c r="B426" s="198"/>
      <c r="C426" s="211" t="str">
        <f t="shared" si="66"/>
        <v>反向IB收入调整</v>
      </c>
      <c r="D426" s="176" t="s">
        <v>80</v>
      </c>
      <c r="E426" s="213" t="str">
        <f t="shared" si="67"/>
        <v>经纪业务</v>
      </c>
      <c r="F426" s="196">
        <f t="shared" si="68"/>
        <v>-5352.17</v>
      </c>
      <c r="G426" s="213" t="str">
        <f t="shared" si="69"/>
        <v>其他</v>
      </c>
      <c r="H426" s="196">
        <f t="shared" si="70"/>
        <v>5352.17</v>
      </c>
      <c r="I426" s="195"/>
      <c r="J426" s="195"/>
      <c r="K426" s="45" t="s">
        <v>44</v>
      </c>
    </row>
    <row r="427" spans="1:11">
      <c r="A427" s="198"/>
      <c r="B427" s="198"/>
      <c r="C427" s="211" t="str">
        <f t="shared" si="66"/>
        <v>手续费中席位佣金收入及手续费中基金收入</v>
      </c>
      <c r="D427" s="176" t="s">
        <v>80</v>
      </c>
      <c r="E427" s="213" t="str">
        <f t="shared" si="67"/>
        <v>经纪业务</v>
      </c>
      <c r="F427" s="196">
        <f t="shared" si="68"/>
        <v>150732.21</v>
      </c>
      <c r="G427" s="213" t="str">
        <f t="shared" si="69"/>
        <v>其他</v>
      </c>
      <c r="H427" s="196">
        <f t="shared" si="70"/>
        <v>-150732.21</v>
      </c>
      <c r="I427" s="195"/>
      <c r="J427" s="195"/>
      <c r="K427" s="45" t="s">
        <v>44</v>
      </c>
    </row>
    <row r="428" spans="1:11">
      <c r="A428" s="198"/>
      <c r="B428" s="198"/>
      <c r="C428" s="211" t="str">
        <f t="shared" si="66"/>
        <v>手续费中席位佣金收入及手续费中基金收入</v>
      </c>
      <c r="D428" s="176" t="s">
        <v>80</v>
      </c>
      <c r="E428" s="213" t="str">
        <f t="shared" si="67"/>
        <v>经纪业务</v>
      </c>
      <c r="F428" s="196">
        <f t="shared" si="68"/>
        <v>-150732.21</v>
      </c>
      <c r="G428" s="213" t="str">
        <f t="shared" si="69"/>
        <v>其他</v>
      </c>
      <c r="H428" s="196">
        <f t="shared" si="70"/>
        <v>150732.21</v>
      </c>
      <c r="I428" s="195"/>
      <c r="J428" s="195"/>
      <c r="K428" s="45" t="s">
        <v>44</v>
      </c>
    </row>
    <row r="429" spans="1:11">
      <c r="A429" s="198"/>
      <c r="B429" s="198"/>
      <c r="C429" s="211" t="str">
        <f t="shared" si="66"/>
        <v> BGS0108-20191980基金服务部所开发的客户产生的净佣金，按照营业部10%，基金服务部90%分成</v>
      </c>
      <c r="D429" s="176" t="s">
        <v>80</v>
      </c>
      <c r="E429" s="213" t="str">
        <f t="shared" si="67"/>
        <v>经纪业务</v>
      </c>
      <c r="F429" s="196">
        <f t="shared" si="68"/>
        <v>-2545.12</v>
      </c>
      <c r="G429" s="213" t="str">
        <f t="shared" si="69"/>
        <v>基金服务部</v>
      </c>
      <c r="H429" s="196">
        <f t="shared" si="70"/>
        <v>2545.12</v>
      </c>
      <c r="I429" s="195"/>
      <c r="J429" s="195"/>
      <c r="K429" s="45" t="s">
        <v>44</v>
      </c>
    </row>
    <row r="430" spans="1:11">
      <c r="A430" s="198"/>
      <c r="B430" s="198"/>
      <c r="C430" s="211" t="str">
        <f t="shared" si="66"/>
        <v> BGS0108-20191980基金服务部所开发的客户产生的净佣金，按照营业部10%，基金服务部90%分成</v>
      </c>
      <c r="D430" s="176" t="s">
        <v>80</v>
      </c>
      <c r="E430" s="213" t="str">
        <f t="shared" si="67"/>
        <v>经纪业务</v>
      </c>
      <c r="F430" s="196">
        <f t="shared" si="68"/>
        <v>-570.05</v>
      </c>
      <c r="G430" s="213" t="str">
        <f t="shared" si="69"/>
        <v>基金服务部</v>
      </c>
      <c r="H430" s="196">
        <f t="shared" si="70"/>
        <v>570.05</v>
      </c>
      <c r="I430" s="195"/>
      <c r="J430" s="195"/>
      <c r="K430" s="45" t="s">
        <v>44</v>
      </c>
    </row>
    <row r="431" spans="1:11">
      <c r="A431" s="198"/>
      <c r="B431" s="198"/>
      <c r="C431" s="211" t="str">
        <f t="shared" si="66"/>
        <v>运通22号收入划青岛营业部（由于项目存在问题，暂不划给青岛营业部）</v>
      </c>
      <c r="D431" s="176" t="s">
        <v>80</v>
      </c>
      <c r="E431" s="213" t="str">
        <f t="shared" si="67"/>
        <v>资产管理部</v>
      </c>
      <c r="F431" s="196">
        <f t="shared" si="68"/>
        <v>-323.34</v>
      </c>
      <c r="G431" s="213" t="str">
        <f t="shared" si="69"/>
        <v>经纪业务</v>
      </c>
      <c r="H431" s="196">
        <f t="shared" si="70"/>
        <v>323.34</v>
      </c>
      <c r="I431" s="195"/>
      <c r="J431" s="195"/>
      <c r="K431" s="45" t="s">
        <v>44</v>
      </c>
    </row>
    <row r="432" spans="1:11">
      <c r="A432" s="198"/>
      <c r="B432" s="198"/>
      <c r="C432" s="211" t="str">
        <f t="shared" si="66"/>
        <v>减值调整</v>
      </c>
      <c r="D432" s="176" t="s">
        <v>80</v>
      </c>
      <c r="E432" s="213" t="str">
        <f t="shared" si="67"/>
        <v>固定收益部</v>
      </c>
      <c r="F432" s="196">
        <f t="shared" si="68"/>
        <v>0</v>
      </c>
      <c r="G432" s="213" t="str">
        <f t="shared" si="69"/>
        <v>其他</v>
      </c>
      <c r="H432" s="196">
        <f t="shared" si="70"/>
        <v>0</v>
      </c>
      <c r="I432" s="195"/>
      <c r="J432" s="195"/>
      <c r="K432" s="45" t="s">
        <v>44</v>
      </c>
    </row>
    <row r="433" spans="1:11">
      <c r="A433" s="198"/>
      <c r="B433" s="198"/>
      <c r="C433" s="211" t="str">
        <f t="shared" si="66"/>
        <v>减值调整</v>
      </c>
      <c r="D433" s="176" t="s">
        <v>80</v>
      </c>
      <c r="E433" s="213" t="str">
        <f t="shared" si="67"/>
        <v>固定收益部</v>
      </c>
      <c r="F433" s="196">
        <f t="shared" si="68"/>
        <v>0</v>
      </c>
      <c r="G433" s="213" t="str">
        <f t="shared" si="69"/>
        <v>其他</v>
      </c>
      <c r="H433" s="196">
        <f t="shared" si="70"/>
        <v>0</v>
      </c>
      <c r="I433" s="195"/>
      <c r="J433" s="195"/>
      <c r="K433" s="45" t="s">
        <v>44</v>
      </c>
    </row>
    <row r="434" spans="1:11">
      <c r="A434" s="198"/>
      <c r="B434" s="198"/>
      <c r="C434" s="211" t="str">
        <f t="shared" si="66"/>
        <v>专项减值首年仅50%计入条线</v>
      </c>
      <c r="D434" s="176" t="s">
        <v>80</v>
      </c>
      <c r="E434" s="213" t="str">
        <f t="shared" si="67"/>
        <v>经纪业务</v>
      </c>
      <c r="F434" s="196">
        <f t="shared" si="68"/>
        <v>0</v>
      </c>
      <c r="G434" s="213" t="str">
        <f t="shared" si="69"/>
        <v>其他</v>
      </c>
      <c r="H434" s="196">
        <f t="shared" si="70"/>
        <v>0</v>
      </c>
      <c r="I434" s="195"/>
      <c r="J434" s="195"/>
      <c r="K434" s="45" t="s">
        <v>44</v>
      </c>
    </row>
    <row r="435" spans="1:11">
      <c r="A435" s="198"/>
      <c r="B435" s="198"/>
      <c r="C435" s="211" t="str">
        <f t="shared" si="66"/>
        <v>公司购买湖南债浮动盈亏调出(其他债权投资)</v>
      </c>
      <c r="D435" s="176" t="s">
        <v>80</v>
      </c>
      <c r="E435" s="213" t="str">
        <f t="shared" si="67"/>
        <v>固定收益部</v>
      </c>
      <c r="F435" s="196">
        <f t="shared" si="68"/>
        <v>0</v>
      </c>
      <c r="G435" s="213" t="str">
        <f t="shared" si="69"/>
        <v>其他</v>
      </c>
      <c r="H435" s="196">
        <f t="shared" si="70"/>
        <v>0</v>
      </c>
      <c r="I435" s="195"/>
      <c r="J435" s="195"/>
      <c r="K435" s="45" t="s">
        <v>44</v>
      </c>
    </row>
    <row r="436" spans="1:11">
      <c r="A436" s="198"/>
      <c r="B436" s="198"/>
      <c r="C436" s="211" t="str">
        <f t="shared" ref="C436:C451" si="71">C89</f>
        <v>同泰2号收益差额</v>
      </c>
      <c r="D436" s="176" t="s">
        <v>80</v>
      </c>
      <c r="E436" s="213" t="str">
        <f t="shared" ref="E436:E451" si="72">E89</f>
        <v>证券投资部</v>
      </c>
      <c r="F436" s="196">
        <f t="shared" ref="F436:F451" si="73">IF(J89="计",ROUND(F89*$J$350,2),0)</f>
        <v>2475</v>
      </c>
      <c r="G436" s="213" t="str">
        <f t="shared" ref="G436:G451" si="74">G89</f>
        <v>经纪业务</v>
      </c>
      <c r="H436" s="196">
        <f t="shared" ref="H436:H451" si="75">-F436</f>
        <v>-2475</v>
      </c>
      <c r="I436" s="195"/>
      <c r="J436" s="195"/>
      <c r="K436" s="45" t="s">
        <v>44</v>
      </c>
    </row>
    <row r="437" spans="1:11">
      <c r="A437" s="198"/>
      <c r="B437" s="198"/>
      <c r="C437" s="211" t="str">
        <f t="shared" si="71"/>
        <v>恒生补偿款（证投打五折）</v>
      </c>
      <c r="D437" s="176" t="s">
        <v>80</v>
      </c>
      <c r="E437" s="213" t="str">
        <f t="shared" si="72"/>
        <v>证券投资部</v>
      </c>
      <c r="F437" s="196">
        <f t="shared" si="73"/>
        <v>12269.93</v>
      </c>
      <c r="G437" s="213" t="str">
        <f t="shared" si="74"/>
        <v>其他</v>
      </c>
      <c r="H437" s="196">
        <f t="shared" si="75"/>
        <v>-12269.93</v>
      </c>
      <c r="I437" s="195"/>
      <c r="J437" s="195"/>
      <c r="K437" s="45" t="s">
        <v>44</v>
      </c>
    </row>
    <row r="438" spans="1:11">
      <c r="A438" s="198"/>
      <c r="B438" s="198"/>
      <c r="C438" s="211" t="str">
        <f t="shared" si="71"/>
        <v>19湘抒01，华创01、02、19财信、19财富01</v>
      </c>
      <c r="D438" s="176" t="s">
        <v>80</v>
      </c>
      <c r="E438" s="213" t="str">
        <f t="shared" si="72"/>
        <v>债券融资部</v>
      </c>
      <c r="F438" s="196">
        <f t="shared" si="73"/>
        <v>-108821.25</v>
      </c>
      <c r="G438" s="213" t="str">
        <f t="shared" si="74"/>
        <v>其他</v>
      </c>
      <c r="H438" s="196">
        <f t="shared" si="75"/>
        <v>108821.25</v>
      </c>
      <c r="I438" s="195"/>
      <c r="J438" s="195"/>
      <c r="K438" s="45" t="s">
        <v>44</v>
      </c>
    </row>
    <row r="439" spans="1:11">
      <c r="A439" s="198"/>
      <c r="B439" s="198"/>
      <c r="C439" s="211">
        <f t="shared" si="71"/>
        <v>0</v>
      </c>
      <c r="D439" s="176" t="s">
        <v>80</v>
      </c>
      <c r="E439" s="213">
        <f t="shared" si="72"/>
        <v>0</v>
      </c>
      <c r="F439" s="196">
        <f t="shared" si="73"/>
        <v>0</v>
      </c>
      <c r="G439" s="213">
        <f t="shared" si="74"/>
        <v>0</v>
      </c>
      <c r="H439" s="196">
        <f t="shared" si="75"/>
        <v>0</v>
      </c>
      <c r="I439" s="195"/>
      <c r="J439" s="195"/>
      <c r="K439" s="45" t="s">
        <v>44</v>
      </c>
    </row>
    <row r="440" spans="1:11">
      <c r="A440" s="198"/>
      <c r="B440" s="198"/>
      <c r="C440" s="211">
        <f t="shared" si="71"/>
        <v>0</v>
      </c>
      <c r="D440" s="176" t="s">
        <v>80</v>
      </c>
      <c r="E440" s="213">
        <f t="shared" si="72"/>
        <v>0</v>
      </c>
      <c r="F440" s="196">
        <f t="shared" si="73"/>
        <v>0</v>
      </c>
      <c r="G440" s="213">
        <f t="shared" si="74"/>
        <v>0</v>
      </c>
      <c r="H440" s="196">
        <f t="shared" si="75"/>
        <v>0</v>
      </c>
      <c r="I440" s="195"/>
      <c r="J440" s="195"/>
      <c r="K440" s="45" t="s">
        <v>44</v>
      </c>
    </row>
    <row r="441" spans="1:11">
      <c r="A441" s="198"/>
      <c r="B441" s="198"/>
      <c r="C441" s="211">
        <f t="shared" si="71"/>
        <v>0</v>
      </c>
      <c r="D441" s="176" t="s">
        <v>80</v>
      </c>
      <c r="E441" s="213">
        <f t="shared" si="72"/>
        <v>0</v>
      </c>
      <c r="F441" s="196">
        <f t="shared" si="73"/>
        <v>0</v>
      </c>
      <c r="G441" s="213">
        <f t="shared" si="74"/>
        <v>0</v>
      </c>
      <c r="H441" s="196">
        <f t="shared" si="75"/>
        <v>0</v>
      </c>
      <c r="I441" s="195"/>
      <c r="J441" s="195"/>
      <c r="K441" s="45" t="s">
        <v>44</v>
      </c>
    </row>
    <row r="442" spans="1:11">
      <c r="A442" s="198"/>
      <c r="B442" s="198"/>
      <c r="C442" s="211">
        <f t="shared" si="71"/>
        <v>0</v>
      </c>
      <c r="D442" s="176" t="s">
        <v>80</v>
      </c>
      <c r="E442" s="213">
        <f t="shared" si="72"/>
        <v>0</v>
      </c>
      <c r="F442" s="196">
        <f t="shared" si="73"/>
        <v>0</v>
      </c>
      <c r="G442" s="213">
        <f t="shared" si="74"/>
        <v>0</v>
      </c>
      <c r="H442" s="196">
        <f t="shared" si="75"/>
        <v>0</v>
      </c>
      <c r="I442" s="195"/>
      <c r="J442" s="195"/>
      <c r="K442" s="45" t="s">
        <v>44</v>
      </c>
    </row>
    <row r="443" spans="1:11">
      <c r="A443" s="198"/>
      <c r="B443" s="198"/>
      <c r="C443" s="211">
        <f t="shared" si="71"/>
        <v>0</v>
      </c>
      <c r="D443" s="176" t="s">
        <v>80</v>
      </c>
      <c r="E443" s="213">
        <f t="shared" si="72"/>
        <v>0</v>
      </c>
      <c r="F443" s="196">
        <f t="shared" si="73"/>
        <v>0</v>
      </c>
      <c r="G443" s="213">
        <f t="shared" si="74"/>
        <v>0</v>
      </c>
      <c r="H443" s="196">
        <f t="shared" si="75"/>
        <v>0</v>
      </c>
      <c r="I443" s="195"/>
      <c r="J443" s="195"/>
      <c r="K443" s="45" t="s">
        <v>44</v>
      </c>
    </row>
    <row r="444" spans="1:11">
      <c r="A444" s="198"/>
      <c r="B444" s="198"/>
      <c r="C444" s="211">
        <f t="shared" si="71"/>
        <v>0</v>
      </c>
      <c r="D444" s="176" t="s">
        <v>80</v>
      </c>
      <c r="E444" s="213">
        <f t="shared" si="72"/>
        <v>0</v>
      </c>
      <c r="F444" s="196">
        <f t="shared" si="73"/>
        <v>0</v>
      </c>
      <c r="G444" s="213">
        <f t="shared" si="74"/>
        <v>0</v>
      </c>
      <c r="H444" s="196">
        <f t="shared" si="75"/>
        <v>0</v>
      </c>
      <c r="I444" s="195"/>
      <c r="J444" s="195"/>
      <c r="K444" s="45" t="s">
        <v>44</v>
      </c>
    </row>
    <row r="445" spans="1:11">
      <c r="A445" s="198"/>
      <c r="B445" s="198"/>
      <c r="C445" s="211">
        <f t="shared" si="71"/>
        <v>0</v>
      </c>
      <c r="D445" s="176" t="s">
        <v>80</v>
      </c>
      <c r="E445" s="213">
        <f t="shared" si="72"/>
        <v>0</v>
      </c>
      <c r="F445" s="196">
        <f t="shared" si="73"/>
        <v>0</v>
      </c>
      <c r="G445" s="213">
        <f t="shared" si="74"/>
        <v>0</v>
      </c>
      <c r="H445" s="196">
        <f t="shared" si="75"/>
        <v>0</v>
      </c>
      <c r="I445" s="195"/>
      <c r="J445" s="195"/>
      <c r="K445" s="45" t="s">
        <v>44</v>
      </c>
    </row>
    <row r="446" spans="1:11">
      <c r="A446" s="198"/>
      <c r="B446" s="198"/>
      <c r="C446" s="211">
        <f t="shared" si="71"/>
        <v>0</v>
      </c>
      <c r="D446" s="176" t="s">
        <v>80</v>
      </c>
      <c r="E446" s="213">
        <f t="shared" si="72"/>
        <v>0</v>
      </c>
      <c r="F446" s="196">
        <f t="shared" si="73"/>
        <v>0</v>
      </c>
      <c r="G446" s="213">
        <f t="shared" si="74"/>
        <v>0</v>
      </c>
      <c r="H446" s="196">
        <f t="shared" si="75"/>
        <v>0</v>
      </c>
      <c r="I446" s="195"/>
      <c r="J446" s="195"/>
      <c r="K446" s="45" t="s">
        <v>44</v>
      </c>
    </row>
    <row r="447" spans="1:11">
      <c r="A447" s="198"/>
      <c r="B447" s="198"/>
      <c r="C447" s="211"/>
      <c r="D447" s="176"/>
      <c r="E447" s="213"/>
      <c r="F447" s="196"/>
      <c r="G447" s="213"/>
      <c r="H447" s="196"/>
      <c r="I447" s="195"/>
      <c r="J447" s="195"/>
      <c r="K447" s="45" t="s">
        <v>44</v>
      </c>
    </row>
    <row r="448" spans="1:11">
      <c r="A448" s="198"/>
      <c r="B448" s="198"/>
      <c r="C448" s="211"/>
      <c r="D448" s="176"/>
      <c r="E448" s="213"/>
      <c r="F448" s="196"/>
      <c r="G448" s="213"/>
      <c r="H448" s="196"/>
      <c r="I448" s="195"/>
      <c r="J448" s="195"/>
      <c r="K448" s="45" t="s">
        <v>44</v>
      </c>
    </row>
    <row r="449" spans="1:11">
      <c r="A449" s="198"/>
      <c r="B449" s="198"/>
      <c r="C449" s="211"/>
      <c r="D449" s="176"/>
      <c r="E449" s="213"/>
      <c r="F449" s="196"/>
      <c r="G449" s="213"/>
      <c r="H449" s="196"/>
      <c r="I449" s="195"/>
      <c r="J449" s="195"/>
      <c r="K449" s="45" t="s">
        <v>44</v>
      </c>
    </row>
    <row r="450" spans="1:11">
      <c r="A450" s="198"/>
      <c r="B450" s="198"/>
      <c r="C450" s="211"/>
      <c r="D450" s="176"/>
      <c r="E450" s="213"/>
      <c r="F450" s="196"/>
      <c r="G450" s="213"/>
      <c r="H450" s="196"/>
      <c r="I450" s="195"/>
      <c r="J450" s="195"/>
      <c r="K450" s="45" t="s">
        <v>44</v>
      </c>
    </row>
    <row r="451" spans="1:11">
      <c r="A451" s="198"/>
      <c r="B451" s="198"/>
      <c r="C451" s="211"/>
      <c r="D451" s="176"/>
      <c r="E451" s="213"/>
      <c r="F451" s="196"/>
      <c r="G451" s="213"/>
      <c r="H451" s="196"/>
      <c r="I451" s="195"/>
      <c r="J451" s="195"/>
      <c r="K451" s="198"/>
    </row>
  </sheetData>
  <autoFilter ref="A3:O99">
    <filterColumn colId="4">
      <customFilters>
        <customFilter operator="equal" val="证券投资部"/>
      </customFilters>
    </filterColumn>
    <extLst/>
  </autoFilter>
  <mergeCells count="7">
    <mergeCell ref="A4:A27"/>
    <mergeCell ref="A28:A77"/>
    <mergeCell ref="A101:A241"/>
    <mergeCell ref="A243:A252"/>
    <mergeCell ref="A254:A326"/>
    <mergeCell ref="A351:A400"/>
    <mergeCell ref="A1:K2"/>
  </mergeCells>
  <dataValidations count="6">
    <dataValidation type="list" allowBlank="1" showInputMessage="1" showErrorMessage="1" sqref="G121 D182:D217 D218:D235 E110:E124 E125:E130 E166:E217 E218:E235 G182:G217 G218:G235">
      <formula1>[2]索引!#REF!</formula1>
    </dataValidation>
    <dataValidation type="list" allowBlank="1" showInputMessage="1" showErrorMessage="1" sqref="J4 I70 J70 I76 J76 I88 J88 I100 I4:I8 J5:J8 I9:J69 I86:J87 I71:J75 I77:J85 I89:J99">
      <formula1>索引!$D$3:$D$4</formula1>
    </dataValidation>
    <dataValidation type="list" allowBlank="1" showInputMessage="1" showErrorMessage="1" sqref="D100 E100 G100">
      <formula1>[1]索引!#REF!</formula1>
    </dataValidation>
    <dataValidation type="list" allowBlank="1" showInputMessage="1" showErrorMessage="1" sqref="G12 G13 G14 G15 G16 G17 G29 G33 G38 G39 G40 G41 G42 G43 G44 G45 G46 G47 G48 G49 G50 G51 G52 G53 G54 G62 G63 E64 G64 E65 G65 E66 G66 E67 G67 E68 G68 E69 G69 E70 G70 E71 G71 E72 G72 E73 G73 G74 G75 E76 G78 E81 E84 G84 E87 G87 G90 E108 E109 G130 E131 E134 E135 E136 E137 E138 E139 E140 E141 E142 E143 E144 E145 E146 E147 E148 E149 E150 E151 G181 E236 G236 E242 G242 E4:E38 E39:E63 E74:E75 E77:E78 E79:E80 E82:E83 E85:E86 E88:E99 E101:E105 E106:E107 E132:E133 E152:E155 E156:E160 E161:E165 E237:E241 E243:E252 G4:G6 G7:G11 G18:G28 G30:G32 G34:G37 G55:G61 G76:G77 G79:G81 G82:G83 G85:G86 G88:G89 G91:G92 G93:G94 G95:G99 G101:G105 G106:G107 G108:G120 G122:G129 G131:G151 G152:G155 G156:G159 G160:G165 G166:G178 G179:G180 G237:G241 G243:G252">
      <formula1>索引!$C$3:$C$20</formula1>
    </dataValidation>
    <dataValidation type="list" allowBlank="1" showInputMessage="1" showErrorMessage="1" sqref="D41 D42 D43 D53 D54 D60 D65 D66 D67 D68 D69 D70 D78 D83 D84 D85 D4:D36 D37:D38 D39:D40 D44:D46 D47:D52 D55:D59 D61:D62 D63:D64 D71:D75 D76:D77 D79:D80 D81:D82 D86:D87 D88:D99">
      <formula1>索引!$A$3:$A$26</formula1>
    </dataValidation>
    <dataValidation type="list" allowBlank="1" showInputMessage="1" showErrorMessage="1" sqref="D106 D112 D125 D126 D127 D128 D129 D130 D134 D146 D152 D160 D165 D181 D236 D101:D105 D107:D108 D109:D111 D113:D116 D117:D119 D120:D121 D122:D124 D131:D133 D135:D139 D140:D145 D147:D151 D153:D155 D156:D159 D161:D164 D166:D178 D179:D180 D237:D252">
      <formula1>索引!$B$3:$B$100</formula1>
    </dataValidation>
  </dataValidation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3:D75"/>
  <sheetViews>
    <sheetView workbookViewId="0">
      <selection activeCell="D23" sqref="D23"/>
    </sheetView>
  </sheetViews>
  <sheetFormatPr defaultColWidth="9" defaultRowHeight="16.5" outlineLevelCol="3"/>
  <cols>
    <col min="1" max="1" width="57.25" style="168" customWidth="1"/>
    <col min="2" max="3" width="14.875" style="168" customWidth="1"/>
  </cols>
  <sheetData>
    <row r="3" spans="1:4">
      <c r="A3" s="45" t="s">
        <v>27</v>
      </c>
      <c r="B3" s="169" t="s">
        <v>75</v>
      </c>
      <c r="C3" s="170" t="s">
        <v>3</v>
      </c>
      <c r="D3" s="171" t="s">
        <v>236</v>
      </c>
    </row>
    <row r="4" spans="1:4">
      <c r="A4" s="45" t="s">
        <v>28</v>
      </c>
      <c r="B4" s="172" t="s">
        <v>76</v>
      </c>
      <c r="C4" s="173" t="s">
        <v>4</v>
      </c>
      <c r="D4" s="171" t="s">
        <v>230</v>
      </c>
    </row>
    <row r="5" spans="1:4">
      <c r="A5" s="44" t="s">
        <v>29</v>
      </c>
      <c r="B5" s="172" t="s">
        <v>77</v>
      </c>
      <c r="C5" s="173" t="s">
        <v>5</v>
      </c>
      <c r="D5" s="2"/>
    </row>
    <row r="6" spans="1:3">
      <c r="A6" s="45" t="s">
        <v>30</v>
      </c>
      <c r="B6" s="172" t="s">
        <v>78</v>
      </c>
      <c r="C6" s="173" t="s">
        <v>6</v>
      </c>
    </row>
    <row r="7" spans="1:3">
      <c r="A7" s="45" t="s">
        <v>31</v>
      </c>
      <c r="B7" s="172" t="s">
        <v>79</v>
      </c>
      <c r="C7" s="173" t="s">
        <v>7</v>
      </c>
    </row>
    <row r="8" spans="1:3">
      <c r="A8" s="45" t="s">
        <v>32</v>
      </c>
      <c r="B8" s="172" t="s">
        <v>80</v>
      </c>
      <c r="C8" s="173" t="s">
        <v>9</v>
      </c>
    </row>
    <row r="9" spans="1:3">
      <c r="A9" s="44" t="s">
        <v>33</v>
      </c>
      <c r="B9" s="172" t="s">
        <v>81</v>
      </c>
      <c r="C9" s="173" t="s">
        <v>10</v>
      </c>
    </row>
    <row r="10" spans="1:3">
      <c r="A10" s="45" t="s">
        <v>34</v>
      </c>
      <c r="B10" s="172" t="s">
        <v>82</v>
      </c>
      <c r="C10" s="173" t="s">
        <v>11</v>
      </c>
    </row>
    <row r="11" spans="1:3">
      <c r="A11" s="44" t="s">
        <v>35</v>
      </c>
      <c r="B11" s="172" t="s">
        <v>83</v>
      </c>
      <c r="C11" s="174" t="s">
        <v>13</v>
      </c>
    </row>
    <row r="12" spans="1:3">
      <c r="A12" s="44" t="s">
        <v>36</v>
      </c>
      <c r="B12" s="175" t="s">
        <v>84</v>
      </c>
      <c r="C12" s="174" t="s">
        <v>14</v>
      </c>
    </row>
    <row r="13" spans="1:3">
      <c r="A13" s="44" t="s">
        <v>37</v>
      </c>
      <c r="B13" s="175" t="s">
        <v>85</v>
      </c>
      <c r="C13" s="174" t="s">
        <v>16</v>
      </c>
    </row>
    <row r="14" spans="1:3">
      <c r="A14" s="44" t="s">
        <v>38</v>
      </c>
      <c r="B14" s="175" t="s">
        <v>86</v>
      </c>
      <c r="C14" s="174" t="s">
        <v>17</v>
      </c>
    </row>
    <row r="15" spans="1:3">
      <c r="A15" s="44" t="s">
        <v>39</v>
      </c>
      <c r="B15" s="175" t="s">
        <v>87</v>
      </c>
      <c r="C15" s="174" t="s">
        <v>19</v>
      </c>
    </row>
    <row r="16" spans="1:3">
      <c r="A16" s="44" t="s">
        <v>40</v>
      </c>
      <c r="B16" s="175" t="s">
        <v>88</v>
      </c>
      <c r="C16" s="176" t="s">
        <v>20</v>
      </c>
    </row>
    <row r="17" spans="1:3">
      <c r="A17" s="44" t="s">
        <v>41</v>
      </c>
      <c r="B17" s="175" t="s">
        <v>89</v>
      </c>
      <c r="C17" s="176" t="s">
        <v>21</v>
      </c>
    </row>
    <row r="18" spans="1:3">
      <c r="A18" s="45" t="s">
        <v>43</v>
      </c>
      <c r="B18" s="175" t="s">
        <v>90</v>
      </c>
      <c r="C18" s="176" t="s">
        <v>22</v>
      </c>
    </row>
    <row r="19" spans="1:3">
      <c r="A19" s="45" t="s">
        <v>44</v>
      </c>
      <c r="B19" s="175" t="s">
        <v>91</v>
      </c>
      <c r="C19" s="177" t="s">
        <v>23</v>
      </c>
    </row>
    <row r="20" spans="1:3">
      <c r="A20" s="45" t="s">
        <v>45</v>
      </c>
      <c r="B20" s="178" t="s">
        <v>92</v>
      </c>
      <c r="C20" s="176" t="s">
        <v>24</v>
      </c>
    </row>
    <row r="21" spans="1:3">
      <c r="A21" s="45" t="s">
        <v>46</v>
      </c>
      <c r="B21" s="178" t="s">
        <v>93</v>
      </c>
      <c r="C21" s="176"/>
    </row>
    <row r="22" spans="1:3">
      <c r="A22" s="45" t="s">
        <v>47</v>
      </c>
      <c r="B22" s="178" t="s">
        <v>94</v>
      </c>
      <c r="C22" s="179"/>
    </row>
    <row r="23" spans="1:3">
      <c r="A23" s="45" t="s">
        <v>49</v>
      </c>
      <c r="B23" s="180" t="s">
        <v>97</v>
      </c>
      <c r="C23" s="179"/>
    </row>
    <row r="24" spans="1:3">
      <c r="A24" s="45" t="s">
        <v>50</v>
      </c>
      <c r="B24" s="178" t="s">
        <v>98</v>
      </c>
      <c r="C24" s="179"/>
    </row>
    <row r="25" spans="1:3">
      <c r="A25" s="45" t="s">
        <v>52</v>
      </c>
      <c r="B25" s="178" t="s">
        <v>99</v>
      </c>
      <c r="C25" s="179"/>
    </row>
    <row r="26" spans="1:3">
      <c r="A26" s="181" t="s">
        <v>54</v>
      </c>
      <c r="B26" s="182" t="s">
        <v>100</v>
      </c>
      <c r="C26" s="179"/>
    </row>
    <row r="27" spans="2:3">
      <c r="B27" s="182" t="s">
        <v>101</v>
      </c>
      <c r="C27" s="179"/>
    </row>
    <row r="28" spans="2:3">
      <c r="B28" s="182" t="s">
        <v>102</v>
      </c>
      <c r="C28" s="179"/>
    </row>
    <row r="29" spans="2:3">
      <c r="B29" s="182" t="s">
        <v>103</v>
      </c>
      <c r="C29" s="179"/>
    </row>
    <row r="30" spans="2:3">
      <c r="B30" s="182" t="s">
        <v>104</v>
      </c>
      <c r="C30" s="179"/>
    </row>
    <row r="31" spans="2:3">
      <c r="B31" s="182" t="s">
        <v>105</v>
      </c>
      <c r="C31" s="179"/>
    </row>
    <row r="32" spans="2:3">
      <c r="B32" s="182" t="s">
        <v>106</v>
      </c>
      <c r="C32" s="179"/>
    </row>
    <row r="33" spans="2:3">
      <c r="B33" s="182" t="s">
        <v>107</v>
      </c>
      <c r="C33" s="179"/>
    </row>
    <row r="34" spans="2:3">
      <c r="B34" s="182" t="s">
        <v>108</v>
      </c>
      <c r="C34" s="179"/>
    </row>
    <row r="35" spans="2:3">
      <c r="B35" s="182" t="s">
        <v>109</v>
      </c>
      <c r="C35" s="183"/>
    </row>
    <row r="36" spans="2:3">
      <c r="B36" s="182" t="s">
        <v>111</v>
      </c>
      <c r="C36" s="183"/>
    </row>
    <row r="37" spans="2:3">
      <c r="B37" s="182" t="s">
        <v>112</v>
      </c>
      <c r="C37" s="183"/>
    </row>
    <row r="38" spans="2:3">
      <c r="B38" s="182" t="s">
        <v>113</v>
      </c>
      <c r="C38" s="183"/>
    </row>
    <row r="39" spans="2:3">
      <c r="B39" s="184" t="s">
        <v>114</v>
      </c>
      <c r="C39" s="183"/>
    </row>
    <row r="40" spans="2:3">
      <c r="B40" s="184" t="s">
        <v>115</v>
      </c>
      <c r="C40" s="183"/>
    </row>
    <row r="41" spans="2:3">
      <c r="B41" s="184" t="s">
        <v>116</v>
      </c>
      <c r="C41" s="183"/>
    </row>
    <row r="42" spans="2:3">
      <c r="B42" s="184" t="s">
        <v>117</v>
      </c>
      <c r="C42" s="179"/>
    </row>
    <row r="43" spans="2:3">
      <c r="B43" s="184" t="s">
        <v>118</v>
      </c>
      <c r="C43" s="179"/>
    </row>
    <row r="44" spans="2:3">
      <c r="B44" s="184" t="s">
        <v>119</v>
      </c>
      <c r="C44" s="185"/>
    </row>
    <row r="45" spans="2:3">
      <c r="B45" s="184" t="s">
        <v>120</v>
      </c>
      <c r="C45" s="185"/>
    </row>
    <row r="46" spans="2:3">
      <c r="B46" s="182" t="s">
        <v>121</v>
      </c>
      <c r="C46" s="185"/>
    </row>
    <row r="47" spans="2:3">
      <c r="B47" s="182" t="s">
        <v>122</v>
      </c>
      <c r="C47" s="185"/>
    </row>
    <row r="48" spans="2:3">
      <c r="B48" s="186" t="s">
        <v>123</v>
      </c>
      <c r="C48" s="179"/>
    </row>
    <row r="49" spans="2:3">
      <c r="B49" s="186" t="s">
        <v>124</v>
      </c>
      <c r="C49" s="179"/>
    </row>
    <row r="50" spans="2:3">
      <c r="B50" s="186" t="s">
        <v>125</v>
      </c>
      <c r="C50" s="179"/>
    </row>
    <row r="51" spans="2:3">
      <c r="B51" s="186" t="s">
        <v>126</v>
      </c>
      <c r="C51" s="179"/>
    </row>
    <row r="52" spans="2:3">
      <c r="B52" s="182" t="s">
        <v>127</v>
      </c>
      <c r="C52" s="179"/>
    </row>
    <row r="53" spans="2:3">
      <c r="B53" s="182" t="s">
        <v>128</v>
      </c>
      <c r="C53" s="179"/>
    </row>
    <row r="54" spans="2:3">
      <c r="B54" s="182" t="s">
        <v>129</v>
      </c>
      <c r="C54" s="183"/>
    </row>
    <row r="55" spans="2:3">
      <c r="B55" s="182" t="s">
        <v>130</v>
      </c>
      <c r="C55" s="179"/>
    </row>
    <row r="56" spans="2:3">
      <c r="B56" s="182" t="s">
        <v>131</v>
      </c>
      <c r="C56" s="179"/>
    </row>
    <row r="57" spans="2:3">
      <c r="B57" s="182" t="s">
        <v>132</v>
      </c>
      <c r="C57" s="179"/>
    </row>
    <row r="58" spans="2:3">
      <c r="B58" s="184" t="s">
        <v>134</v>
      </c>
      <c r="C58" s="179"/>
    </row>
    <row r="59" spans="2:3">
      <c r="B59" s="182" t="s">
        <v>135</v>
      </c>
      <c r="C59" s="179"/>
    </row>
    <row r="60" spans="2:3">
      <c r="B60" s="182" t="s">
        <v>136</v>
      </c>
      <c r="C60" s="179"/>
    </row>
    <row r="61" spans="2:3">
      <c r="B61" s="182" t="s">
        <v>83</v>
      </c>
      <c r="C61" s="179"/>
    </row>
    <row r="62" spans="2:3">
      <c r="B62" s="182" t="s">
        <v>137</v>
      </c>
      <c r="C62" s="179"/>
    </row>
    <row r="63" spans="2:3">
      <c r="B63" s="182" t="s">
        <v>138</v>
      </c>
      <c r="C63" s="179"/>
    </row>
    <row r="64" spans="2:3">
      <c r="B64" s="182" t="s">
        <v>139</v>
      </c>
      <c r="C64" s="179"/>
    </row>
    <row r="65" spans="2:3">
      <c r="B65" s="182" t="s">
        <v>140</v>
      </c>
      <c r="C65" s="179"/>
    </row>
    <row r="66" spans="2:3">
      <c r="B66" s="182" t="s">
        <v>141</v>
      </c>
      <c r="C66" s="179"/>
    </row>
    <row r="67" spans="2:3">
      <c r="B67" s="182" t="s">
        <v>142</v>
      </c>
      <c r="C67" s="179"/>
    </row>
    <row r="68" spans="2:3">
      <c r="B68" s="182" t="s">
        <v>143</v>
      </c>
      <c r="C68" s="183"/>
    </row>
    <row r="69" spans="2:3">
      <c r="B69" s="182" t="s">
        <v>144</v>
      </c>
      <c r="C69" s="183"/>
    </row>
    <row r="70" spans="2:3">
      <c r="B70" s="182" t="s">
        <v>145</v>
      </c>
      <c r="C70" s="183"/>
    </row>
    <row r="71" spans="2:3">
      <c r="B71" s="182" t="s">
        <v>146</v>
      </c>
      <c r="C71" s="183"/>
    </row>
    <row r="72" spans="2:2">
      <c r="B72" s="184" t="s">
        <v>148</v>
      </c>
    </row>
    <row r="73" spans="2:2">
      <c r="B73" s="184" t="s">
        <v>149</v>
      </c>
    </row>
    <row r="74" spans="2:2">
      <c r="B74" s="184" t="s">
        <v>150</v>
      </c>
    </row>
    <row r="75" spans="2:2">
      <c r="B75" s="184" t="s">
        <v>151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GR111"/>
  <sheetViews>
    <sheetView workbookViewId="0">
      <selection activeCell="A1" sqref="$A1:$XFD54"/>
    </sheetView>
  </sheetViews>
  <sheetFormatPr defaultColWidth="9" defaultRowHeight="13.5"/>
  <cols>
    <col min="1" max="1" width="39.125" style="61" customWidth="1"/>
    <col min="2" max="3" width="22.625" style="61" customWidth="1"/>
    <col min="4" max="5" width="19.375" style="61" customWidth="1"/>
    <col min="6" max="6" width="18.25" style="61" customWidth="1"/>
    <col min="7" max="7" width="20.375" style="61" customWidth="1"/>
    <col min="8" max="8" width="21.5083333333333" style="61" customWidth="1"/>
    <col min="9" max="9" width="19.375" style="61" customWidth="1"/>
    <col min="10" max="10" width="10.375" style="61" customWidth="1"/>
    <col min="11" max="11" width="16" style="61" customWidth="1"/>
    <col min="12" max="12" width="10.375" style="61" customWidth="1"/>
    <col min="13" max="14" width="17.125" style="61" customWidth="1"/>
    <col min="15" max="20" width="18.25" style="61" customWidth="1"/>
    <col min="21" max="21" width="16" style="61" customWidth="1"/>
    <col min="22" max="22" width="17.125" style="61" customWidth="1"/>
    <col min="23" max="23" width="18.25" style="61" customWidth="1"/>
    <col min="24" max="25" width="17.125" style="61" customWidth="1"/>
    <col min="26" max="26" width="18.25" style="61" customWidth="1"/>
    <col min="27" max="27" width="17.125" style="61" customWidth="1"/>
    <col min="28" max="28" width="16" style="61" customWidth="1"/>
    <col min="29" max="29" width="17.125" style="61" customWidth="1"/>
    <col min="30" max="30" width="16" style="61" customWidth="1"/>
    <col min="31" max="32" width="17.125" style="61" customWidth="1"/>
    <col min="33" max="34" width="18.25" style="61" customWidth="1"/>
    <col min="35" max="36" width="17.125" style="61" customWidth="1"/>
    <col min="37" max="37" width="18.25" style="61" customWidth="1"/>
    <col min="38" max="40" width="17.125" style="61" customWidth="1"/>
    <col min="41" max="41" width="18.25" style="61" customWidth="1"/>
    <col min="42" max="47" width="17.125" style="61" customWidth="1"/>
    <col min="48" max="48" width="16" style="61" customWidth="1"/>
    <col min="49" max="49" width="17.125" style="61" customWidth="1"/>
    <col min="50" max="51" width="16" style="61" customWidth="1"/>
    <col min="52" max="53" width="17.125" style="61" customWidth="1"/>
    <col min="54" max="69" width="16" style="61" customWidth="1"/>
    <col min="70" max="70" width="17.125" style="61" customWidth="1"/>
    <col min="71" max="72" width="16" style="61" customWidth="1"/>
    <col min="73" max="73" width="13.75" style="61" customWidth="1"/>
    <col min="74" max="76" width="16" style="61" customWidth="1"/>
    <col min="77" max="77" width="18.25" style="61" customWidth="1"/>
    <col min="78" max="78" width="16" style="61" customWidth="1"/>
    <col min="79" max="79" width="17.125" style="61" customWidth="1"/>
    <col min="80" max="80" width="14.875" style="61" customWidth="1"/>
    <col min="81" max="81" width="16" style="61" customWidth="1"/>
    <col min="82" max="82" width="14.875" style="61" customWidth="1"/>
    <col min="83" max="85" width="16" style="61" customWidth="1"/>
    <col min="86" max="86" width="17.125" style="61" customWidth="1"/>
    <col min="87" max="88" width="16" style="61" customWidth="1"/>
    <col min="89" max="89" width="13.75" style="61" customWidth="1"/>
    <col min="90" max="91" width="16" style="61" customWidth="1"/>
    <col min="92" max="92" width="14.875" style="61" customWidth="1"/>
    <col min="93" max="93" width="16" style="61" customWidth="1"/>
    <col min="94" max="94" width="13.75" style="61" customWidth="1"/>
    <col min="95" max="95" width="17.125" style="61" customWidth="1"/>
    <col min="96" max="96" width="14.875" style="61" customWidth="1"/>
    <col min="97" max="97" width="17.125" style="61" customWidth="1"/>
    <col min="98" max="102" width="16" style="61" customWidth="1"/>
    <col min="103" max="103" width="17.125" style="61" customWidth="1"/>
    <col min="104" max="104" width="14.875" style="61" customWidth="1"/>
    <col min="105" max="105" width="20.375" style="61" customWidth="1"/>
    <col min="106" max="110" width="16" style="61" customWidth="1"/>
    <col min="111" max="111" width="22.125" style="61" customWidth="1"/>
    <col min="112" max="112" width="15.375" style="61" customWidth="1"/>
    <col min="113" max="114" width="20.375" style="61" customWidth="1"/>
    <col min="115" max="115" width="17.125" style="61" customWidth="1"/>
    <col min="116" max="116" width="18.75" style="61" customWidth="1"/>
    <col min="117" max="117" width="15.375" style="61" customWidth="1"/>
    <col min="118" max="118" width="17.125" style="61" customWidth="1"/>
    <col min="119" max="119" width="15.375" style="61" customWidth="1"/>
    <col min="120" max="121" width="17.125" style="61" customWidth="1"/>
    <col min="122" max="122" width="22.125" style="61" customWidth="1"/>
    <col min="123" max="123" width="15.375" style="61" customWidth="1"/>
    <col min="124" max="124" width="12.75" style="61" customWidth="1"/>
    <col min="125" max="16384" width="9" style="61"/>
  </cols>
  <sheetData>
    <row r="1" s="62" customFormat="1" spans="1:129">
      <c r="A1" s="85" t="s">
        <v>1</v>
      </c>
      <c r="B1" s="86" t="s">
        <v>266</v>
      </c>
      <c r="C1" s="87" t="s">
        <v>267</v>
      </c>
      <c r="D1" s="86" t="s">
        <v>268</v>
      </c>
      <c r="E1" s="86" t="s">
        <v>269</v>
      </c>
      <c r="F1" s="86" t="s">
        <v>270</v>
      </c>
      <c r="G1" s="86" t="s">
        <v>271</v>
      </c>
      <c r="H1" s="86" t="s">
        <v>272</v>
      </c>
      <c r="I1" s="68" t="s">
        <v>4</v>
      </c>
      <c r="J1" s="68" t="s">
        <v>273</v>
      </c>
      <c r="K1" s="68" t="s">
        <v>274</v>
      </c>
      <c r="L1" s="68" t="s">
        <v>275</v>
      </c>
      <c r="M1" s="68" t="s">
        <v>276</v>
      </c>
      <c r="N1" s="68" t="s">
        <v>5</v>
      </c>
      <c r="O1" s="68" t="s">
        <v>7</v>
      </c>
      <c r="P1" s="68" t="s">
        <v>277</v>
      </c>
      <c r="Q1" s="68" t="s">
        <v>278</v>
      </c>
      <c r="R1" s="68" t="s">
        <v>279</v>
      </c>
      <c r="S1" s="68" t="s">
        <v>6</v>
      </c>
      <c r="T1" s="68" t="s">
        <v>13</v>
      </c>
      <c r="U1" s="68" t="s">
        <v>14</v>
      </c>
      <c r="V1" s="68" t="s">
        <v>16</v>
      </c>
      <c r="W1" s="68" t="s">
        <v>17</v>
      </c>
      <c r="X1" s="68" t="s">
        <v>24</v>
      </c>
      <c r="Y1" s="68" t="s">
        <v>23</v>
      </c>
      <c r="Z1" s="72" t="s">
        <v>19</v>
      </c>
      <c r="AA1" s="72" t="s">
        <v>20</v>
      </c>
      <c r="AB1" s="72" t="s">
        <v>21</v>
      </c>
      <c r="AC1" s="72" t="s">
        <v>22</v>
      </c>
      <c r="AD1" s="72" t="s">
        <v>11</v>
      </c>
      <c r="AE1" s="72" t="s">
        <v>9</v>
      </c>
      <c r="AF1" s="72" t="s">
        <v>10</v>
      </c>
      <c r="AG1" s="72" t="s">
        <v>280</v>
      </c>
      <c r="AH1" s="72" t="s">
        <v>281</v>
      </c>
      <c r="AI1" s="72" t="s">
        <v>282</v>
      </c>
      <c r="AJ1" s="72" t="s">
        <v>283</v>
      </c>
      <c r="AK1" s="72" t="s">
        <v>284</v>
      </c>
      <c r="AL1" s="72" t="s">
        <v>285</v>
      </c>
      <c r="AM1" s="68" t="s">
        <v>286</v>
      </c>
      <c r="AN1" s="68" t="s">
        <v>287</v>
      </c>
      <c r="AO1" s="68" t="s">
        <v>288</v>
      </c>
      <c r="AP1" s="68" t="s">
        <v>289</v>
      </c>
      <c r="AQ1" s="68" t="s">
        <v>290</v>
      </c>
      <c r="AR1" s="68" t="s">
        <v>291</v>
      </c>
      <c r="AS1" s="68" t="s">
        <v>292</v>
      </c>
      <c r="AT1" s="68" t="s">
        <v>293</v>
      </c>
      <c r="AU1" s="68" t="s">
        <v>294</v>
      </c>
      <c r="AV1" s="68" t="s">
        <v>295</v>
      </c>
      <c r="AW1" s="68" t="s">
        <v>296</v>
      </c>
      <c r="AX1" s="68" t="s">
        <v>297</v>
      </c>
      <c r="AY1" s="68" t="s">
        <v>298</v>
      </c>
      <c r="AZ1" s="68" t="s">
        <v>299</v>
      </c>
      <c r="BA1" s="68" t="s">
        <v>300</v>
      </c>
      <c r="BB1" s="68" t="s">
        <v>301</v>
      </c>
      <c r="BC1" s="68" t="s">
        <v>302</v>
      </c>
      <c r="BD1" s="68" t="s">
        <v>303</v>
      </c>
      <c r="BE1" s="68" t="s">
        <v>304</v>
      </c>
      <c r="BF1" s="68" t="s">
        <v>305</v>
      </c>
      <c r="BG1" s="68" t="s">
        <v>306</v>
      </c>
      <c r="BH1" s="68" t="s">
        <v>307</v>
      </c>
      <c r="BI1" s="68" t="s">
        <v>308</v>
      </c>
      <c r="BJ1" s="68" t="s">
        <v>309</v>
      </c>
      <c r="BK1" s="68" t="s">
        <v>310</v>
      </c>
      <c r="BL1" s="68" t="s">
        <v>311</v>
      </c>
      <c r="BM1" s="68" t="s">
        <v>312</v>
      </c>
      <c r="BN1" s="68" t="s">
        <v>313</v>
      </c>
      <c r="BO1" s="68" t="s">
        <v>314</v>
      </c>
      <c r="BP1" s="68" t="s">
        <v>315</v>
      </c>
      <c r="BQ1" s="68" t="s">
        <v>316</v>
      </c>
      <c r="BR1" s="68" t="s">
        <v>317</v>
      </c>
      <c r="BS1" s="68" t="s">
        <v>318</v>
      </c>
      <c r="BT1" s="68" t="s">
        <v>319</v>
      </c>
      <c r="BU1" s="68" t="s">
        <v>320</v>
      </c>
      <c r="BV1" s="68" t="s">
        <v>321</v>
      </c>
      <c r="BW1" s="68" t="s">
        <v>322</v>
      </c>
      <c r="BX1" s="68" t="s">
        <v>323</v>
      </c>
      <c r="BY1" s="68" t="s">
        <v>324</v>
      </c>
      <c r="BZ1" s="68" t="s">
        <v>325</v>
      </c>
      <c r="CA1" s="68" t="s">
        <v>326</v>
      </c>
      <c r="CB1" s="68" t="s">
        <v>327</v>
      </c>
      <c r="CC1" s="68" t="s">
        <v>328</v>
      </c>
      <c r="CD1" s="68" t="s">
        <v>329</v>
      </c>
      <c r="CE1" s="68" t="s">
        <v>330</v>
      </c>
      <c r="CF1" s="68" t="s">
        <v>331</v>
      </c>
      <c r="CG1" s="68" t="s">
        <v>332</v>
      </c>
      <c r="CH1" s="68" t="s">
        <v>333</v>
      </c>
      <c r="CI1" s="68" t="s">
        <v>334</v>
      </c>
      <c r="CJ1" s="68" t="s">
        <v>335</v>
      </c>
      <c r="CK1" s="68" t="s">
        <v>336</v>
      </c>
      <c r="CL1" s="68" t="s">
        <v>337</v>
      </c>
      <c r="CM1" s="68" t="s">
        <v>338</v>
      </c>
      <c r="CN1" s="68" t="s">
        <v>339</v>
      </c>
      <c r="CO1" s="68" t="s">
        <v>340</v>
      </c>
      <c r="CP1" s="68" t="s">
        <v>341</v>
      </c>
      <c r="CQ1" s="68" t="s">
        <v>342</v>
      </c>
      <c r="CR1" s="68" t="s">
        <v>343</v>
      </c>
      <c r="CS1" s="68" t="s">
        <v>344</v>
      </c>
      <c r="CT1" s="68" t="s">
        <v>345</v>
      </c>
      <c r="CU1" s="68" t="s">
        <v>346</v>
      </c>
      <c r="CV1" s="68" t="s">
        <v>347</v>
      </c>
      <c r="CW1" s="68" t="s">
        <v>348</v>
      </c>
      <c r="CX1" s="68" t="s">
        <v>349</v>
      </c>
      <c r="CY1" s="68" t="s">
        <v>350</v>
      </c>
      <c r="CZ1" s="68" t="s">
        <v>351</v>
      </c>
      <c r="DA1" s="68" t="s">
        <v>352</v>
      </c>
      <c r="DB1" s="68" t="s">
        <v>353</v>
      </c>
      <c r="DC1" s="68" t="s">
        <v>354</v>
      </c>
      <c r="DD1" s="68" t="s">
        <v>355</v>
      </c>
      <c r="DE1" s="68" t="s">
        <v>356</v>
      </c>
      <c r="DF1" s="68" t="s">
        <v>357</v>
      </c>
      <c r="DG1" s="68" t="s">
        <v>358</v>
      </c>
      <c r="DH1" s="68" t="s">
        <v>359</v>
      </c>
      <c r="DI1" s="68" t="s">
        <v>360</v>
      </c>
      <c r="DJ1" s="68" t="s">
        <v>361</v>
      </c>
      <c r="DK1" s="68" t="s">
        <v>362</v>
      </c>
      <c r="DL1" s="68" t="s">
        <v>363</v>
      </c>
      <c r="DM1" s="68" t="s">
        <v>364</v>
      </c>
      <c r="DN1" s="68" t="s">
        <v>365</v>
      </c>
      <c r="DO1" s="68" t="s">
        <v>366</v>
      </c>
      <c r="DP1" s="68" t="s">
        <v>367</v>
      </c>
      <c r="DQ1" s="68" t="s">
        <v>368</v>
      </c>
      <c r="DR1" s="68" t="s">
        <v>369</v>
      </c>
      <c r="DS1" s="68" t="s">
        <v>370</v>
      </c>
      <c r="DT1" s="62" t="s">
        <v>371</v>
      </c>
      <c r="DU1" s="62" t="s">
        <v>372</v>
      </c>
      <c r="DV1" s="62" t="s">
        <v>373</v>
      </c>
      <c r="DW1" s="62" t="s">
        <v>374</v>
      </c>
      <c r="DX1" s="62" t="s">
        <v>375</v>
      </c>
      <c r="DY1" s="62" t="s">
        <v>376</v>
      </c>
    </row>
    <row r="2" s="82" customFormat="1" spans="1:129">
      <c r="A2" s="88" t="s">
        <v>377</v>
      </c>
      <c r="B2" s="89">
        <v>1562028693.02</v>
      </c>
      <c r="C2" s="89">
        <v>1436675856.84</v>
      </c>
      <c r="D2" s="89">
        <v>112106226.38</v>
      </c>
      <c r="E2" s="89">
        <v>10484416.86</v>
      </c>
      <c r="F2" s="89">
        <v>3615568.37</v>
      </c>
      <c r="G2" s="89">
        <v>63604946.51</v>
      </c>
      <c r="H2" s="89">
        <v>-64458321.94</v>
      </c>
      <c r="I2" s="106">
        <v>-222645466.62</v>
      </c>
      <c r="J2" s="106">
        <v>0</v>
      </c>
      <c r="K2" s="106">
        <v>3737598.44</v>
      </c>
      <c r="L2" s="106">
        <v>0</v>
      </c>
      <c r="M2" s="106">
        <v>0</v>
      </c>
      <c r="N2" s="106">
        <v>2566.04</v>
      </c>
      <c r="O2" s="107">
        <v>977366833.93</v>
      </c>
      <c r="P2" s="107">
        <v>297170131.15</v>
      </c>
      <c r="Q2" s="107">
        <v>267610581.82</v>
      </c>
      <c r="R2" s="133">
        <v>113433612.08</v>
      </c>
      <c r="S2" s="106">
        <v>317148.69</v>
      </c>
      <c r="T2" s="106">
        <v>211349870.95</v>
      </c>
      <c r="U2" s="106">
        <v>6583108.49</v>
      </c>
      <c r="V2" s="106">
        <v>78580997.15</v>
      </c>
      <c r="W2" s="134">
        <v>339005.870000001</v>
      </c>
      <c r="X2" s="122">
        <v>214167.08</v>
      </c>
      <c r="Y2" s="106">
        <v>13948.4</v>
      </c>
      <c r="Z2" s="106">
        <v>196246461.02</v>
      </c>
      <c r="AA2" s="106">
        <v>19203967.31</v>
      </c>
      <c r="AB2" s="106">
        <v>12180188.6</v>
      </c>
      <c r="AC2" s="134">
        <v>39751849.41</v>
      </c>
      <c r="AD2" s="122">
        <v>10313838.44</v>
      </c>
      <c r="AE2" s="106">
        <v>42676123.39</v>
      </c>
      <c r="AF2" s="134">
        <v>60443650.25</v>
      </c>
      <c r="AG2" s="122">
        <v>6496251.87</v>
      </c>
      <c r="AH2" s="106">
        <v>376028497.53</v>
      </c>
      <c r="AI2" s="106">
        <v>0</v>
      </c>
      <c r="AJ2" s="106">
        <v>0</v>
      </c>
      <c r="AK2" s="106">
        <v>1355.71</v>
      </c>
      <c r="AL2" s="106">
        <v>985332.45</v>
      </c>
      <c r="AM2" s="106">
        <v>42588.63</v>
      </c>
      <c r="AN2" s="106">
        <v>17106466.48</v>
      </c>
      <c r="AO2" s="151">
        <v>576706341.26</v>
      </c>
      <c r="AP2" s="122">
        <v>21240984.18</v>
      </c>
      <c r="AQ2" s="106">
        <v>20896351.26</v>
      </c>
      <c r="AR2" s="106">
        <v>21794867.94</v>
      </c>
      <c r="AS2" s="106">
        <v>17024026.27</v>
      </c>
      <c r="AT2" s="106">
        <v>26006788.04</v>
      </c>
      <c r="AU2" s="106">
        <v>24961091.89</v>
      </c>
      <c r="AV2" s="106">
        <v>8115710.2</v>
      </c>
      <c r="AW2" s="106">
        <v>26177437.25</v>
      </c>
      <c r="AX2" s="106">
        <v>8600239.21</v>
      </c>
      <c r="AY2" s="106">
        <v>6862923.8</v>
      </c>
      <c r="AZ2" s="106">
        <v>78005444.6</v>
      </c>
      <c r="BA2" s="106">
        <v>11115826.48</v>
      </c>
      <c r="BB2" s="106">
        <v>8116427.81</v>
      </c>
      <c r="BC2" s="106">
        <v>7487350.53</v>
      </c>
      <c r="BD2" s="106">
        <v>7649284.2</v>
      </c>
      <c r="BE2" s="106">
        <v>7222907.85</v>
      </c>
      <c r="BF2" s="106">
        <v>7584193.7</v>
      </c>
      <c r="BG2" s="106">
        <v>6080298.08</v>
      </c>
      <c r="BH2" s="106">
        <v>4629744.27</v>
      </c>
      <c r="BI2" s="106">
        <v>6131178.3</v>
      </c>
      <c r="BJ2" s="106">
        <v>8408060.47</v>
      </c>
      <c r="BK2" s="106">
        <v>1780565.27</v>
      </c>
      <c r="BL2" s="106">
        <v>3151272.53</v>
      </c>
      <c r="BM2" s="106">
        <v>1680590.32</v>
      </c>
      <c r="BN2" s="106">
        <v>2997503.09</v>
      </c>
      <c r="BO2" s="106">
        <v>2069186.27</v>
      </c>
      <c r="BP2" s="106">
        <v>4223050.45</v>
      </c>
      <c r="BQ2" s="106">
        <v>2506687.62</v>
      </c>
      <c r="BR2" s="106">
        <v>1687490.38</v>
      </c>
      <c r="BS2" s="106">
        <v>1365913.88</v>
      </c>
      <c r="BT2" s="106">
        <v>1745375.58</v>
      </c>
      <c r="BU2" s="106">
        <v>658606</v>
      </c>
      <c r="BV2" s="106">
        <v>1769789.93</v>
      </c>
      <c r="BW2" s="106">
        <v>2847431.85</v>
      </c>
      <c r="BX2" s="106">
        <v>5721538.15</v>
      </c>
      <c r="BY2" s="106">
        <v>159248745.13</v>
      </c>
      <c r="BZ2" s="106">
        <v>706921.89</v>
      </c>
      <c r="CA2" s="106">
        <v>352592.85</v>
      </c>
      <c r="CB2" s="106">
        <v>499650.6</v>
      </c>
      <c r="CC2" s="106">
        <v>1539406.82</v>
      </c>
      <c r="CD2" s="106">
        <v>384413.42</v>
      </c>
      <c r="CE2" s="106">
        <v>1383860.06</v>
      </c>
      <c r="CF2" s="106">
        <v>3006921.52</v>
      </c>
      <c r="CG2" s="106">
        <v>676927.27</v>
      </c>
      <c r="CH2" s="106">
        <v>576048.41</v>
      </c>
      <c r="CI2" s="106">
        <v>1200333.34</v>
      </c>
      <c r="CJ2" s="106">
        <v>1206013.6</v>
      </c>
      <c r="CK2" s="106">
        <v>996297.4</v>
      </c>
      <c r="CL2" s="106">
        <v>1259499.7</v>
      </c>
      <c r="CM2" s="106">
        <v>705895.26</v>
      </c>
      <c r="CN2" s="106">
        <v>303059.27</v>
      </c>
      <c r="CO2" s="106">
        <v>458596.49</v>
      </c>
      <c r="CP2" s="106">
        <v>1175234.49</v>
      </c>
      <c r="CQ2" s="106">
        <v>370916.55</v>
      </c>
      <c r="CR2" s="106">
        <v>163522.02</v>
      </c>
      <c r="CS2" s="106">
        <v>344775.68</v>
      </c>
      <c r="CT2" s="106">
        <v>466240.07</v>
      </c>
      <c r="CU2" s="106">
        <v>876074.54</v>
      </c>
      <c r="CV2" s="106">
        <v>1965909.14</v>
      </c>
      <c r="CW2" s="106">
        <v>3884325.16</v>
      </c>
      <c r="CX2" s="106">
        <v>2006227.79</v>
      </c>
      <c r="CY2" s="106">
        <v>1106438.44</v>
      </c>
      <c r="CZ2" s="106">
        <v>928623.92</v>
      </c>
      <c r="DA2" s="106">
        <v>13364130.81</v>
      </c>
      <c r="DB2" s="106">
        <v>1206176.66</v>
      </c>
      <c r="DC2" s="106">
        <v>524805.5</v>
      </c>
      <c r="DD2" s="106">
        <v>827199.39</v>
      </c>
      <c r="DE2" s="106">
        <v>346246.15</v>
      </c>
      <c r="DF2" s="106">
        <v>2165094.76</v>
      </c>
      <c r="DG2" s="106">
        <v>583636.9</v>
      </c>
      <c r="DH2" s="106">
        <v>45173.35</v>
      </c>
      <c r="DI2" s="106">
        <v>408605.8</v>
      </c>
      <c r="DJ2" s="106">
        <v>797689.88</v>
      </c>
      <c r="DK2" s="106">
        <v>252364.16</v>
      </c>
      <c r="DL2" s="106">
        <v>75549.69</v>
      </c>
      <c r="DM2" s="106">
        <v>15.62</v>
      </c>
      <c r="DN2" s="106">
        <v>0</v>
      </c>
      <c r="DO2" s="106">
        <v>0</v>
      </c>
      <c r="DP2" s="106">
        <v>20.03</v>
      </c>
      <c r="DQ2" s="106">
        <v>0</v>
      </c>
      <c r="DR2" s="106">
        <v>0</v>
      </c>
      <c r="DS2" s="134">
        <v>24.08</v>
      </c>
      <c r="DT2" s="159">
        <v>0</v>
      </c>
      <c r="DU2" s="160">
        <v>0</v>
      </c>
      <c r="DV2" s="160">
        <v>0</v>
      </c>
      <c r="DW2" s="160">
        <v>0</v>
      </c>
      <c r="DX2" s="160">
        <v>0</v>
      </c>
      <c r="DY2" s="160">
        <v>0</v>
      </c>
    </row>
    <row r="3" s="61" customFormat="1" spans="1:129">
      <c r="A3" s="90" t="s">
        <v>378</v>
      </c>
      <c r="B3" s="91">
        <v>340770673.89</v>
      </c>
      <c r="C3" s="92">
        <v>276587315.56</v>
      </c>
      <c r="D3" s="92">
        <v>11954018.87</v>
      </c>
      <c r="E3" s="92">
        <v>8780704.17</v>
      </c>
      <c r="F3" s="93">
        <v>423676.46</v>
      </c>
      <c r="G3" s="92">
        <v>43024958.83</v>
      </c>
      <c r="H3" s="92">
        <v>0</v>
      </c>
      <c r="I3" s="108">
        <v>-226907313.93</v>
      </c>
      <c r="J3" s="109">
        <v>0</v>
      </c>
      <c r="K3" s="109">
        <v>3737598.44</v>
      </c>
      <c r="L3" s="109">
        <v>0</v>
      </c>
      <c r="M3" s="109">
        <v>0</v>
      </c>
      <c r="N3" s="109">
        <v>0</v>
      </c>
      <c r="O3" s="107">
        <v>504309377.93</v>
      </c>
      <c r="P3" s="107">
        <v>-4878270.66</v>
      </c>
      <c r="Q3" s="107">
        <v>300.79</v>
      </c>
      <c r="R3" s="133">
        <v>325622.99</v>
      </c>
      <c r="S3" s="108">
        <v>8774.79</v>
      </c>
      <c r="T3" s="109">
        <v>-20643227.94</v>
      </c>
      <c r="U3" s="109">
        <v>0</v>
      </c>
      <c r="V3" s="109">
        <v>15756182.49</v>
      </c>
      <c r="W3" s="135">
        <v>0</v>
      </c>
      <c r="X3" s="108">
        <v>119.66</v>
      </c>
      <c r="Y3" s="109">
        <v>0</v>
      </c>
      <c r="Z3" s="109">
        <v>181.13</v>
      </c>
      <c r="AA3" s="109">
        <v>0</v>
      </c>
      <c r="AB3" s="109">
        <v>0</v>
      </c>
      <c r="AC3" s="135">
        <v>0</v>
      </c>
      <c r="AD3" s="108">
        <v>325296.38</v>
      </c>
      <c r="AE3" s="109">
        <v>326.61</v>
      </c>
      <c r="AF3" s="135">
        <v>0</v>
      </c>
      <c r="AG3" s="108">
        <v>0</v>
      </c>
      <c r="AH3" s="109">
        <v>372887596.38</v>
      </c>
      <c r="AI3" s="109">
        <v>0</v>
      </c>
      <c r="AJ3" s="109">
        <v>0</v>
      </c>
      <c r="AK3" s="109">
        <v>0</v>
      </c>
      <c r="AL3" s="109">
        <v>710.03</v>
      </c>
      <c r="AM3" s="109">
        <v>2062.17</v>
      </c>
      <c r="AN3" s="109">
        <v>6087148.96</v>
      </c>
      <c r="AO3" s="151">
        <v>125331860.39</v>
      </c>
      <c r="AP3" s="108">
        <v>5583760.88</v>
      </c>
      <c r="AQ3" s="109">
        <v>4782491.5</v>
      </c>
      <c r="AR3" s="109">
        <v>5934542.76</v>
      </c>
      <c r="AS3" s="109">
        <v>4519702.49</v>
      </c>
      <c r="AT3" s="109">
        <v>5240132.25</v>
      </c>
      <c r="AU3" s="109">
        <v>5548633.77</v>
      </c>
      <c r="AV3" s="109">
        <v>1433745.21</v>
      </c>
      <c r="AW3" s="109">
        <v>4874735.22</v>
      </c>
      <c r="AX3" s="109">
        <v>3114007.95</v>
      </c>
      <c r="AY3" s="109">
        <v>2448225.12</v>
      </c>
      <c r="AZ3" s="109">
        <v>15462584.92</v>
      </c>
      <c r="BA3" s="109">
        <v>3259694.63</v>
      </c>
      <c r="BB3" s="109">
        <v>2972804.25</v>
      </c>
      <c r="BC3" s="109">
        <v>1705223.69</v>
      </c>
      <c r="BD3" s="109">
        <v>1271933.96</v>
      </c>
      <c r="BE3" s="109">
        <v>1580674.68</v>
      </c>
      <c r="BF3" s="109">
        <v>1583746.93</v>
      </c>
      <c r="BG3" s="109">
        <v>1365376.35</v>
      </c>
      <c r="BH3" s="109">
        <v>1046141.86</v>
      </c>
      <c r="BI3" s="109">
        <v>1281356.51</v>
      </c>
      <c r="BJ3" s="109">
        <v>1930738.95</v>
      </c>
      <c r="BK3" s="109">
        <v>518595.33</v>
      </c>
      <c r="BL3" s="109">
        <v>827050.93</v>
      </c>
      <c r="BM3" s="109">
        <v>390348.14</v>
      </c>
      <c r="BN3" s="109">
        <v>912619.86</v>
      </c>
      <c r="BO3" s="109">
        <v>427251.06</v>
      </c>
      <c r="BP3" s="109">
        <v>1050822.24</v>
      </c>
      <c r="BQ3" s="109">
        <v>561269.86</v>
      </c>
      <c r="BR3" s="109">
        <v>1100272.63</v>
      </c>
      <c r="BS3" s="109">
        <v>428330.64</v>
      </c>
      <c r="BT3" s="109">
        <v>393466.1</v>
      </c>
      <c r="BU3" s="109">
        <v>151966.4</v>
      </c>
      <c r="BV3" s="109">
        <v>417597.59</v>
      </c>
      <c r="BW3" s="109">
        <v>805609.91</v>
      </c>
      <c r="BX3" s="109">
        <v>682877.07</v>
      </c>
      <c r="BY3" s="109">
        <v>26441026.12</v>
      </c>
      <c r="BZ3" s="109">
        <v>245166.53</v>
      </c>
      <c r="CA3" s="109">
        <v>133137.55</v>
      </c>
      <c r="CB3" s="109">
        <v>154851.1</v>
      </c>
      <c r="CC3" s="109">
        <v>124849.41</v>
      </c>
      <c r="CD3" s="109">
        <v>130103.46</v>
      </c>
      <c r="CE3" s="109">
        <v>742795.92</v>
      </c>
      <c r="CF3" s="109">
        <v>594187.3</v>
      </c>
      <c r="CG3" s="109">
        <v>150038.37</v>
      </c>
      <c r="CH3" s="109">
        <v>199029.68</v>
      </c>
      <c r="CI3" s="109">
        <v>574467.43</v>
      </c>
      <c r="CJ3" s="109">
        <v>461195.31</v>
      </c>
      <c r="CK3" s="109">
        <v>178943.41</v>
      </c>
      <c r="CL3" s="109">
        <v>383330.57</v>
      </c>
      <c r="CM3" s="109">
        <v>266015.26</v>
      </c>
      <c r="CN3" s="109">
        <v>93700.54</v>
      </c>
      <c r="CO3" s="109">
        <v>94762.04</v>
      </c>
      <c r="CP3" s="109">
        <v>664476.69</v>
      </c>
      <c r="CQ3" s="109">
        <v>71069.29</v>
      </c>
      <c r="CR3" s="109">
        <v>34125.82</v>
      </c>
      <c r="CS3" s="109">
        <v>94148.28</v>
      </c>
      <c r="CT3" s="109">
        <v>158664.47</v>
      </c>
      <c r="CU3" s="109">
        <v>293325.36</v>
      </c>
      <c r="CV3" s="109">
        <v>606487.14</v>
      </c>
      <c r="CW3" s="109">
        <v>1012122.01</v>
      </c>
      <c r="CX3" s="109">
        <v>472690.82</v>
      </c>
      <c r="CY3" s="109">
        <v>245306.07</v>
      </c>
      <c r="CZ3" s="109">
        <v>395040.32</v>
      </c>
      <c r="DA3" s="109">
        <v>2784547.5</v>
      </c>
      <c r="DB3" s="109">
        <v>348950.45</v>
      </c>
      <c r="DC3" s="109">
        <v>202650.02</v>
      </c>
      <c r="DD3" s="109">
        <v>59323.15</v>
      </c>
      <c r="DE3" s="109">
        <v>111753.25</v>
      </c>
      <c r="DF3" s="109">
        <v>84796.46</v>
      </c>
      <c r="DG3" s="109">
        <v>207178.64</v>
      </c>
      <c r="DH3" s="109">
        <v>28115.94</v>
      </c>
      <c r="DI3" s="109">
        <v>210948.82</v>
      </c>
      <c r="DJ3" s="109">
        <v>589251.5</v>
      </c>
      <c r="DK3" s="109">
        <v>69071.72</v>
      </c>
      <c r="DL3" s="109">
        <v>11885.03</v>
      </c>
      <c r="DM3" s="109">
        <v>0</v>
      </c>
      <c r="DN3" s="109">
        <v>0</v>
      </c>
      <c r="DO3" s="109">
        <v>0</v>
      </c>
      <c r="DP3" s="109">
        <v>0</v>
      </c>
      <c r="DQ3" s="109">
        <v>0</v>
      </c>
      <c r="DR3" s="109">
        <v>0</v>
      </c>
      <c r="DS3" s="135">
        <v>0</v>
      </c>
      <c r="DT3" s="161">
        <v>0</v>
      </c>
      <c r="DU3" s="162">
        <v>0</v>
      </c>
      <c r="DV3" s="162">
        <v>0</v>
      </c>
      <c r="DW3" s="162">
        <v>0</v>
      </c>
      <c r="DX3" s="162">
        <v>0</v>
      </c>
      <c r="DY3" s="162">
        <v>0</v>
      </c>
    </row>
    <row r="4" s="61" customFormat="1" spans="1:129">
      <c r="A4" s="94" t="s">
        <v>379</v>
      </c>
      <c r="B4" s="91">
        <v>759101893.72</v>
      </c>
      <c r="C4" s="92">
        <v>693893760.17</v>
      </c>
      <c r="D4" s="92">
        <v>11954018.87</v>
      </c>
      <c r="E4" s="92">
        <v>8780704.17</v>
      </c>
      <c r="F4" s="93">
        <v>423676.46</v>
      </c>
      <c r="G4" s="92">
        <v>44049734.05</v>
      </c>
      <c r="H4" s="95">
        <v>0</v>
      </c>
      <c r="I4" s="108">
        <v>20339131.97</v>
      </c>
      <c r="J4" s="109">
        <v>0</v>
      </c>
      <c r="K4" s="109">
        <v>3737598.44</v>
      </c>
      <c r="L4" s="109">
        <v>0</v>
      </c>
      <c r="M4" s="109">
        <v>0</v>
      </c>
      <c r="N4" s="109">
        <v>0</v>
      </c>
      <c r="O4" s="107">
        <v>539176823.6</v>
      </c>
      <c r="P4" s="107">
        <v>130270485.02</v>
      </c>
      <c r="Q4" s="107">
        <v>300.79</v>
      </c>
      <c r="R4" s="133">
        <v>369420.35</v>
      </c>
      <c r="S4" s="108">
        <v>8774.79</v>
      </c>
      <c r="T4" s="109">
        <v>114505527.74</v>
      </c>
      <c r="U4" s="109">
        <v>0</v>
      </c>
      <c r="V4" s="109">
        <v>15756182.49</v>
      </c>
      <c r="W4" s="135">
        <v>0</v>
      </c>
      <c r="X4" s="108">
        <v>119.66</v>
      </c>
      <c r="Y4" s="109">
        <v>0</v>
      </c>
      <c r="Z4" s="109">
        <v>181.13</v>
      </c>
      <c r="AA4" s="109">
        <v>0</v>
      </c>
      <c r="AB4" s="109">
        <v>0</v>
      </c>
      <c r="AC4" s="135">
        <v>0</v>
      </c>
      <c r="AD4" s="108">
        <v>369093.74</v>
      </c>
      <c r="AE4" s="109">
        <v>326.61</v>
      </c>
      <c r="AF4" s="135">
        <v>0</v>
      </c>
      <c r="AG4" s="108">
        <v>0</v>
      </c>
      <c r="AH4" s="109">
        <v>382966112.23</v>
      </c>
      <c r="AI4" s="109">
        <v>0</v>
      </c>
      <c r="AJ4" s="109">
        <v>0</v>
      </c>
      <c r="AK4" s="109">
        <v>0</v>
      </c>
      <c r="AL4" s="109">
        <v>710.03</v>
      </c>
      <c r="AM4" s="109">
        <v>2062.17</v>
      </c>
      <c r="AN4" s="109">
        <v>7269089.44</v>
      </c>
      <c r="AO4" s="151">
        <v>148938849.73</v>
      </c>
      <c r="AP4" s="108">
        <v>6622342.87</v>
      </c>
      <c r="AQ4" s="109">
        <v>5732477.5</v>
      </c>
      <c r="AR4" s="109">
        <v>7069498.68</v>
      </c>
      <c r="AS4" s="109">
        <v>5354893.35</v>
      </c>
      <c r="AT4" s="109">
        <v>6189451.04</v>
      </c>
      <c r="AU4" s="109">
        <v>6547942.32</v>
      </c>
      <c r="AV4" s="109">
        <v>1690306.15</v>
      </c>
      <c r="AW4" s="109">
        <v>5744488.22</v>
      </c>
      <c r="AX4" s="109">
        <v>3670510.95</v>
      </c>
      <c r="AY4" s="109">
        <v>2882217.42</v>
      </c>
      <c r="AZ4" s="109">
        <v>18406025.83</v>
      </c>
      <c r="BA4" s="109">
        <v>3878274.27</v>
      </c>
      <c r="BB4" s="109">
        <v>3554412.51</v>
      </c>
      <c r="BC4" s="109">
        <v>2018820.63</v>
      </c>
      <c r="BD4" s="109">
        <v>1507933.75</v>
      </c>
      <c r="BE4" s="109">
        <v>1876158.16</v>
      </c>
      <c r="BF4" s="109">
        <v>1868279.8</v>
      </c>
      <c r="BG4" s="109">
        <v>1614653.56</v>
      </c>
      <c r="BH4" s="109">
        <v>1237495.55</v>
      </c>
      <c r="BI4" s="109">
        <v>1512923.27</v>
      </c>
      <c r="BJ4" s="109">
        <v>2286624.64</v>
      </c>
      <c r="BK4" s="109">
        <v>615268.83</v>
      </c>
      <c r="BL4" s="109">
        <v>981549.52</v>
      </c>
      <c r="BM4" s="109">
        <v>462807.66</v>
      </c>
      <c r="BN4" s="109">
        <v>1080864.61</v>
      </c>
      <c r="BO4" s="109">
        <v>507226.53</v>
      </c>
      <c r="BP4" s="109">
        <v>1235956.46</v>
      </c>
      <c r="BQ4" s="109">
        <v>664976.96</v>
      </c>
      <c r="BR4" s="109">
        <v>1307967.26</v>
      </c>
      <c r="BS4" s="109">
        <v>509372.99</v>
      </c>
      <c r="BT4" s="109">
        <v>469682.58</v>
      </c>
      <c r="BU4" s="109">
        <v>178537.69</v>
      </c>
      <c r="BV4" s="109">
        <v>498567.13</v>
      </c>
      <c r="BW4" s="109">
        <v>956642.97</v>
      </c>
      <c r="BX4" s="109">
        <v>817646.47</v>
      </c>
      <c r="BY4" s="109">
        <v>31479491.14</v>
      </c>
      <c r="BZ4" s="109">
        <v>292374.05</v>
      </c>
      <c r="CA4" s="109">
        <v>158574.32</v>
      </c>
      <c r="CB4" s="109">
        <v>182796.4</v>
      </c>
      <c r="CC4" s="109">
        <v>149519.77</v>
      </c>
      <c r="CD4" s="109">
        <v>153593.53</v>
      </c>
      <c r="CE4" s="109">
        <v>878390.07</v>
      </c>
      <c r="CF4" s="109">
        <v>708257.77</v>
      </c>
      <c r="CG4" s="109">
        <v>176812.79</v>
      </c>
      <c r="CH4" s="109">
        <v>239312.85</v>
      </c>
      <c r="CI4" s="109">
        <v>690957.63</v>
      </c>
      <c r="CJ4" s="109">
        <v>548344.29</v>
      </c>
      <c r="CK4" s="109">
        <v>211408.28</v>
      </c>
      <c r="CL4" s="109">
        <v>453255.1</v>
      </c>
      <c r="CM4" s="109">
        <v>314995.09</v>
      </c>
      <c r="CN4" s="109">
        <v>112047.83</v>
      </c>
      <c r="CO4" s="109">
        <v>111688.61</v>
      </c>
      <c r="CP4" s="109">
        <v>780976.44</v>
      </c>
      <c r="CQ4" s="109">
        <v>85394.45</v>
      </c>
      <c r="CR4" s="109">
        <v>40942.73</v>
      </c>
      <c r="CS4" s="109">
        <v>111740.15</v>
      </c>
      <c r="CT4" s="109">
        <v>187942.91</v>
      </c>
      <c r="CU4" s="109">
        <v>348466.93</v>
      </c>
      <c r="CV4" s="109">
        <v>716186.76</v>
      </c>
      <c r="CW4" s="109">
        <v>1208790.05</v>
      </c>
      <c r="CX4" s="109">
        <v>563276.48</v>
      </c>
      <c r="CY4" s="109">
        <v>296824.77</v>
      </c>
      <c r="CZ4" s="109">
        <v>470921.87</v>
      </c>
      <c r="DA4" s="109">
        <v>3428263.77</v>
      </c>
      <c r="DB4" s="109">
        <v>410513.13</v>
      </c>
      <c r="DC4" s="109">
        <v>241808.11</v>
      </c>
      <c r="DD4" s="109">
        <v>70338.02</v>
      </c>
      <c r="DE4" s="109">
        <v>132259.76</v>
      </c>
      <c r="DF4" s="109">
        <v>100566.71</v>
      </c>
      <c r="DG4" s="109">
        <v>244139.73</v>
      </c>
      <c r="DH4" s="109">
        <v>36038.1</v>
      </c>
      <c r="DI4" s="109">
        <v>252472.97</v>
      </c>
      <c r="DJ4" s="109">
        <v>699683.37</v>
      </c>
      <c r="DK4" s="109">
        <v>82586.75</v>
      </c>
      <c r="DL4" s="109">
        <v>14098.12</v>
      </c>
      <c r="DM4" s="109">
        <v>0</v>
      </c>
      <c r="DN4" s="109">
        <v>0</v>
      </c>
      <c r="DO4" s="109">
        <v>0</v>
      </c>
      <c r="DP4" s="109">
        <v>0</v>
      </c>
      <c r="DQ4" s="109">
        <v>0</v>
      </c>
      <c r="DR4" s="109">
        <v>0</v>
      </c>
      <c r="DS4" s="135">
        <v>0</v>
      </c>
      <c r="DT4" s="161">
        <v>0</v>
      </c>
      <c r="DU4" s="162">
        <v>0</v>
      </c>
      <c r="DV4" s="162">
        <v>0</v>
      </c>
      <c r="DW4" s="162">
        <v>0</v>
      </c>
      <c r="DX4" s="162">
        <v>0</v>
      </c>
      <c r="DY4" s="162">
        <v>0</v>
      </c>
    </row>
    <row r="5" s="61" customFormat="1" spans="1:129">
      <c r="A5" s="94" t="s">
        <v>380</v>
      </c>
      <c r="B5" s="91">
        <v>418331219.83</v>
      </c>
      <c r="C5" s="92">
        <v>417306444.61</v>
      </c>
      <c r="D5" s="92">
        <v>0</v>
      </c>
      <c r="E5" s="92">
        <v>0</v>
      </c>
      <c r="F5" s="93"/>
      <c r="G5" s="92">
        <v>1024775.22</v>
      </c>
      <c r="H5" s="95">
        <v>0</v>
      </c>
      <c r="I5" s="108">
        <v>247246445.9</v>
      </c>
      <c r="J5" s="109">
        <v>0</v>
      </c>
      <c r="K5" s="109">
        <v>0</v>
      </c>
      <c r="L5" s="109">
        <v>0</v>
      </c>
      <c r="M5" s="109">
        <v>0</v>
      </c>
      <c r="N5" s="109">
        <v>0</v>
      </c>
      <c r="O5" s="107">
        <v>34867445.67</v>
      </c>
      <c r="P5" s="107">
        <v>135148755.68</v>
      </c>
      <c r="Q5" s="107">
        <v>0</v>
      </c>
      <c r="R5" s="133">
        <v>43797.36</v>
      </c>
      <c r="S5" s="108">
        <v>0</v>
      </c>
      <c r="T5" s="109">
        <v>135148755.68</v>
      </c>
      <c r="U5" s="109">
        <v>0</v>
      </c>
      <c r="V5" s="109">
        <v>0</v>
      </c>
      <c r="W5" s="135">
        <v>0</v>
      </c>
      <c r="X5" s="108">
        <v>0</v>
      </c>
      <c r="Y5" s="109">
        <v>0</v>
      </c>
      <c r="Z5" s="109">
        <v>0</v>
      </c>
      <c r="AA5" s="109">
        <v>0</v>
      </c>
      <c r="AB5" s="109">
        <v>0</v>
      </c>
      <c r="AC5" s="135">
        <v>0</v>
      </c>
      <c r="AD5" s="108">
        <v>43797.36</v>
      </c>
      <c r="AE5" s="109">
        <v>0</v>
      </c>
      <c r="AF5" s="135">
        <v>0</v>
      </c>
      <c r="AG5" s="108">
        <v>0</v>
      </c>
      <c r="AH5" s="109">
        <v>10078515.85</v>
      </c>
      <c r="AI5" s="109">
        <v>0</v>
      </c>
      <c r="AJ5" s="109">
        <v>0</v>
      </c>
      <c r="AK5" s="109">
        <v>0</v>
      </c>
      <c r="AL5" s="109">
        <v>0</v>
      </c>
      <c r="AM5" s="109">
        <v>0</v>
      </c>
      <c r="AN5" s="109">
        <v>1181940.48</v>
      </c>
      <c r="AO5" s="151">
        <v>23606989.34</v>
      </c>
      <c r="AP5" s="108">
        <v>1038581.99</v>
      </c>
      <c r="AQ5" s="109">
        <v>949986</v>
      </c>
      <c r="AR5" s="109">
        <v>1134955.92</v>
      </c>
      <c r="AS5" s="109">
        <v>835190.86</v>
      </c>
      <c r="AT5" s="109">
        <v>949318.79</v>
      </c>
      <c r="AU5" s="109">
        <v>999308.55</v>
      </c>
      <c r="AV5" s="109">
        <v>256560.94</v>
      </c>
      <c r="AW5" s="109">
        <v>869753</v>
      </c>
      <c r="AX5" s="109">
        <v>556503</v>
      </c>
      <c r="AY5" s="109">
        <v>433992.3</v>
      </c>
      <c r="AZ5" s="109">
        <v>2943440.91</v>
      </c>
      <c r="BA5" s="109">
        <v>618579.64</v>
      </c>
      <c r="BB5" s="109">
        <v>581608.26</v>
      </c>
      <c r="BC5" s="109">
        <v>313596.94</v>
      </c>
      <c r="BD5" s="109">
        <v>235999.79</v>
      </c>
      <c r="BE5" s="109">
        <v>295483.48</v>
      </c>
      <c r="BF5" s="109">
        <v>284532.87</v>
      </c>
      <c r="BG5" s="109">
        <v>249277.21</v>
      </c>
      <c r="BH5" s="109">
        <v>191353.69</v>
      </c>
      <c r="BI5" s="109">
        <v>231566.76</v>
      </c>
      <c r="BJ5" s="109">
        <v>355885.69</v>
      </c>
      <c r="BK5" s="109">
        <v>96673.5</v>
      </c>
      <c r="BL5" s="109">
        <v>154498.59</v>
      </c>
      <c r="BM5" s="109">
        <v>72459.52</v>
      </c>
      <c r="BN5" s="109">
        <v>168244.75</v>
      </c>
      <c r="BO5" s="109">
        <v>79975.47</v>
      </c>
      <c r="BP5" s="109">
        <v>185134.22</v>
      </c>
      <c r="BQ5" s="109">
        <v>103707.1</v>
      </c>
      <c r="BR5" s="109">
        <v>207694.63</v>
      </c>
      <c r="BS5" s="109">
        <v>81042.35</v>
      </c>
      <c r="BT5" s="109">
        <v>76216.48</v>
      </c>
      <c r="BU5" s="109">
        <v>26571.29</v>
      </c>
      <c r="BV5" s="109">
        <v>80969.54</v>
      </c>
      <c r="BW5" s="109">
        <v>151033.06</v>
      </c>
      <c r="BX5" s="109">
        <v>134769.4</v>
      </c>
      <c r="BY5" s="109">
        <v>5038465.02</v>
      </c>
      <c r="BZ5" s="109">
        <v>47207.52</v>
      </c>
      <c r="CA5" s="109">
        <v>25436.77</v>
      </c>
      <c r="CB5" s="109">
        <v>27945.3</v>
      </c>
      <c r="CC5" s="109">
        <v>24670.36</v>
      </c>
      <c r="CD5" s="109">
        <v>23490.07</v>
      </c>
      <c r="CE5" s="109">
        <v>135594.15</v>
      </c>
      <c r="CF5" s="109">
        <v>114070.47</v>
      </c>
      <c r="CG5" s="109">
        <v>26774.42</v>
      </c>
      <c r="CH5" s="109">
        <v>40283.17</v>
      </c>
      <c r="CI5" s="109">
        <v>116490.2</v>
      </c>
      <c r="CJ5" s="109">
        <v>87148.98</v>
      </c>
      <c r="CK5" s="109">
        <v>32464.87</v>
      </c>
      <c r="CL5" s="109">
        <v>69924.53</v>
      </c>
      <c r="CM5" s="109">
        <v>48979.83</v>
      </c>
      <c r="CN5" s="109">
        <v>18347.29</v>
      </c>
      <c r="CO5" s="109">
        <v>16926.57</v>
      </c>
      <c r="CP5" s="109">
        <v>116499.75</v>
      </c>
      <c r="CQ5" s="109">
        <v>14325.16</v>
      </c>
      <c r="CR5" s="109">
        <v>6816.91</v>
      </c>
      <c r="CS5" s="109">
        <v>17591.87</v>
      </c>
      <c r="CT5" s="109">
        <v>29278.44</v>
      </c>
      <c r="CU5" s="109">
        <v>55141.57</v>
      </c>
      <c r="CV5" s="109">
        <v>109699.62</v>
      </c>
      <c r="CW5" s="109">
        <v>196668.04</v>
      </c>
      <c r="CX5" s="109">
        <v>90585.66</v>
      </c>
      <c r="CY5" s="109">
        <v>51518.7</v>
      </c>
      <c r="CZ5" s="109">
        <v>75881.55</v>
      </c>
      <c r="DA5" s="109">
        <v>643716.27</v>
      </c>
      <c r="DB5" s="109">
        <v>61562.68</v>
      </c>
      <c r="DC5" s="109">
        <v>39158.09</v>
      </c>
      <c r="DD5" s="109">
        <v>11014.87</v>
      </c>
      <c r="DE5" s="109">
        <v>20506.51</v>
      </c>
      <c r="DF5" s="109">
        <v>15770.25</v>
      </c>
      <c r="DG5" s="109">
        <v>36961.09</v>
      </c>
      <c r="DH5" s="109">
        <v>7922.16</v>
      </c>
      <c r="DI5" s="109">
        <v>41524.15</v>
      </c>
      <c r="DJ5" s="109">
        <v>110431.87</v>
      </c>
      <c r="DK5" s="109">
        <v>13515.03</v>
      </c>
      <c r="DL5" s="109">
        <v>2213.09</v>
      </c>
      <c r="DM5" s="109">
        <v>0</v>
      </c>
      <c r="DN5" s="109">
        <v>0</v>
      </c>
      <c r="DO5" s="109">
        <v>0</v>
      </c>
      <c r="DP5" s="109">
        <v>0</v>
      </c>
      <c r="DQ5" s="109">
        <v>0</v>
      </c>
      <c r="DR5" s="109">
        <v>0</v>
      </c>
      <c r="DS5" s="135">
        <v>0</v>
      </c>
      <c r="DT5" s="161">
        <v>0</v>
      </c>
      <c r="DU5" s="162">
        <v>0</v>
      </c>
      <c r="DV5" s="162">
        <v>0</v>
      </c>
      <c r="DW5" s="162">
        <v>0</v>
      </c>
      <c r="DX5" s="162">
        <v>0</v>
      </c>
      <c r="DY5" s="162">
        <v>0</v>
      </c>
    </row>
    <row r="6" s="61" customFormat="1" spans="1:129">
      <c r="A6" s="94" t="s">
        <v>381</v>
      </c>
      <c r="B6" s="91">
        <v>879952270.57</v>
      </c>
      <c r="C6" s="92">
        <v>809738243.48</v>
      </c>
      <c r="D6" s="92">
        <v>86479539.94</v>
      </c>
      <c r="E6" s="92">
        <v>-16111.14</v>
      </c>
      <c r="F6" s="93">
        <v>3191891.91</v>
      </c>
      <c r="G6" s="92">
        <v>0</v>
      </c>
      <c r="H6" s="95">
        <v>-19441293.62</v>
      </c>
      <c r="I6" s="108">
        <v>-464765.17</v>
      </c>
      <c r="J6" s="109">
        <v>0</v>
      </c>
      <c r="K6" s="109">
        <v>0</v>
      </c>
      <c r="L6" s="109">
        <v>0</v>
      </c>
      <c r="M6" s="109">
        <v>0</v>
      </c>
      <c r="N6" s="109">
        <v>2566.04</v>
      </c>
      <c r="O6" s="107">
        <v>447129633.09</v>
      </c>
      <c r="P6" s="107">
        <v>5240556.53</v>
      </c>
      <c r="Q6" s="107">
        <v>265965251.6</v>
      </c>
      <c r="R6" s="133">
        <v>91865001.39</v>
      </c>
      <c r="S6" s="108">
        <v>-1780</v>
      </c>
      <c r="T6" s="109">
        <v>-445110.67</v>
      </c>
      <c r="U6" s="109">
        <v>6583108.49</v>
      </c>
      <c r="V6" s="109">
        <v>-895661.29</v>
      </c>
      <c r="W6" s="135">
        <v>0</v>
      </c>
      <c r="X6" s="108">
        <v>66981.13</v>
      </c>
      <c r="Y6" s="109">
        <v>0</v>
      </c>
      <c r="Z6" s="109">
        <v>196015471.68</v>
      </c>
      <c r="AA6" s="109">
        <v>18773364.9</v>
      </c>
      <c r="AB6" s="109">
        <v>12175471.62</v>
      </c>
      <c r="AC6" s="135">
        <v>38933962.27</v>
      </c>
      <c r="AD6" s="108">
        <v>9080412.46</v>
      </c>
      <c r="AE6" s="109">
        <v>22324030.94</v>
      </c>
      <c r="AF6" s="135">
        <v>60460557.99</v>
      </c>
      <c r="AG6" s="108">
        <v>1832960.75</v>
      </c>
      <c r="AH6" s="109">
        <v>275835.82</v>
      </c>
      <c r="AI6" s="109">
        <v>0</v>
      </c>
      <c r="AJ6" s="109">
        <v>0</v>
      </c>
      <c r="AK6" s="109">
        <v>0</v>
      </c>
      <c r="AL6" s="109">
        <v>984622.42</v>
      </c>
      <c r="AM6" s="109">
        <v>-591.5</v>
      </c>
      <c r="AN6" s="109">
        <v>9920443.05</v>
      </c>
      <c r="AO6" s="151">
        <v>434116362.55</v>
      </c>
      <c r="AP6" s="108">
        <v>15195744.42</v>
      </c>
      <c r="AQ6" s="109">
        <v>16104831.22</v>
      </c>
      <c r="AR6" s="109">
        <v>15850040.86</v>
      </c>
      <c r="AS6" s="109">
        <v>12484173.54</v>
      </c>
      <c r="AT6" s="109">
        <v>20673164.02</v>
      </c>
      <c r="AU6" s="109">
        <v>19368619.61</v>
      </c>
      <c r="AV6" s="109">
        <v>6666945.56</v>
      </c>
      <c r="AW6" s="109">
        <v>21256342.5</v>
      </c>
      <c r="AX6" s="109">
        <v>5476683.95</v>
      </c>
      <c r="AY6" s="109">
        <v>4409024.87</v>
      </c>
      <c r="AZ6" s="109">
        <v>61764312.08</v>
      </c>
      <c r="BA6" s="109">
        <v>7747254.85</v>
      </c>
      <c r="BB6" s="109">
        <v>4984583.11</v>
      </c>
      <c r="BC6" s="109">
        <v>5775278.33</v>
      </c>
      <c r="BD6" s="109">
        <v>6370544.83</v>
      </c>
      <c r="BE6" s="109">
        <v>5641662.11</v>
      </c>
      <c r="BF6" s="109">
        <v>5999548</v>
      </c>
      <c r="BG6" s="109">
        <v>4704081.63</v>
      </c>
      <c r="BH6" s="109">
        <v>3563084.48</v>
      </c>
      <c r="BI6" s="109">
        <v>4846271.71</v>
      </c>
      <c r="BJ6" s="109">
        <v>6474443.71</v>
      </c>
      <c r="BK6" s="109">
        <v>1261873.59</v>
      </c>
      <c r="BL6" s="109">
        <v>2324211.71</v>
      </c>
      <c r="BM6" s="109">
        <v>1290242.18</v>
      </c>
      <c r="BN6" s="109">
        <v>2084873.8</v>
      </c>
      <c r="BO6" s="109">
        <v>1641903.59</v>
      </c>
      <c r="BP6" s="109">
        <v>3170580.35</v>
      </c>
      <c r="BQ6" s="109">
        <v>1945417.76</v>
      </c>
      <c r="BR6" s="109">
        <v>587153.42</v>
      </c>
      <c r="BS6" s="109">
        <v>937583.24</v>
      </c>
      <c r="BT6" s="109">
        <v>1351909.48</v>
      </c>
      <c r="BU6" s="109">
        <v>506639.6</v>
      </c>
      <c r="BV6" s="109">
        <v>1352192.34</v>
      </c>
      <c r="BW6" s="109">
        <v>2041752.37</v>
      </c>
      <c r="BX6" s="109">
        <v>1489088.49</v>
      </c>
      <c r="BY6" s="109">
        <v>132470448.74</v>
      </c>
      <c r="BZ6" s="109">
        <v>461745.65</v>
      </c>
      <c r="CA6" s="109">
        <v>219455.3</v>
      </c>
      <c r="CB6" s="109">
        <v>344770.38</v>
      </c>
      <c r="CC6" s="109">
        <v>831990.26</v>
      </c>
      <c r="CD6" s="109">
        <v>136385.43</v>
      </c>
      <c r="CE6" s="109">
        <v>641064.14</v>
      </c>
      <c r="CF6" s="109">
        <v>1289747.16</v>
      </c>
      <c r="CG6" s="109">
        <v>526868.9</v>
      </c>
      <c r="CH6" s="109">
        <v>362219.92</v>
      </c>
      <c r="CI6" s="109">
        <v>391295.96</v>
      </c>
      <c r="CJ6" s="109">
        <v>744788.87</v>
      </c>
      <c r="CK6" s="109">
        <v>532959.17</v>
      </c>
      <c r="CL6" s="109">
        <v>876169.13</v>
      </c>
      <c r="CM6" s="109">
        <v>439830</v>
      </c>
      <c r="CN6" s="109">
        <v>209339.86</v>
      </c>
      <c r="CO6" s="109">
        <v>363834.45</v>
      </c>
      <c r="CP6" s="109">
        <v>510748.09</v>
      </c>
      <c r="CQ6" s="109">
        <v>299847.26</v>
      </c>
      <c r="CR6" s="109">
        <v>129386.2</v>
      </c>
      <c r="CS6" s="109">
        <v>250617.4</v>
      </c>
      <c r="CT6" s="109">
        <v>307565.6</v>
      </c>
      <c r="CU6" s="109">
        <v>582739.18</v>
      </c>
      <c r="CV6" s="109">
        <v>1014445.86</v>
      </c>
      <c r="CW6" s="109">
        <v>2679469.51</v>
      </c>
      <c r="CX6" s="109">
        <v>1533516.25</v>
      </c>
      <c r="CY6" s="109">
        <v>516462.75</v>
      </c>
      <c r="CZ6" s="109">
        <v>532531.56</v>
      </c>
      <c r="DA6" s="109">
        <v>2594445.88</v>
      </c>
      <c r="DB6" s="109">
        <v>528438.43</v>
      </c>
      <c r="DC6" s="109">
        <v>322155.48</v>
      </c>
      <c r="DD6" s="109">
        <v>767876.24</v>
      </c>
      <c r="DE6" s="109">
        <v>234240.07</v>
      </c>
      <c r="DF6" s="109">
        <v>2080298.3</v>
      </c>
      <c r="DG6" s="109">
        <v>376458.26</v>
      </c>
      <c r="DH6" s="109">
        <v>17057.41</v>
      </c>
      <c r="DI6" s="109">
        <v>197636.98</v>
      </c>
      <c r="DJ6" s="109">
        <v>208438.38</v>
      </c>
      <c r="DK6" s="109">
        <v>183292.44</v>
      </c>
      <c r="DL6" s="109">
        <v>63664.66</v>
      </c>
      <c r="DM6" s="109">
        <v>15.62</v>
      </c>
      <c r="DN6" s="109">
        <v>0</v>
      </c>
      <c r="DO6" s="109">
        <v>0</v>
      </c>
      <c r="DP6" s="109">
        <v>20.03</v>
      </c>
      <c r="DQ6" s="109">
        <v>0</v>
      </c>
      <c r="DR6" s="109">
        <v>0</v>
      </c>
      <c r="DS6" s="135">
        <v>24.08</v>
      </c>
      <c r="DT6" s="161">
        <v>0</v>
      </c>
      <c r="DU6" s="162">
        <v>0</v>
      </c>
      <c r="DV6" s="162">
        <v>0</v>
      </c>
      <c r="DW6" s="162">
        <v>0</v>
      </c>
      <c r="DX6" s="162">
        <v>0</v>
      </c>
      <c r="DY6" s="162">
        <v>0</v>
      </c>
    </row>
    <row r="7" s="61" customFormat="1" spans="1:129">
      <c r="A7" s="94" t="s">
        <v>382</v>
      </c>
      <c r="B7" s="91">
        <v>531321729.83</v>
      </c>
      <c r="C7" s="92">
        <v>444959509.56</v>
      </c>
      <c r="D7" s="92">
        <v>86375425.27</v>
      </c>
      <c r="E7" s="92">
        <v>0</v>
      </c>
      <c r="F7" s="93"/>
      <c r="G7" s="92">
        <v>0</v>
      </c>
      <c r="H7" s="95">
        <v>-13205</v>
      </c>
      <c r="I7" s="108">
        <v>6.79</v>
      </c>
      <c r="J7" s="109">
        <v>0</v>
      </c>
      <c r="K7" s="109">
        <v>0</v>
      </c>
      <c r="L7" s="109">
        <v>0</v>
      </c>
      <c r="M7" s="109">
        <v>0</v>
      </c>
      <c r="N7" s="109">
        <v>0</v>
      </c>
      <c r="O7" s="107">
        <v>444853498.63</v>
      </c>
      <c r="P7" s="107">
        <v>-895661.29</v>
      </c>
      <c r="Q7" s="107">
        <v>0</v>
      </c>
      <c r="R7" s="133">
        <v>1001665.43</v>
      </c>
      <c r="S7" s="108">
        <v>0</v>
      </c>
      <c r="T7" s="109">
        <v>0</v>
      </c>
      <c r="U7" s="109">
        <v>0</v>
      </c>
      <c r="V7" s="109">
        <v>-895661.29</v>
      </c>
      <c r="W7" s="135">
        <v>0</v>
      </c>
      <c r="X7" s="108">
        <v>0</v>
      </c>
      <c r="Y7" s="109">
        <v>0</v>
      </c>
      <c r="Z7" s="109">
        <v>0</v>
      </c>
      <c r="AA7" s="109">
        <v>0</v>
      </c>
      <c r="AB7" s="109">
        <v>0</v>
      </c>
      <c r="AC7" s="135">
        <v>0</v>
      </c>
      <c r="AD7" s="108">
        <v>439047.08</v>
      </c>
      <c r="AE7" s="109">
        <v>562618.35</v>
      </c>
      <c r="AF7" s="135">
        <v>0</v>
      </c>
      <c r="AG7" s="108">
        <v>374861.51</v>
      </c>
      <c r="AH7" s="109">
        <v>278893.94</v>
      </c>
      <c r="AI7" s="109">
        <v>0</v>
      </c>
      <c r="AJ7" s="109">
        <v>0</v>
      </c>
      <c r="AK7" s="109">
        <v>0</v>
      </c>
      <c r="AL7" s="109">
        <v>984872.42</v>
      </c>
      <c r="AM7" s="109">
        <v>0</v>
      </c>
      <c r="AN7" s="109">
        <v>9920687.64</v>
      </c>
      <c r="AO7" s="151">
        <v>433294183.12</v>
      </c>
      <c r="AP7" s="108">
        <v>15175417.37</v>
      </c>
      <c r="AQ7" s="109">
        <v>16089185.46</v>
      </c>
      <c r="AR7" s="109">
        <v>15841062.38</v>
      </c>
      <c r="AS7" s="109">
        <v>12479371.95</v>
      </c>
      <c r="AT7" s="109">
        <v>20604320.71</v>
      </c>
      <c r="AU7" s="109">
        <v>19210109.56</v>
      </c>
      <c r="AV7" s="109">
        <v>6665216.32</v>
      </c>
      <c r="AW7" s="109">
        <v>21251727.23</v>
      </c>
      <c r="AX7" s="109">
        <v>5478765.59</v>
      </c>
      <c r="AY7" s="109">
        <v>4411066.24</v>
      </c>
      <c r="AZ7" s="109">
        <v>61761979.21</v>
      </c>
      <c r="BA7" s="109">
        <v>7747080.92</v>
      </c>
      <c r="BB7" s="109">
        <v>4970435.18</v>
      </c>
      <c r="BC7" s="109">
        <v>5774859.97</v>
      </c>
      <c r="BD7" s="109">
        <v>6363379.08</v>
      </c>
      <c r="BE7" s="109">
        <v>5627167.75</v>
      </c>
      <c r="BF7" s="109">
        <v>5999702.63</v>
      </c>
      <c r="BG7" s="109">
        <v>4701701.66</v>
      </c>
      <c r="BH7" s="109">
        <v>3562699.58</v>
      </c>
      <c r="BI7" s="109">
        <v>4838351.33</v>
      </c>
      <c r="BJ7" s="109">
        <v>6468346.92</v>
      </c>
      <c r="BK7" s="109">
        <v>1261398.58</v>
      </c>
      <c r="BL7" s="109">
        <v>2323513.72</v>
      </c>
      <c r="BM7" s="109">
        <v>1288870.48</v>
      </c>
      <c r="BN7" s="109">
        <v>2083952.11</v>
      </c>
      <c r="BO7" s="109">
        <v>1640501.03</v>
      </c>
      <c r="BP7" s="109">
        <v>3155309.77</v>
      </c>
      <c r="BQ7" s="109">
        <v>1935992.31</v>
      </c>
      <c r="BR7" s="109">
        <v>532238.33</v>
      </c>
      <c r="BS7" s="109">
        <v>937775.7</v>
      </c>
      <c r="BT7" s="109">
        <v>1351449.11</v>
      </c>
      <c r="BU7" s="109">
        <v>506736.78</v>
      </c>
      <c r="BV7" s="109">
        <v>1334614.04</v>
      </c>
      <c r="BW7" s="109">
        <v>2040838.33</v>
      </c>
      <c r="BX7" s="109">
        <v>1459809.32</v>
      </c>
      <c r="BY7" s="109">
        <v>132410754.88</v>
      </c>
      <c r="BZ7" s="109">
        <v>464162.58</v>
      </c>
      <c r="CA7" s="109">
        <v>219731.3</v>
      </c>
      <c r="CB7" s="109">
        <v>344922.88</v>
      </c>
      <c r="CC7" s="109">
        <v>832677.64</v>
      </c>
      <c r="CD7" s="109">
        <v>136662.61</v>
      </c>
      <c r="CE7" s="109">
        <v>641019.29</v>
      </c>
      <c r="CF7" s="109">
        <v>1275044.06</v>
      </c>
      <c r="CG7" s="109">
        <v>527546.9</v>
      </c>
      <c r="CH7" s="109">
        <v>362531.63</v>
      </c>
      <c r="CI7" s="109">
        <v>392109.23</v>
      </c>
      <c r="CJ7" s="109">
        <v>745363.18</v>
      </c>
      <c r="CK7" s="109">
        <v>533747.83</v>
      </c>
      <c r="CL7" s="109">
        <v>876011.84</v>
      </c>
      <c r="CM7" s="109">
        <v>438045.99</v>
      </c>
      <c r="CN7" s="109">
        <v>209426.75</v>
      </c>
      <c r="CO7" s="109">
        <v>363884.68</v>
      </c>
      <c r="CP7" s="109">
        <v>511946.11</v>
      </c>
      <c r="CQ7" s="109">
        <v>300225.56</v>
      </c>
      <c r="CR7" s="109">
        <v>129906.2</v>
      </c>
      <c r="CS7" s="109">
        <v>251755.4</v>
      </c>
      <c r="CT7" s="109">
        <v>307930.6</v>
      </c>
      <c r="CU7" s="109">
        <v>582825.05</v>
      </c>
      <c r="CV7" s="109">
        <v>1014042.21</v>
      </c>
      <c r="CW7" s="109">
        <v>2410522.99</v>
      </c>
      <c r="CX7" s="109">
        <v>1534143.02</v>
      </c>
      <c r="CY7" s="109">
        <v>517411.96</v>
      </c>
      <c r="CZ7" s="109">
        <v>532892.03</v>
      </c>
      <c r="DA7" s="109">
        <v>2594698.33</v>
      </c>
      <c r="DB7" s="109">
        <v>506386.06</v>
      </c>
      <c r="DC7" s="109">
        <v>322359.48</v>
      </c>
      <c r="DD7" s="109">
        <v>767868.47</v>
      </c>
      <c r="DE7" s="109">
        <v>233545.56</v>
      </c>
      <c r="DF7" s="109">
        <v>2080304.86</v>
      </c>
      <c r="DG7" s="109">
        <v>376452.26</v>
      </c>
      <c r="DH7" s="109">
        <v>18778.39</v>
      </c>
      <c r="DI7" s="109">
        <v>196314.99</v>
      </c>
      <c r="DJ7" s="109">
        <v>208538.38</v>
      </c>
      <c r="DK7" s="109">
        <v>183128.44</v>
      </c>
      <c r="DL7" s="109">
        <v>63557.12</v>
      </c>
      <c r="DM7" s="109">
        <v>15.62</v>
      </c>
      <c r="DN7" s="109">
        <v>0</v>
      </c>
      <c r="DO7" s="109">
        <v>0</v>
      </c>
      <c r="DP7" s="109">
        <v>20.03</v>
      </c>
      <c r="DQ7" s="109">
        <v>0</v>
      </c>
      <c r="DR7" s="109">
        <v>0</v>
      </c>
      <c r="DS7" s="135">
        <v>24.08</v>
      </c>
      <c r="DT7" s="161">
        <v>0</v>
      </c>
      <c r="DU7" s="162">
        <v>0</v>
      </c>
      <c r="DV7" s="162">
        <v>0</v>
      </c>
      <c r="DW7" s="162">
        <v>0</v>
      </c>
      <c r="DX7" s="162">
        <v>0</v>
      </c>
      <c r="DY7" s="162">
        <v>0</v>
      </c>
    </row>
    <row r="8" s="61" customFormat="1" spans="1:129">
      <c r="A8" s="94" t="s">
        <v>383</v>
      </c>
      <c r="B8" s="91">
        <v>266699433.86</v>
      </c>
      <c r="C8" s="92">
        <v>266699433.86</v>
      </c>
      <c r="D8" s="92">
        <v>0</v>
      </c>
      <c r="E8" s="92">
        <v>0</v>
      </c>
      <c r="F8" s="93"/>
      <c r="G8" s="92">
        <v>0</v>
      </c>
      <c r="H8" s="95">
        <v>0</v>
      </c>
      <c r="I8" s="108">
        <v>0</v>
      </c>
      <c r="J8" s="109">
        <v>0</v>
      </c>
      <c r="K8" s="109">
        <v>0</v>
      </c>
      <c r="L8" s="109">
        <v>1433962.26</v>
      </c>
      <c r="M8" s="109">
        <v>0</v>
      </c>
      <c r="N8" s="109">
        <v>0</v>
      </c>
      <c r="O8" s="107">
        <v>0</v>
      </c>
      <c r="P8" s="107">
        <v>-700000</v>
      </c>
      <c r="Q8" s="107">
        <v>265965471.6</v>
      </c>
      <c r="R8" s="133">
        <v>0</v>
      </c>
      <c r="S8" s="108">
        <v>0</v>
      </c>
      <c r="T8" s="109">
        <v>-700000</v>
      </c>
      <c r="U8" s="109">
        <v>0</v>
      </c>
      <c r="V8" s="109">
        <v>0</v>
      </c>
      <c r="W8" s="135">
        <v>0</v>
      </c>
      <c r="X8" s="108">
        <v>66981.13</v>
      </c>
      <c r="Y8" s="109">
        <v>0</v>
      </c>
      <c r="Z8" s="109">
        <v>196015471.68</v>
      </c>
      <c r="AA8" s="109">
        <v>18773584.9</v>
      </c>
      <c r="AB8" s="109">
        <v>12175471.62</v>
      </c>
      <c r="AC8" s="135">
        <v>38933962.27</v>
      </c>
      <c r="AD8" s="108">
        <v>0</v>
      </c>
      <c r="AE8" s="109">
        <v>0</v>
      </c>
      <c r="AF8" s="135">
        <v>0</v>
      </c>
      <c r="AG8" s="108">
        <v>0</v>
      </c>
      <c r="AH8" s="109">
        <v>0</v>
      </c>
      <c r="AI8" s="109">
        <v>0</v>
      </c>
      <c r="AJ8" s="109">
        <v>0</v>
      </c>
      <c r="AK8" s="109">
        <v>0</v>
      </c>
      <c r="AL8" s="109">
        <v>0</v>
      </c>
      <c r="AM8" s="109">
        <v>0</v>
      </c>
      <c r="AN8" s="109">
        <v>0</v>
      </c>
      <c r="AO8" s="151">
        <v>0</v>
      </c>
      <c r="AP8" s="108">
        <v>0</v>
      </c>
      <c r="AQ8" s="109">
        <v>0</v>
      </c>
      <c r="AR8" s="109">
        <v>0</v>
      </c>
      <c r="AS8" s="109">
        <v>0</v>
      </c>
      <c r="AT8" s="109">
        <v>0</v>
      </c>
      <c r="AU8" s="109">
        <v>0</v>
      </c>
      <c r="AV8" s="109">
        <v>0</v>
      </c>
      <c r="AW8" s="109">
        <v>0</v>
      </c>
      <c r="AX8" s="109">
        <v>0</v>
      </c>
      <c r="AY8" s="109">
        <v>0</v>
      </c>
      <c r="AZ8" s="109">
        <v>0</v>
      </c>
      <c r="BA8" s="109">
        <v>0</v>
      </c>
      <c r="BB8" s="109">
        <v>0</v>
      </c>
      <c r="BC8" s="109">
        <v>0</v>
      </c>
      <c r="BD8" s="109">
        <v>0</v>
      </c>
      <c r="BE8" s="109">
        <v>0</v>
      </c>
      <c r="BF8" s="109">
        <v>0</v>
      </c>
      <c r="BG8" s="109">
        <v>0</v>
      </c>
      <c r="BH8" s="109">
        <v>0</v>
      </c>
      <c r="BI8" s="109">
        <v>0</v>
      </c>
      <c r="BJ8" s="109">
        <v>0</v>
      </c>
      <c r="BK8" s="109">
        <v>0</v>
      </c>
      <c r="BL8" s="109">
        <v>0</v>
      </c>
      <c r="BM8" s="109">
        <v>0</v>
      </c>
      <c r="BN8" s="109">
        <v>0</v>
      </c>
      <c r="BO8" s="109">
        <v>0</v>
      </c>
      <c r="BP8" s="109">
        <v>0</v>
      </c>
      <c r="BQ8" s="109">
        <v>0</v>
      </c>
      <c r="BR8" s="109">
        <v>0</v>
      </c>
      <c r="BS8" s="109">
        <v>0</v>
      </c>
      <c r="BT8" s="109">
        <v>0</v>
      </c>
      <c r="BU8" s="109">
        <v>0</v>
      </c>
      <c r="BV8" s="109">
        <v>0</v>
      </c>
      <c r="BW8" s="109">
        <v>0</v>
      </c>
      <c r="BX8" s="109">
        <v>0</v>
      </c>
      <c r="BY8" s="109">
        <v>0</v>
      </c>
      <c r="BZ8" s="109">
        <v>0</v>
      </c>
      <c r="CA8" s="109">
        <v>0</v>
      </c>
      <c r="CB8" s="109">
        <v>0</v>
      </c>
      <c r="CC8" s="109">
        <v>0</v>
      </c>
      <c r="CD8" s="109">
        <v>0</v>
      </c>
      <c r="CE8" s="109">
        <v>0</v>
      </c>
      <c r="CF8" s="109">
        <v>0</v>
      </c>
      <c r="CG8" s="109">
        <v>0</v>
      </c>
      <c r="CH8" s="109">
        <v>0</v>
      </c>
      <c r="CI8" s="109">
        <v>0</v>
      </c>
      <c r="CJ8" s="109">
        <v>0</v>
      </c>
      <c r="CK8" s="109">
        <v>0</v>
      </c>
      <c r="CL8" s="109">
        <v>0</v>
      </c>
      <c r="CM8" s="109">
        <v>0</v>
      </c>
      <c r="CN8" s="109">
        <v>0</v>
      </c>
      <c r="CO8" s="109">
        <v>0</v>
      </c>
      <c r="CP8" s="109">
        <v>0</v>
      </c>
      <c r="CQ8" s="109">
        <v>0</v>
      </c>
      <c r="CR8" s="109">
        <v>0</v>
      </c>
      <c r="CS8" s="109">
        <v>0</v>
      </c>
      <c r="CT8" s="109">
        <v>0</v>
      </c>
      <c r="CU8" s="109">
        <v>0</v>
      </c>
      <c r="CV8" s="109">
        <v>0</v>
      </c>
      <c r="CW8" s="109">
        <v>0</v>
      </c>
      <c r="CX8" s="109">
        <v>0</v>
      </c>
      <c r="CY8" s="109">
        <v>0</v>
      </c>
      <c r="CZ8" s="109">
        <v>0</v>
      </c>
      <c r="DA8" s="109">
        <v>0</v>
      </c>
      <c r="DB8" s="109">
        <v>0</v>
      </c>
      <c r="DC8" s="109">
        <v>0</v>
      </c>
      <c r="DD8" s="109">
        <v>0</v>
      </c>
      <c r="DE8" s="109">
        <v>0</v>
      </c>
      <c r="DF8" s="109">
        <v>0</v>
      </c>
      <c r="DG8" s="109">
        <v>0</v>
      </c>
      <c r="DH8" s="109">
        <v>0</v>
      </c>
      <c r="DI8" s="109">
        <v>0</v>
      </c>
      <c r="DJ8" s="109">
        <v>0</v>
      </c>
      <c r="DK8" s="109">
        <v>0</v>
      </c>
      <c r="DL8" s="109">
        <v>0</v>
      </c>
      <c r="DM8" s="109">
        <v>0</v>
      </c>
      <c r="DN8" s="109">
        <v>0</v>
      </c>
      <c r="DO8" s="109">
        <v>0</v>
      </c>
      <c r="DP8" s="109">
        <v>0</v>
      </c>
      <c r="DQ8" s="109">
        <v>0</v>
      </c>
      <c r="DR8" s="109">
        <v>0</v>
      </c>
      <c r="DS8" s="135">
        <v>0</v>
      </c>
      <c r="DT8" s="161">
        <v>0</v>
      </c>
      <c r="DU8" s="162">
        <v>0</v>
      </c>
      <c r="DV8" s="162">
        <v>0</v>
      </c>
      <c r="DW8" s="162">
        <v>0</v>
      </c>
      <c r="DX8" s="162">
        <v>0</v>
      </c>
      <c r="DY8" s="162">
        <v>0</v>
      </c>
    </row>
    <row r="9" s="61" customFormat="1" spans="1:129">
      <c r="A9" s="94" t="s">
        <v>384</v>
      </c>
      <c r="B9" s="91">
        <v>76192969.19</v>
      </c>
      <c r="C9" s="92">
        <v>90864785.96</v>
      </c>
      <c r="D9" s="92">
        <v>104114.67</v>
      </c>
      <c r="E9" s="92">
        <v>0</v>
      </c>
      <c r="F9" s="96">
        <v>3194057.94</v>
      </c>
      <c r="G9" s="92">
        <v>0</v>
      </c>
      <c r="H9" s="95">
        <v>-17969989.38</v>
      </c>
      <c r="I9" s="108">
        <v>0</v>
      </c>
      <c r="J9" s="109">
        <v>0</v>
      </c>
      <c r="K9" s="109">
        <v>0</v>
      </c>
      <c r="L9" s="109">
        <v>0</v>
      </c>
      <c r="M9" s="109">
        <v>0</v>
      </c>
      <c r="N9" s="109">
        <v>0</v>
      </c>
      <c r="O9" s="107">
        <v>0</v>
      </c>
      <c r="P9" s="107">
        <v>0</v>
      </c>
      <c r="Q9" s="107">
        <v>0</v>
      </c>
      <c r="R9" s="133">
        <v>90864785.96</v>
      </c>
      <c r="S9" s="108">
        <v>0</v>
      </c>
      <c r="T9" s="109">
        <v>0</v>
      </c>
      <c r="U9" s="109">
        <v>0</v>
      </c>
      <c r="V9" s="109">
        <v>0</v>
      </c>
      <c r="W9" s="135">
        <v>0</v>
      </c>
      <c r="X9" s="108">
        <v>0</v>
      </c>
      <c r="Y9" s="109">
        <v>0</v>
      </c>
      <c r="Z9" s="109">
        <v>0</v>
      </c>
      <c r="AA9" s="109">
        <v>0</v>
      </c>
      <c r="AB9" s="109">
        <v>0</v>
      </c>
      <c r="AC9" s="135">
        <v>0</v>
      </c>
      <c r="AD9" s="108">
        <v>8642815.38</v>
      </c>
      <c r="AE9" s="109">
        <v>21761412.59</v>
      </c>
      <c r="AF9" s="135">
        <v>60460557.99</v>
      </c>
      <c r="AG9" s="108">
        <v>0</v>
      </c>
      <c r="AH9" s="109">
        <v>0</v>
      </c>
      <c r="AI9" s="109">
        <v>0</v>
      </c>
      <c r="AJ9" s="109">
        <v>0</v>
      </c>
      <c r="AK9" s="109">
        <v>0</v>
      </c>
      <c r="AL9" s="109">
        <v>0</v>
      </c>
      <c r="AM9" s="109">
        <v>0</v>
      </c>
      <c r="AN9" s="109">
        <v>0</v>
      </c>
      <c r="AO9" s="151">
        <v>0</v>
      </c>
      <c r="AP9" s="108">
        <v>0</v>
      </c>
      <c r="AQ9" s="109">
        <v>0</v>
      </c>
      <c r="AR9" s="109">
        <v>0</v>
      </c>
      <c r="AS9" s="109">
        <v>0</v>
      </c>
      <c r="AT9" s="109">
        <v>0</v>
      </c>
      <c r="AU9" s="109">
        <v>0</v>
      </c>
      <c r="AV9" s="109">
        <v>0</v>
      </c>
      <c r="AW9" s="109">
        <v>0</v>
      </c>
      <c r="AX9" s="109">
        <v>0</v>
      </c>
      <c r="AY9" s="109">
        <v>0</v>
      </c>
      <c r="AZ9" s="109">
        <v>0</v>
      </c>
      <c r="BA9" s="109">
        <v>0</v>
      </c>
      <c r="BB9" s="109">
        <v>0</v>
      </c>
      <c r="BC9" s="109">
        <v>0</v>
      </c>
      <c r="BD9" s="109">
        <v>0</v>
      </c>
      <c r="BE9" s="109">
        <v>0</v>
      </c>
      <c r="BF9" s="109">
        <v>0</v>
      </c>
      <c r="BG9" s="109">
        <v>0</v>
      </c>
      <c r="BH9" s="109">
        <v>0</v>
      </c>
      <c r="BI9" s="109">
        <v>0</v>
      </c>
      <c r="BJ9" s="109">
        <v>0</v>
      </c>
      <c r="BK9" s="109">
        <v>0</v>
      </c>
      <c r="BL9" s="109">
        <v>0</v>
      </c>
      <c r="BM9" s="109">
        <v>0</v>
      </c>
      <c r="BN9" s="109">
        <v>0</v>
      </c>
      <c r="BO9" s="109">
        <v>0</v>
      </c>
      <c r="BP9" s="109">
        <v>0</v>
      </c>
      <c r="BQ9" s="109">
        <v>0</v>
      </c>
      <c r="BR9" s="109">
        <v>0</v>
      </c>
      <c r="BS9" s="109">
        <v>0</v>
      </c>
      <c r="BT9" s="109">
        <v>0</v>
      </c>
      <c r="BU9" s="109">
        <v>0</v>
      </c>
      <c r="BV9" s="109">
        <v>0</v>
      </c>
      <c r="BW9" s="109">
        <v>0</v>
      </c>
      <c r="BX9" s="109">
        <v>0</v>
      </c>
      <c r="BY9" s="109">
        <v>0</v>
      </c>
      <c r="BZ9" s="109">
        <v>0</v>
      </c>
      <c r="CA9" s="109">
        <v>0</v>
      </c>
      <c r="CB9" s="109">
        <v>0</v>
      </c>
      <c r="CC9" s="109">
        <v>0</v>
      </c>
      <c r="CD9" s="109">
        <v>0</v>
      </c>
      <c r="CE9" s="109">
        <v>0</v>
      </c>
      <c r="CF9" s="109">
        <v>0</v>
      </c>
      <c r="CG9" s="109">
        <v>0</v>
      </c>
      <c r="CH9" s="109">
        <v>0</v>
      </c>
      <c r="CI9" s="109">
        <v>0</v>
      </c>
      <c r="CJ9" s="109">
        <v>0</v>
      </c>
      <c r="CK9" s="109">
        <v>0</v>
      </c>
      <c r="CL9" s="109">
        <v>0</v>
      </c>
      <c r="CM9" s="109">
        <v>0</v>
      </c>
      <c r="CN9" s="109">
        <v>0</v>
      </c>
      <c r="CO9" s="109">
        <v>0</v>
      </c>
      <c r="CP9" s="109">
        <v>0</v>
      </c>
      <c r="CQ9" s="109">
        <v>0</v>
      </c>
      <c r="CR9" s="109">
        <v>0</v>
      </c>
      <c r="CS9" s="109">
        <v>0</v>
      </c>
      <c r="CT9" s="109">
        <v>0</v>
      </c>
      <c r="CU9" s="109">
        <v>0</v>
      </c>
      <c r="CV9" s="109">
        <v>0</v>
      </c>
      <c r="CW9" s="109">
        <v>0</v>
      </c>
      <c r="CX9" s="109">
        <v>0</v>
      </c>
      <c r="CY9" s="109">
        <v>0</v>
      </c>
      <c r="CZ9" s="109">
        <v>0</v>
      </c>
      <c r="DA9" s="109">
        <v>0</v>
      </c>
      <c r="DB9" s="109">
        <v>0</v>
      </c>
      <c r="DC9" s="109">
        <v>0</v>
      </c>
      <c r="DD9" s="109">
        <v>0</v>
      </c>
      <c r="DE9" s="109">
        <v>0</v>
      </c>
      <c r="DF9" s="109">
        <v>0</v>
      </c>
      <c r="DG9" s="109">
        <v>0</v>
      </c>
      <c r="DH9" s="109">
        <v>0</v>
      </c>
      <c r="DI9" s="109">
        <v>0</v>
      </c>
      <c r="DJ9" s="109">
        <v>0</v>
      </c>
      <c r="DK9" s="109">
        <v>0</v>
      </c>
      <c r="DL9" s="109">
        <v>0</v>
      </c>
      <c r="DM9" s="109">
        <v>0</v>
      </c>
      <c r="DN9" s="109">
        <v>0</v>
      </c>
      <c r="DO9" s="109">
        <v>0</v>
      </c>
      <c r="DP9" s="109">
        <v>0</v>
      </c>
      <c r="DQ9" s="109">
        <v>0</v>
      </c>
      <c r="DR9" s="109">
        <v>0</v>
      </c>
      <c r="DS9" s="135">
        <v>0</v>
      </c>
      <c r="DT9" s="161">
        <v>0</v>
      </c>
      <c r="DU9" s="162">
        <v>0</v>
      </c>
      <c r="DV9" s="162">
        <v>0</v>
      </c>
      <c r="DW9" s="162">
        <v>0</v>
      </c>
      <c r="DX9" s="162">
        <v>0</v>
      </c>
      <c r="DY9" s="162">
        <v>0</v>
      </c>
    </row>
    <row r="10" s="61" customFormat="1" spans="1:129">
      <c r="A10" s="94" t="s">
        <v>385</v>
      </c>
      <c r="B10" s="91">
        <v>294722791.46</v>
      </c>
      <c r="C10" s="92">
        <v>303580153.16</v>
      </c>
      <c r="D10" s="92">
        <v>7144214.23</v>
      </c>
      <c r="E10" s="92">
        <v>-9236689.57</v>
      </c>
      <c r="F10" s="92">
        <v>0</v>
      </c>
      <c r="G10" s="92">
        <v>6829614.06</v>
      </c>
      <c r="H10" s="95">
        <v>-13594500.42</v>
      </c>
      <c r="I10" s="108">
        <v>4744889.7</v>
      </c>
      <c r="J10" s="109">
        <v>0</v>
      </c>
      <c r="K10" s="109">
        <v>0</v>
      </c>
      <c r="L10" s="109">
        <v>0</v>
      </c>
      <c r="M10" s="109">
        <v>0</v>
      </c>
      <c r="N10" s="109">
        <v>0</v>
      </c>
      <c r="O10" s="107">
        <v>290400</v>
      </c>
      <c r="P10" s="107">
        <v>268557869.82</v>
      </c>
      <c r="Q10" s="107">
        <v>0</v>
      </c>
      <c r="R10" s="133">
        <v>29986993.64</v>
      </c>
      <c r="S10" s="108">
        <v>0</v>
      </c>
      <c r="T10" s="109">
        <v>248876015.16</v>
      </c>
      <c r="U10" s="109">
        <v>0</v>
      </c>
      <c r="V10" s="109">
        <v>26565774.68</v>
      </c>
      <c r="W10" s="135">
        <v>-6883920.02</v>
      </c>
      <c r="X10" s="108">
        <v>0</v>
      </c>
      <c r="Y10" s="109">
        <v>0</v>
      </c>
      <c r="Z10" s="109">
        <v>0</v>
      </c>
      <c r="AA10" s="109">
        <v>0</v>
      </c>
      <c r="AB10" s="109">
        <v>0</v>
      </c>
      <c r="AC10" s="135">
        <v>0</v>
      </c>
      <c r="AD10" s="108">
        <v>957744.69</v>
      </c>
      <c r="AE10" s="109">
        <v>29046156.69</v>
      </c>
      <c r="AF10" s="135">
        <v>-16907.74</v>
      </c>
      <c r="AG10" s="108">
        <v>0</v>
      </c>
      <c r="AH10" s="109">
        <v>290400</v>
      </c>
      <c r="AI10" s="109">
        <v>0</v>
      </c>
      <c r="AJ10" s="109">
        <v>0</v>
      </c>
      <c r="AK10" s="109">
        <v>0</v>
      </c>
      <c r="AL10" s="109">
        <v>0</v>
      </c>
      <c r="AM10" s="109">
        <v>0</v>
      </c>
      <c r="AN10" s="109">
        <v>0</v>
      </c>
      <c r="AO10" s="151">
        <v>0</v>
      </c>
      <c r="AP10" s="108">
        <v>0</v>
      </c>
      <c r="AQ10" s="109">
        <v>0</v>
      </c>
      <c r="AR10" s="109">
        <v>0</v>
      </c>
      <c r="AS10" s="109">
        <v>0</v>
      </c>
      <c r="AT10" s="109">
        <v>0</v>
      </c>
      <c r="AU10" s="109">
        <v>0</v>
      </c>
      <c r="AV10" s="109">
        <v>0</v>
      </c>
      <c r="AW10" s="109">
        <v>0</v>
      </c>
      <c r="AX10" s="109">
        <v>0</v>
      </c>
      <c r="AY10" s="109">
        <v>0</v>
      </c>
      <c r="AZ10" s="109">
        <v>0</v>
      </c>
      <c r="BA10" s="109">
        <v>0</v>
      </c>
      <c r="BB10" s="109">
        <v>0</v>
      </c>
      <c r="BC10" s="109">
        <v>0</v>
      </c>
      <c r="BD10" s="109">
        <v>0</v>
      </c>
      <c r="BE10" s="109">
        <v>0</v>
      </c>
      <c r="BF10" s="109">
        <v>0</v>
      </c>
      <c r="BG10" s="109">
        <v>0</v>
      </c>
      <c r="BH10" s="109">
        <v>0</v>
      </c>
      <c r="BI10" s="109">
        <v>0</v>
      </c>
      <c r="BJ10" s="109">
        <v>0</v>
      </c>
      <c r="BK10" s="109">
        <v>0</v>
      </c>
      <c r="BL10" s="109">
        <v>0</v>
      </c>
      <c r="BM10" s="109">
        <v>0</v>
      </c>
      <c r="BN10" s="109">
        <v>0</v>
      </c>
      <c r="BO10" s="109">
        <v>0</v>
      </c>
      <c r="BP10" s="109">
        <v>0</v>
      </c>
      <c r="BQ10" s="109">
        <v>0</v>
      </c>
      <c r="BR10" s="109">
        <v>0</v>
      </c>
      <c r="BS10" s="109">
        <v>0</v>
      </c>
      <c r="BT10" s="109">
        <v>0</v>
      </c>
      <c r="BU10" s="109">
        <v>0</v>
      </c>
      <c r="BV10" s="109">
        <v>0</v>
      </c>
      <c r="BW10" s="109">
        <v>0</v>
      </c>
      <c r="BX10" s="109">
        <v>0</v>
      </c>
      <c r="BY10" s="109">
        <v>0</v>
      </c>
      <c r="BZ10" s="109">
        <v>0</v>
      </c>
      <c r="CA10" s="109">
        <v>0</v>
      </c>
      <c r="CB10" s="109">
        <v>0</v>
      </c>
      <c r="CC10" s="109">
        <v>0</v>
      </c>
      <c r="CD10" s="109">
        <v>0</v>
      </c>
      <c r="CE10" s="109">
        <v>0</v>
      </c>
      <c r="CF10" s="109">
        <v>0</v>
      </c>
      <c r="CG10" s="109">
        <v>0</v>
      </c>
      <c r="CH10" s="109">
        <v>0</v>
      </c>
      <c r="CI10" s="109">
        <v>0</v>
      </c>
      <c r="CJ10" s="109">
        <v>0</v>
      </c>
      <c r="CK10" s="109">
        <v>0</v>
      </c>
      <c r="CL10" s="109">
        <v>0</v>
      </c>
      <c r="CM10" s="109">
        <v>0</v>
      </c>
      <c r="CN10" s="109">
        <v>0</v>
      </c>
      <c r="CO10" s="109">
        <v>0</v>
      </c>
      <c r="CP10" s="109">
        <v>0</v>
      </c>
      <c r="CQ10" s="109">
        <v>0</v>
      </c>
      <c r="CR10" s="109">
        <v>0</v>
      </c>
      <c r="CS10" s="109">
        <v>0</v>
      </c>
      <c r="CT10" s="109">
        <v>0</v>
      </c>
      <c r="CU10" s="109">
        <v>0</v>
      </c>
      <c r="CV10" s="109">
        <v>0</v>
      </c>
      <c r="CW10" s="109">
        <v>0</v>
      </c>
      <c r="CX10" s="109">
        <v>0</v>
      </c>
      <c r="CY10" s="109">
        <v>0</v>
      </c>
      <c r="CZ10" s="109">
        <v>0</v>
      </c>
      <c r="DA10" s="109">
        <v>0</v>
      </c>
      <c r="DB10" s="109">
        <v>0</v>
      </c>
      <c r="DC10" s="109">
        <v>0</v>
      </c>
      <c r="DD10" s="109">
        <v>0</v>
      </c>
      <c r="DE10" s="109">
        <v>0</v>
      </c>
      <c r="DF10" s="109">
        <v>0</v>
      </c>
      <c r="DG10" s="109">
        <v>0</v>
      </c>
      <c r="DH10" s="109">
        <v>0</v>
      </c>
      <c r="DI10" s="109">
        <v>0</v>
      </c>
      <c r="DJ10" s="109">
        <v>0</v>
      </c>
      <c r="DK10" s="109">
        <v>0</v>
      </c>
      <c r="DL10" s="109">
        <v>0</v>
      </c>
      <c r="DM10" s="109">
        <v>0</v>
      </c>
      <c r="DN10" s="109">
        <v>0</v>
      </c>
      <c r="DO10" s="109">
        <v>0</v>
      </c>
      <c r="DP10" s="109">
        <v>0</v>
      </c>
      <c r="DQ10" s="109">
        <v>0</v>
      </c>
      <c r="DR10" s="109">
        <v>0</v>
      </c>
      <c r="DS10" s="135">
        <v>0</v>
      </c>
      <c r="DT10" s="161">
        <v>0</v>
      </c>
      <c r="DU10" s="162">
        <v>0</v>
      </c>
      <c r="DV10" s="162">
        <v>0</v>
      </c>
      <c r="DW10" s="162">
        <v>0</v>
      </c>
      <c r="DX10" s="162">
        <v>0</v>
      </c>
      <c r="DY10" s="162">
        <v>0</v>
      </c>
    </row>
    <row r="11" s="61" customFormat="1" spans="1:129">
      <c r="A11" s="94" t="s">
        <v>386</v>
      </c>
      <c r="B11" s="91">
        <v>26182.43</v>
      </c>
      <c r="C11" s="92">
        <v>0</v>
      </c>
      <c r="D11" s="92">
        <v>0</v>
      </c>
      <c r="E11" s="92">
        <v>26182.43</v>
      </c>
      <c r="F11" s="92">
        <v>0</v>
      </c>
      <c r="G11" s="92">
        <v>0</v>
      </c>
      <c r="H11" s="95">
        <v>0</v>
      </c>
      <c r="I11" s="108">
        <v>0</v>
      </c>
      <c r="J11" s="109">
        <v>0</v>
      </c>
      <c r="K11" s="109">
        <v>0</v>
      </c>
      <c r="L11" s="109">
        <v>0</v>
      </c>
      <c r="M11" s="109">
        <v>0</v>
      </c>
      <c r="N11" s="109">
        <v>0</v>
      </c>
      <c r="O11" s="107">
        <v>0</v>
      </c>
      <c r="P11" s="107">
        <v>0</v>
      </c>
      <c r="Q11" s="107">
        <v>0</v>
      </c>
      <c r="R11" s="133">
        <v>0</v>
      </c>
      <c r="S11" s="108">
        <v>0</v>
      </c>
      <c r="T11" s="109">
        <v>0</v>
      </c>
      <c r="U11" s="109">
        <v>0</v>
      </c>
      <c r="V11" s="109">
        <v>0</v>
      </c>
      <c r="W11" s="135">
        <v>0</v>
      </c>
      <c r="X11" s="108">
        <v>0</v>
      </c>
      <c r="Y11" s="109">
        <v>0</v>
      </c>
      <c r="Z11" s="109">
        <v>0</v>
      </c>
      <c r="AA11" s="109">
        <v>0</v>
      </c>
      <c r="AB11" s="109">
        <v>0</v>
      </c>
      <c r="AC11" s="135">
        <v>0</v>
      </c>
      <c r="AD11" s="108">
        <v>0</v>
      </c>
      <c r="AE11" s="109">
        <v>0</v>
      </c>
      <c r="AF11" s="135">
        <v>0</v>
      </c>
      <c r="AG11" s="108">
        <v>0</v>
      </c>
      <c r="AH11" s="109">
        <v>0</v>
      </c>
      <c r="AI11" s="109">
        <v>0</v>
      </c>
      <c r="AJ11" s="109">
        <v>0</v>
      </c>
      <c r="AK11" s="109">
        <v>0</v>
      </c>
      <c r="AL11" s="109">
        <v>0</v>
      </c>
      <c r="AM11" s="109">
        <v>0</v>
      </c>
      <c r="AN11" s="109">
        <v>0</v>
      </c>
      <c r="AO11" s="151">
        <v>0</v>
      </c>
      <c r="AP11" s="108">
        <v>0</v>
      </c>
      <c r="AQ11" s="109">
        <v>0</v>
      </c>
      <c r="AR11" s="109">
        <v>0</v>
      </c>
      <c r="AS11" s="109">
        <v>0</v>
      </c>
      <c r="AT11" s="109">
        <v>0</v>
      </c>
      <c r="AU11" s="109">
        <v>0</v>
      </c>
      <c r="AV11" s="109">
        <v>0</v>
      </c>
      <c r="AW11" s="109">
        <v>0</v>
      </c>
      <c r="AX11" s="109">
        <v>0</v>
      </c>
      <c r="AY11" s="109">
        <v>0</v>
      </c>
      <c r="AZ11" s="109">
        <v>0</v>
      </c>
      <c r="BA11" s="109">
        <v>0</v>
      </c>
      <c r="BB11" s="109">
        <v>0</v>
      </c>
      <c r="BC11" s="109">
        <v>0</v>
      </c>
      <c r="BD11" s="109">
        <v>0</v>
      </c>
      <c r="BE11" s="109">
        <v>0</v>
      </c>
      <c r="BF11" s="109">
        <v>0</v>
      </c>
      <c r="BG11" s="109">
        <v>0</v>
      </c>
      <c r="BH11" s="109">
        <v>0</v>
      </c>
      <c r="BI11" s="109">
        <v>0</v>
      </c>
      <c r="BJ11" s="109">
        <v>0</v>
      </c>
      <c r="BK11" s="109">
        <v>0</v>
      </c>
      <c r="BL11" s="109">
        <v>0</v>
      </c>
      <c r="BM11" s="109">
        <v>0</v>
      </c>
      <c r="BN11" s="109">
        <v>0</v>
      </c>
      <c r="BO11" s="109">
        <v>0</v>
      </c>
      <c r="BP11" s="109">
        <v>0</v>
      </c>
      <c r="BQ11" s="109">
        <v>0</v>
      </c>
      <c r="BR11" s="109">
        <v>0</v>
      </c>
      <c r="BS11" s="109">
        <v>0</v>
      </c>
      <c r="BT11" s="109">
        <v>0</v>
      </c>
      <c r="BU11" s="109">
        <v>0</v>
      </c>
      <c r="BV11" s="109">
        <v>0</v>
      </c>
      <c r="BW11" s="109">
        <v>0</v>
      </c>
      <c r="BX11" s="109">
        <v>0</v>
      </c>
      <c r="BY11" s="109">
        <v>0</v>
      </c>
      <c r="BZ11" s="109">
        <v>0</v>
      </c>
      <c r="CA11" s="109">
        <v>0</v>
      </c>
      <c r="CB11" s="109">
        <v>0</v>
      </c>
      <c r="CC11" s="109">
        <v>0</v>
      </c>
      <c r="CD11" s="109">
        <v>0</v>
      </c>
      <c r="CE11" s="109">
        <v>0</v>
      </c>
      <c r="CF11" s="109">
        <v>0</v>
      </c>
      <c r="CG11" s="109">
        <v>0</v>
      </c>
      <c r="CH11" s="109">
        <v>0</v>
      </c>
      <c r="CI11" s="109">
        <v>0</v>
      </c>
      <c r="CJ11" s="109">
        <v>0</v>
      </c>
      <c r="CK11" s="109">
        <v>0</v>
      </c>
      <c r="CL11" s="109">
        <v>0</v>
      </c>
      <c r="CM11" s="109">
        <v>0</v>
      </c>
      <c r="CN11" s="109">
        <v>0</v>
      </c>
      <c r="CO11" s="109">
        <v>0</v>
      </c>
      <c r="CP11" s="109">
        <v>0</v>
      </c>
      <c r="CQ11" s="109">
        <v>0</v>
      </c>
      <c r="CR11" s="109">
        <v>0</v>
      </c>
      <c r="CS11" s="109">
        <v>0</v>
      </c>
      <c r="CT11" s="109">
        <v>0</v>
      </c>
      <c r="CU11" s="109">
        <v>0</v>
      </c>
      <c r="CV11" s="109">
        <v>0</v>
      </c>
      <c r="CW11" s="109">
        <v>0</v>
      </c>
      <c r="CX11" s="109">
        <v>0</v>
      </c>
      <c r="CY11" s="109">
        <v>0</v>
      </c>
      <c r="CZ11" s="109">
        <v>0</v>
      </c>
      <c r="DA11" s="109">
        <v>0</v>
      </c>
      <c r="DB11" s="109">
        <v>0</v>
      </c>
      <c r="DC11" s="109">
        <v>0</v>
      </c>
      <c r="DD11" s="109">
        <v>0</v>
      </c>
      <c r="DE11" s="109">
        <v>0</v>
      </c>
      <c r="DF11" s="109">
        <v>0</v>
      </c>
      <c r="DG11" s="109">
        <v>0</v>
      </c>
      <c r="DH11" s="109">
        <v>0</v>
      </c>
      <c r="DI11" s="109">
        <v>0</v>
      </c>
      <c r="DJ11" s="109">
        <v>0</v>
      </c>
      <c r="DK11" s="109">
        <v>0</v>
      </c>
      <c r="DL11" s="109">
        <v>0</v>
      </c>
      <c r="DM11" s="109">
        <v>0</v>
      </c>
      <c r="DN11" s="109">
        <v>0</v>
      </c>
      <c r="DO11" s="109">
        <v>0</v>
      </c>
      <c r="DP11" s="109">
        <v>0</v>
      </c>
      <c r="DQ11" s="109">
        <v>0</v>
      </c>
      <c r="DR11" s="109">
        <v>0</v>
      </c>
      <c r="DS11" s="135">
        <v>0</v>
      </c>
      <c r="DT11" s="161">
        <v>0</v>
      </c>
      <c r="DU11" s="162">
        <v>0</v>
      </c>
      <c r="DV11" s="162">
        <v>0</v>
      </c>
      <c r="DW11" s="162">
        <v>0</v>
      </c>
      <c r="DX11" s="162">
        <v>0</v>
      </c>
      <c r="DY11" s="162">
        <v>0</v>
      </c>
    </row>
    <row r="12" s="61" customFormat="1" ht="24" spans="1:129">
      <c r="A12" s="97" t="s">
        <v>387</v>
      </c>
      <c r="B12" s="91">
        <v>0</v>
      </c>
      <c r="C12" s="92">
        <v>0</v>
      </c>
      <c r="D12" s="92">
        <v>0</v>
      </c>
      <c r="E12" s="92">
        <v>0</v>
      </c>
      <c r="F12" s="92">
        <v>0</v>
      </c>
      <c r="G12" s="92">
        <v>0</v>
      </c>
      <c r="H12" s="95">
        <v>0</v>
      </c>
      <c r="I12" s="108">
        <v>0</v>
      </c>
      <c r="J12" s="109">
        <v>0</v>
      </c>
      <c r="K12" s="109">
        <v>0</v>
      </c>
      <c r="L12" s="109">
        <v>0</v>
      </c>
      <c r="M12" s="109">
        <v>0</v>
      </c>
      <c r="N12" s="109">
        <v>0</v>
      </c>
      <c r="O12" s="107">
        <v>0</v>
      </c>
      <c r="P12" s="107">
        <v>0</v>
      </c>
      <c r="Q12" s="107">
        <v>0</v>
      </c>
      <c r="R12" s="133">
        <v>0</v>
      </c>
      <c r="S12" s="108">
        <v>0</v>
      </c>
      <c r="T12" s="109">
        <v>0</v>
      </c>
      <c r="U12" s="109">
        <v>0</v>
      </c>
      <c r="V12" s="109">
        <v>0</v>
      </c>
      <c r="W12" s="135">
        <v>0</v>
      </c>
      <c r="X12" s="108">
        <v>0</v>
      </c>
      <c r="Y12" s="109">
        <v>0</v>
      </c>
      <c r="Z12" s="109">
        <v>0</v>
      </c>
      <c r="AA12" s="109">
        <v>0</v>
      </c>
      <c r="AB12" s="109">
        <v>0</v>
      </c>
      <c r="AC12" s="135">
        <v>0</v>
      </c>
      <c r="AD12" s="108">
        <v>0</v>
      </c>
      <c r="AE12" s="109">
        <v>0</v>
      </c>
      <c r="AF12" s="135">
        <v>0</v>
      </c>
      <c r="AG12" s="108">
        <v>0</v>
      </c>
      <c r="AH12" s="109">
        <v>0</v>
      </c>
      <c r="AI12" s="109">
        <v>0</v>
      </c>
      <c r="AJ12" s="109">
        <v>0</v>
      </c>
      <c r="AK12" s="109">
        <v>0</v>
      </c>
      <c r="AL12" s="109">
        <v>0</v>
      </c>
      <c r="AM12" s="109">
        <v>0</v>
      </c>
      <c r="AN12" s="109">
        <v>0</v>
      </c>
      <c r="AO12" s="151">
        <v>0</v>
      </c>
      <c r="AP12" s="108">
        <v>0</v>
      </c>
      <c r="AQ12" s="109">
        <v>0</v>
      </c>
      <c r="AR12" s="109">
        <v>0</v>
      </c>
      <c r="AS12" s="109">
        <v>0</v>
      </c>
      <c r="AT12" s="109">
        <v>0</v>
      </c>
      <c r="AU12" s="109">
        <v>0</v>
      </c>
      <c r="AV12" s="109">
        <v>0</v>
      </c>
      <c r="AW12" s="109">
        <v>0</v>
      </c>
      <c r="AX12" s="109">
        <v>0</v>
      </c>
      <c r="AY12" s="109">
        <v>0</v>
      </c>
      <c r="AZ12" s="109">
        <v>0</v>
      </c>
      <c r="BA12" s="109">
        <v>0</v>
      </c>
      <c r="BB12" s="109">
        <v>0</v>
      </c>
      <c r="BC12" s="109">
        <v>0</v>
      </c>
      <c r="BD12" s="109">
        <v>0</v>
      </c>
      <c r="BE12" s="109">
        <v>0</v>
      </c>
      <c r="BF12" s="109">
        <v>0</v>
      </c>
      <c r="BG12" s="109">
        <v>0</v>
      </c>
      <c r="BH12" s="109">
        <v>0</v>
      </c>
      <c r="BI12" s="109">
        <v>0</v>
      </c>
      <c r="BJ12" s="109">
        <v>0</v>
      </c>
      <c r="BK12" s="109">
        <v>0</v>
      </c>
      <c r="BL12" s="109">
        <v>0</v>
      </c>
      <c r="BM12" s="109">
        <v>0</v>
      </c>
      <c r="BN12" s="109">
        <v>0</v>
      </c>
      <c r="BO12" s="109">
        <v>0</v>
      </c>
      <c r="BP12" s="109">
        <v>0</v>
      </c>
      <c r="BQ12" s="109">
        <v>0</v>
      </c>
      <c r="BR12" s="109">
        <v>0</v>
      </c>
      <c r="BS12" s="109">
        <v>0</v>
      </c>
      <c r="BT12" s="109">
        <v>0</v>
      </c>
      <c r="BU12" s="109">
        <v>0</v>
      </c>
      <c r="BV12" s="109">
        <v>0</v>
      </c>
      <c r="BW12" s="109">
        <v>0</v>
      </c>
      <c r="BX12" s="109">
        <v>0</v>
      </c>
      <c r="BY12" s="109">
        <v>0</v>
      </c>
      <c r="BZ12" s="109">
        <v>0</v>
      </c>
      <c r="CA12" s="109">
        <v>0</v>
      </c>
      <c r="CB12" s="109">
        <v>0</v>
      </c>
      <c r="CC12" s="109">
        <v>0</v>
      </c>
      <c r="CD12" s="109">
        <v>0</v>
      </c>
      <c r="CE12" s="109">
        <v>0</v>
      </c>
      <c r="CF12" s="109">
        <v>0</v>
      </c>
      <c r="CG12" s="109">
        <v>0</v>
      </c>
      <c r="CH12" s="109">
        <v>0</v>
      </c>
      <c r="CI12" s="109">
        <v>0</v>
      </c>
      <c r="CJ12" s="109">
        <v>0</v>
      </c>
      <c r="CK12" s="109">
        <v>0</v>
      </c>
      <c r="CL12" s="109">
        <v>0</v>
      </c>
      <c r="CM12" s="109">
        <v>0</v>
      </c>
      <c r="CN12" s="109">
        <v>0</v>
      </c>
      <c r="CO12" s="109">
        <v>0</v>
      </c>
      <c r="CP12" s="109">
        <v>0</v>
      </c>
      <c r="CQ12" s="109">
        <v>0</v>
      </c>
      <c r="CR12" s="109">
        <v>0</v>
      </c>
      <c r="CS12" s="109">
        <v>0</v>
      </c>
      <c r="CT12" s="109">
        <v>0</v>
      </c>
      <c r="CU12" s="109">
        <v>0</v>
      </c>
      <c r="CV12" s="109">
        <v>0</v>
      </c>
      <c r="CW12" s="109">
        <v>0</v>
      </c>
      <c r="CX12" s="109">
        <v>0</v>
      </c>
      <c r="CY12" s="109">
        <v>0</v>
      </c>
      <c r="CZ12" s="109">
        <v>0</v>
      </c>
      <c r="DA12" s="109">
        <v>0</v>
      </c>
      <c r="DB12" s="109">
        <v>0</v>
      </c>
      <c r="DC12" s="109">
        <v>0</v>
      </c>
      <c r="DD12" s="109">
        <v>0</v>
      </c>
      <c r="DE12" s="109">
        <v>0</v>
      </c>
      <c r="DF12" s="109">
        <v>0</v>
      </c>
      <c r="DG12" s="109">
        <v>0</v>
      </c>
      <c r="DH12" s="109">
        <v>0</v>
      </c>
      <c r="DI12" s="109">
        <v>0</v>
      </c>
      <c r="DJ12" s="109">
        <v>0</v>
      </c>
      <c r="DK12" s="109">
        <v>0</v>
      </c>
      <c r="DL12" s="109">
        <v>0</v>
      </c>
      <c r="DM12" s="109">
        <v>0</v>
      </c>
      <c r="DN12" s="109">
        <v>0</v>
      </c>
      <c r="DO12" s="109">
        <v>0</v>
      </c>
      <c r="DP12" s="109">
        <v>0</v>
      </c>
      <c r="DQ12" s="109">
        <v>0</v>
      </c>
      <c r="DR12" s="109">
        <v>0</v>
      </c>
      <c r="DS12" s="135">
        <v>0</v>
      </c>
      <c r="DT12" s="161">
        <v>0</v>
      </c>
      <c r="DU12" s="162">
        <v>0</v>
      </c>
      <c r="DV12" s="162">
        <v>0</v>
      </c>
      <c r="DW12" s="162">
        <v>0</v>
      </c>
      <c r="DX12" s="162">
        <v>0</v>
      </c>
      <c r="DY12" s="162">
        <v>0</v>
      </c>
    </row>
    <row r="13" s="61" customFormat="1" spans="1:129">
      <c r="A13" s="94" t="s">
        <v>388</v>
      </c>
      <c r="B13" s="91">
        <v>0</v>
      </c>
      <c r="C13" s="92">
        <v>0</v>
      </c>
      <c r="D13" s="92">
        <v>0</v>
      </c>
      <c r="E13" s="92">
        <v>0</v>
      </c>
      <c r="F13" s="92">
        <v>0</v>
      </c>
      <c r="G13" s="92">
        <v>0</v>
      </c>
      <c r="H13" s="95">
        <v>0</v>
      </c>
      <c r="I13" s="108">
        <v>0</v>
      </c>
      <c r="J13" s="109">
        <v>0</v>
      </c>
      <c r="K13" s="109">
        <v>0</v>
      </c>
      <c r="L13" s="109">
        <v>0</v>
      </c>
      <c r="M13" s="109">
        <v>0</v>
      </c>
      <c r="N13" s="109">
        <v>0</v>
      </c>
      <c r="O13" s="107">
        <v>0</v>
      </c>
      <c r="P13" s="107">
        <v>0</v>
      </c>
      <c r="Q13" s="107">
        <v>0</v>
      </c>
      <c r="R13" s="133">
        <v>0</v>
      </c>
      <c r="S13" s="108">
        <v>0</v>
      </c>
      <c r="T13" s="109">
        <v>0</v>
      </c>
      <c r="U13" s="109">
        <v>0</v>
      </c>
      <c r="V13" s="109">
        <v>0</v>
      </c>
      <c r="W13" s="135">
        <v>0</v>
      </c>
      <c r="X13" s="108">
        <v>0</v>
      </c>
      <c r="Y13" s="109">
        <v>0</v>
      </c>
      <c r="Z13" s="109">
        <v>0</v>
      </c>
      <c r="AA13" s="109">
        <v>0</v>
      </c>
      <c r="AB13" s="109">
        <v>0</v>
      </c>
      <c r="AC13" s="135">
        <v>0</v>
      </c>
      <c r="AD13" s="108">
        <v>0</v>
      </c>
      <c r="AE13" s="109">
        <v>0</v>
      </c>
      <c r="AF13" s="135">
        <v>0</v>
      </c>
      <c r="AG13" s="108">
        <v>0</v>
      </c>
      <c r="AH13" s="109">
        <v>0</v>
      </c>
      <c r="AI13" s="109">
        <v>0</v>
      </c>
      <c r="AJ13" s="109">
        <v>0</v>
      </c>
      <c r="AK13" s="109">
        <v>0</v>
      </c>
      <c r="AL13" s="109">
        <v>0</v>
      </c>
      <c r="AM13" s="109">
        <v>0</v>
      </c>
      <c r="AN13" s="109">
        <v>0</v>
      </c>
      <c r="AO13" s="151">
        <v>0</v>
      </c>
      <c r="AP13" s="108">
        <v>0</v>
      </c>
      <c r="AQ13" s="109">
        <v>0</v>
      </c>
      <c r="AR13" s="109">
        <v>0</v>
      </c>
      <c r="AS13" s="109">
        <v>0</v>
      </c>
      <c r="AT13" s="109">
        <v>0</v>
      </c>
      <c r="AU13" s="109">
        <v>0</v>
      </c>
      <c r="AV13" s="109">
        <v>0</v>
      </c>
      <c r="AW13" s="109">
        <v>0</v>
      </c>
      <c r="AX13" s="109">
        <v>0</v>
      </c>
      <c r="AY13" s="109">
        <v>0</v>
      </c>
      <c r="AZ13" s="109">
        <v>0</v>
      </c>
      <c r="BA13" s="109">
        <v>0</v>
      </c>
      <c r="BB13" s="109">
        <v>0</v>
      </c>
      <c r="BC13" s="109">
        <v>0</v>
      </c>
      <c r="BD13" s="109">
        <v>0</v>
      </c>
      <c r="BE13" s="109">
        <v>0</v>
      </c>
      <c r="BF13" s="109">
        <v>0</v>
      </c>
      <c r="BG13" s="109">
        <v>0</v>
      </c>
      <c r="BH13" s="109">
        <v>0</v>
      </c>
      <c r="BI13" s="109">
        <v>0</v>
      </c>
      <c r="BJ13" s="109">
        <v>0</v>
      </c>
      <c r="BK13" s="109">
        <v>0</v>
      </c>
      <c r="BL13" s="109">
        <v>0</v>
      </c>
      <c r="BM13" s="109">
        <v>0</v>
      </c>
      <c r="BN13" s="109">
        <v>0</v>
      </c>
      <c r="BO13" s="109">
        <v>0</v>
      </c>
      <c r="BP13" s="109">
        <v>0</v>
      </c>
      <c r="BQ13" s="109">
        <v>0</v>
      </c>
      <c r="BR13" s="109">
        <v>0</v>
      </c>
      <c r="BS13" s="109">
        <v>0</v>
      </c>
      <c r="BT13" s="109">
        <v>0</v>
      </c>
      <c r="BU13" s="109">
        <v>0</v>
      </c>
      <c r="BV13" s="109">
        <v>0</v>
      </c>
      <c r="BW13" s="109">
        <v>0</v>
      </c>
      <c r="BX13" s="109">
        <v>0</v>
      </c>
      <c r="BY13" s="109">
        <v>0</v>
      </c>
      <c r="BZ13" s="109">
        <v>0</v>
      </c>
      <c r="CA13" s="109">
        <v>0</v>
      </c>
      <c r="CB13" s="109">
        <v>0</v>
      </c>
      <c r="CC13" s="109">
        <v>0</v>
      </c>
      <c r="CD13" s="109">
        <v>0</v>
      </c>
      <c r="CE13" s="109">
        <v>0</v>
      </c>
      <c r="CF13" s="109">
        <v>0</v>
      </c>
      <c r="CG13" s="109">
        <v>0</v>
      </c>
      <c r="CH13" s="109">
        <v>0</v>
      </c>
      <c r="CI13" s="109">
        <v>0</v>
      </c>
      <c r="CJ13" s="109">
        <v>0</v>
      </c>
      <c r="CK13" s="109">
        <v>0</v>
      </c>
      <c r="CL13" s="109">
        <v>0</v>
      </c>
      <c r="CM13" s="109">
        <v>0</v>
      </c>
      <c r="CN13" s="109">
        <v>0</v>
      </c>
      <c r="CO13" s="109">
        <v>0</v>
      </c>
      <c r="CP13" s="109">
        <v>0</v>
      </c>
      <c r="CQ13" s="109">
        <v>0</v>
      </c>
      <c r="CR13" s="109">
        <v>0</v>
      </c>
      <c r="CS13" s="109">
        <v>0</v>
      </c>
      <c r="CT13" s="109">
        <v>0</v>
      </c>
      <c r="CU13" s="109">
        <v>0</v>
      </c>
      <c r="CV13" s="109">
        <v>0</v>
      </c>
      <c r="CW13" s="109">
        <v>0</v>
      </c>
      <c r="CX13" s="109">
        <v>0</v>
      </c>
      <c r="CY13" s="109">
        <v>0</v>
      </c>
      <c r="CZ13" s="109">
        <v>0</v>
      </c>
      <c r="DA13" s="109">
        <v>0</v>
      </c>
      <c r="DB13" s="109">
        <v>0</v>
      </c>
      <c r="DC13" s="109">
        <v>0</v>
      </c>
      <c r="DD13" s="109">
        <v>0</v>
      </c>
      <c r="DE13" s="109">
        <v>0</v>
      </c>
      <c r="DF13" s="109">
        <v>0</v>
      </c>
      <c r="DG13" s="109">
        <v>0</v>
      </c>
      <c r="DH13" s="109">
        <v>0</v>
      </c>
      <c r="DI13" s="109">
        <v>0</v>
      </c>
      <c r="DJ13" s="109">
        <v>0</v>
      </c>
      <c r="DK13" s="109">
        <v>0</v>
      </c>
      <c r="DL13" s="109">
        <v>0</v>
      </c>
      <c r="DM13" s="109">
        <v>0</v>
      </c>
      <c r="DN13" s="109">
        <v>0</v>
      </c>
      <c r="DO13" s="109">
        <v>0</v>
      </c>
      <c r="DP13" s="109">
        <v>0</v>
      </c>
      <c r="DQ13" s="109">
        <v>0</v>
      </c>
      <c r="DR13" s="109">
        <v>0</v>
      </c>
      <c r="DS13" s="135">
        <v>0</v>
      </c>
      <c r="DT13" s="161">
        <v>0</v>
      </c>
      <c r="DU13" s="162">
        <v>0</v>
      </c>
      <c r="DV13" s="162">
        <v>0</v>
      </c>
      <c r="DW13" s="162">
        <v>0</v>
      </c>
      <c r="DX13" s="162">
        <v>0</v>
      </c>
      <c r="DY13" s="162">
        <v>0</v>
      </c>
    </row>
    <row r="14" s="61" customFormat="1" spans="1:129">
      <c r="A14" s="90" t="s">
        <v>389</v>
      </c>
      <c r="B14" s="91">
        <v>4012754.32</v>
      </c>
      <c r="C14" s="92">
        <v>3960610.2</v>
      </c>
      <c r="D14" s="92">
        <v>52144.12</v>
      </c>
      <c r="E14" s="92">
        <v>0</v>
      </c>
      <c r="F14" s="92">
        <v>0</v>
      </c>
      <c r="G14" s="92">
        <v>0</v>
      </c>
      <c r="H14" s="95">
        <v>0</v>
      </c>
      <c r="I14" s="108">
        <v>0</v>
      </c>
      <c r="J14" s="109">
        <v>0</v>
      </c>
      <c r="K14" s="109">
        <v>0</v>
      </c>
      <c r="L14" s="109">
        <v>0</v>
      </c>
      <c r="M14" s="109">
        <v>0</v>
      </c>
      <c r="N14" s="109">
        <v>0</v>
      </c>
      <c r="O14" s="107">
        <v>3650697.03</v>
      </c>
      <c r="P14" s="107">
        <v>309913.17</v>
      </c>
      <c r="Q14" s="107">
        <v>0</v>
      </c>
      <c r="R14" s="133">
        <v>0</v>
      </c>
      <c r="S14" s="108">
        <v>309913.17</v>
      </c>
      <c r="T14" s="109">
        <v>0</v>
      </c>
      <c r="U14" s="109">
        <v>0</v>
      </c>
      <c r="V14" s="109">
        <v>0</v>
      </c>
      <c r="W14" s="135">
        <v>0</v>
      </c>
      <c r="X14" s="108">
        <v>0</v>
      </c>
      <c r="Y14" s="109">
        <v>0</v>
      </c>
      <c r="Z14" s="109">
        <v>0</v>
      </c>
      <c r="AA14" s="109">
        <v>0</v>
      </c>
      <c r="AB14" s="109">
        <v>0</v>
      </c>
      <c r="AC14" s="135">
        <v>0</v>
      </c>
      <c r="AD14" s="108">
        <v>0</v>
      </c>
      <c r="AE14" s="109">
        <v>0</v>
      </c>
      <c r="AF14" s="135">
        <v>0</v>
      </c>
      <c r="AG14" s="108">
        <v>3535693.91</v>
      </c>
      <c r="AH14" s="109">
        <v>0</v>
      </c>
      <c r="AI14" s="109">
        <v>0</v>
      </c>
      <c r="AJ14" s="109">
        <v>0</v>
      </c>
      <c r="AK14" s="109">
        <v>0</v>
      </c>
      <c r="AL14" s="109">
        <v>0</v>
      </c>
      <c r="AM14" s="109">
        <v>41100.21</v>
      </c>
      <c r="AN14" s="109">
        <v>0</v>
      </c>
      <c r="AO14" s="151">
        <v>73902.91</v>
      </c>
      <c r="AP14" s="108">
        <v>0</v>
      </c>
      <c r="AQ14" s="109">
        <v>0</v>
      </c>
      <c r="AR14" s="109">
        <v>0</v>
      </c>
      <c r="AS14" s="109">
        <v>0</v>
      </c>
      <c r="AT14" s="109">
        <v>0</v>
      </c>
      <c r="AU14" s="109">
        <v>0</v>
      </c>
      <c r="AV14" s="109">
        <v>0</v>
      </c>
      <c r="AW14" s="109">
        <v>0</v>
      </c>
      <c r="AX14" s="109">
        <v>0</v>
      </c>
      <c r="AY14" s="109">
        <v>0</v>
      </c>
      <c r="AZ14" s="109">
        <v>0</v>
      </c>
      <c r="BA14" s="109">
        <v>17900.14</v>
      </c>
      <c r="BB14" s="109">
        <v>24496.32</v>
      </c>
      <c r="BC14" s="109">
        <v>0</v>
      </c>
      <c r="BD14" s="109">
        <v>0</v>
      </c>
      <c r="BE14" s="109">
        <v>0</v>
      </c>
      <c r="BF14" s="109">
        <v>0</v>
      </c>
      <c r="BG14" s="109">
        <v>0</v>
      </c>
      <c r="BH14" s="109">
        <v>0</v>
      </c>
      <c r="BI14" s="109">
        <v>3279.68</v>
      </c>
      <c r="BJ14" s="109">
        <v>0</v>
      </c>
      <c r="BK14" s="109">
        <v>0</v>
      </c>
      <c r="BL14" s="109">
        <v>0</v>
      </c>
      <c r="BM14" s="109">
        <v>0</v>
      </c>
      <c r="BN14" s="109">
        <v>0</v>
      </c>
      <c r="BO14" s="109">
        <v>0</v>
      </c>
      <c r="BP14" s="109">
        <v>1629</v>
      </c>
      <c r="BQ14" s="109">
        <v>0</v>
      </c>
      <c r="BR14" s="109">
        <v>0</v>
      </c>
      <c r="BS14" s="109">
        <v>0</v>
      </c>
      <c r="BT14" s="109">
        <v>0</v>
      </c>
      <c r="BU14" s="109">
        <v>0</v>
      </c>
      <c r="BV14" s="109">
        <v>0</v>
      </c>
      <c r="BW14" s="109">
        <v>0</v>
      </c>
      <c r="BX14" s="109">
        <v>0</v>
      </c>
      <c r="BY14" s="109">
        <v>5940.73</v>
      </c>
      <c r="BZ14" s="109">
        <v>0</v>
      </c>
      <c r="CA14" s="109">
        <v>0</v>
      </c>
      <c r="CB14" s="109">
        <v>0</v>
      </c>
      <c r="CC14" s="109">
        <v>4080.74</v>
      </c>
      <c r="CD14" s="109">
        <v>0</v>
      </c>
      <c r="CE14" s="109">
        <v>0</v>
      </c>
      <c r="CF14" s="109">
        <v>0</v>
      </c>
      <c r="CG14" s="109">
        <v>0</v>
      </c>
      <c r="CH14" s="109">
        <v>0</v>
      </c>
      <c r="CI14" s="109">
        <v>0</v>
      </c>
      <c r="CJ14" s="109">
        <v>0</v>
      </c>
      <c r="CK14" s="109">
        <v>0</v>
      </c>
      <c r="CL14" s="109">
        <v>0</v>
      </c>
      <c r="CM14" s="109">
        <v>0</v>
      </c>
      <c r="CN14" s="109">
        <v>0</v>
      </c>
      <c r="CO14" s="109">
        <v>0</v>
      </c>
      <c r="CP14" s="109">
        <v>0</v>
      </c>
      <c r="CQ14" s="109">
        <v>0</v>
      </c>
      <c r="CR14" s="109">
        <v>0</v>
      </c>
      <c r="CS14" s="109">
        <v>0</v>
      </c>
      <c r="CT14" s="109">
        <v>0</v>
      </c>
      <c r="CU14" s="109">
        <v>0</v>
      </c>
      <c r="CV14" s="109">
        <v>0</v>
      </c>
      <c r="CW14" s="109">
        <v>15524.26</v>
      </c>
      <c r="CX14" s="109">
        <v>0</v>
      </c>
      <c r="CY14" s="109">
        <v>0</v>
      </c>
      <c r="CZ14" s="109">
        <v>1052.04</v>
      </c>
      <c r="DA14" s="109">
        <v>0</v>
      </c>
      <c r="DB14" s="109">
        <v>0</v>
      </c>
      <c r="DC14" s="109">
        <v>0</v>
      </c>
      <c r="DD14" s="109">
        <v>0</v>
      </c>
      <c r="DE14" s="109">
        <v>0</v>
      </c>
      <c r="DF14" s="109">
        <v>0</v>
      </c>
      <c r="DG14" s="109">
        <v>0</v>
      </c>
      <c r="DH14" s="109">
        <v>0</v>
      </c>
      <c r="DI14" s="109">
        <v>0</v>
      </c>
      <c r="DJ14" s="109">
        <v>0</v>
      </c>
      <c r="DK14" s="109">
        <v>0</v>
      </c>
      <c r="DL14" s="109">
        <v>0</v>
      </c>
      <c r="DM14" s="109">
        <v>0</v>
      </c>
      <c r="DN14" s="109">
        <v>0</v>
      </c>
      <c r="DO14" s="109">
        <v>0</v>
      </c>
      <c r="DP14" s="109">
        <v>0</v>
      </c>
      <c r="DQ14" s="109">
        <v>0</v>
      </c>
      <c r="DR14" s="109">
        <v>0</v>
      </c>
      <c r="DS14" s="135">
        <v>0</v>
      </c>
      <c r="DT14" s="161">
        <v>0</v>
      </c>
      <c r="DU14" s="162">
        <v>0</v>
      </c>
      <c r="DV14" s="162">
        <v>0</v>
      </c>
      <c r="DW14" s="162">
        <v>0</v>
      </c>
      <c r="DX14" s="162">
        <v>0</v>
      </c>
      <c r="DY14" s="162">
        <v>0</v>
      </c>
    </row>
    <row r="15" s="61" customFormat="1" spans="1:129">
      <c r="A15" s="94" t="s">
        <v>390</v>
      </c>
      <c r="B15" s="91">
        <v>20162759.86</v>
      </c>
      <c r="C15" s="92">
        <v>21684615.62</v>
      </c>
      <c r="D15" s="92">
        <v>5193967.2</v>
      </c>
      <c r="E15" s="92">
        <v>10956331.32</v>
      </c>
      <c r="F15" s="92">
        <v>0</v>
      </c>
      <c r="G15" s="92">
        <v>13750373.62</v>
      </c>
      <c r="H15" s="95">
        <v>-31422527.9</v>
      </c>
      <c r="I15" s="108">
        <v>0</v>
      </c>
      <c r="J15" s="109">
        <v>0</v>
      </c>
      <c r="K15" s="109">
        <v>0</v>
      </c>
      <c r="L15" s="109">
        <v>0</v>
      </c>
      <c r="M15" s="109">
        <v>0</v>
      </c>
      <c r="N15" s="109">
        <v>0</v>
      </c>
      <c r="O15" s="107">
        <v>2488800</v>
      </c>
      <c r="P15" s="107">
        <v>27939821.56</v>
      </c>
      <c r="Q15" s="107">
        <v>0</v>
      </c>
      <c r="R15" s="133">
        <v>-8744005.94</v>
      </c>
      <c r="S15" s="108">
        <v>0</v>
      </c>
      <c r="T15" s="109">
        <v>-16437805.6</v>
      </c>
      <c r="U15" s="109">
        <v>0</v>
      </c>
      <c r="V15" s="109">
        <v>37154701.27</v>
      </c>
      <c r="W15" s="135">
        <v>7222925.89</v>
      </c>
      <c r="X15" s="108">
        <v>0</v>
      </c>
      <c r="Y15" s="109">
        <v>0</v>
      </c>
      <c r="Z15" s="109">
        <v>0</v>
      </c>
      <c r="AA15" s="109">
        <v>0</v>
      </c>
      <c r="AB15" s="109">
        <v>0</v>
      </c>
      <c r="AC15" s="135">
        <v>0</v>
      </c>
      <c r="AD15" s="108">
        <v>-49615.09</v>
      </c>
      <c r="AE15" s="109">
        <v>-8694390.85</v>
      </c>
      <c r="AF15" s="135">
        <v>0</v>
      </c>
      <c r="AG15" s="108">
        <v>0</v>
      </c>
      <c r="AH15" s="109">
        <v>2488800</v>
      </c>
      <c r="AI15" s="109">
        <v>0</v>
      </c>
      <c r="AJ15" s="109">
        <v>0</v>
      </c>
      <c r="AK15" s="109">
        <v>0</v>
      </c>
      <c r="AL15" s="109">
        <v>0</v>
      </c>
      <c r="AM15" s="109">
        <v>0</v>
      </c>
      <c r="AN15" s="109">
        <v>0</v>
      </c>
      <c r="AO15" s="151">
        <v>0</v>
      </c>
      <c r="AP15" s="108">
        <v>0</v>
      </c>
      <c r="AQ15" s="109">
        <v>0</v>
      </c>
      <c r="AR15" s="109">
        <v>0</v>
      </c>
      <c r="AS15" s="109">
        <v>0</v>
      </c>
      <c r="AT15" s="109">
        <v>0</v>
      </c>
      <c r="AU15" s="109">
        <v>0</v>
      </c>
      <c r="AV15" s="109">
        <v>0</v>
      </c>
      <c r="AW15" s="109">
        <v>0</v>
      </c>
      <c r="AX15" s="109">
        <v>0</v>
      </c>
      <c r="AY15" s="109">
        <v>0</v>
      </c>
      <c r="AZ15" s="109">
        <v>0</v>
      </c>
      <c r="BA15" s="109">
        <v>0</v>
      </c>
      <c r="BB15" s="109">
        <v>0</v>
      </c>
      <c r="BC15" s="109">
        <v>0</v>
      </c>
      <c r="BD15" s="109">
        <v>0</v>
      </c>
      <c r="BE15" s="109">
        <v>0</v>
      </c>
      <c r="BF15" s="109">
        <v>0</v>
      </c>
      <c r="BG15" s="109">
        <v>0</v>
      </c>
      <c r="BH15" s="109">
        <v>0</v>
      </c>
      <c r="BI15" s="109">
        <v>0</v>
      </c>
      <c r="BJ15" s="109">
        <v>0</v>
      </c>
      <c r="BK15" s="109">
        <v>0</v>
      </c>
      <c r="BL15" s="109">
        <v>0</v>
      </c>
      <c r="BM15" s="109">
        <v>0</v>
      </c>
      <c r="BN15" s="109">
        <v>0</v>
      </c>
      <c r="BO15" s="109">
        <v>0</v>
      </c>
      <c r="BP15" s="109">
        <v>0</v>
      </c>
      <c r="BQ15" s="109">
        <v>0</v>
      </c>
      <c r="BR15" s="109">
        <v>0</v>
      </c>
      <c r="BS15" s="109">
        <v>0</v>
      </c>
      <c r="BT15" s="109">
        <v>0</v>
      </c>
      <c r="BU15" s="109">
        <v>0</v>
      </c>
      <c r="BV15" s="109">
        <v>0</v>
      </c>
      <c r="BW15" s="109">
        <v>0</v>
      </c>
      <c r="BX15" s="109">
        <v>0</v>
      </c>
      <c r="BY15" s="109">
        <v>0</v>
      </c>
      <c r="BZ15" s="109">
        <v>0</v>
      </c>
      <c r="CA15" s="109">
        <v>0</v>
      </c>
      <c r="CB15" s="109">
        <v>0</v>
      </c>
      <c r="CC15" s="109">
        <v>0</v>
      </c>
      <c r="CD15" s="109">
        <v>0</v>
      </c>
      <c r="CE15" s="109">
        <v>0</v>
      </c>
      <c r="CF15" s="109">
        <v>0</v>
      </c>
      <c r="CG15" s="109">
        <v>0</v>
      </c>
      <c r="CH15" s="109">
        <v>0</v>
      </c>
      <c r="CI15" s="109">
        <v>0</v>
      </c>
      <c r="CJ15" s="109">
        <v>0</v>
      </c>
      <c r="CK15" s="109">
        <v>0</v>
      </c>
      <c r="CL15" s="109">
        <v>0</v>
      </c>
      <c r="CM15" s="109">
        <v>0</v>
      </c>
      <c r="CN15" s="109">
        <v>0</v>
      </c>
      <c r="CO15" s="109">
        <v>0</v>
      </c>
      <c r="CP15" s="109">
        <v>0</v>
      </c>
      <c r="CQ15" s="109">
        <v>0</v>
      </c>
      <c r="CR15" s="109">
        <v>0</v>
      </c>
      <c r="CS15" s="109">
        <v>0</v>
      </c>
      <c r="CT15" s="109">
        <v>0</v>
      </c>
      <c r="CU15" s="109">
        <v>0</v>
      </c>
      <c r="CV15" s="109">
        <v>0</v>
      </c>
      <c r="CW15" s="109">
        <v>0</v>
      </c>
      <c r="CX15" s="109">
        <v>0</v>
      </c>
      <c r="CY15" s="109">
        <v>0</v>
      </c>
      <c r="CZ15" s="109">
        <v>0</v>
      </c>
      <c r="DA15" s="109">
        <v>0</v>
      </c>
      <c r="DB15" s="109">
        <v>0</v>
      </c>
      <c r="DC15" s="109">
        <v>0</v>
      </c>
      <c r="DD15" s="109">
        <v>0</v>
      </c>
      <c r="DE15" s="109">
        <v>0</v>
      </c>
      <c r="DF15" s="109">
        <v>0</v>
      </c>
      <c r="DG15" s="109">
        <v>0</v>
      </c>
      <c r="DH15" s="109">
        <v>0</v>
      </c>
      <c r="DI15" s="109">
        <v>0</v>
      </c>
      <c r="DJ15" s="109">
        <v>0</v>
      </c>
      <c r="DK15" s="109">
        <v>0</v>
      </c>
      <c r="DL15" s="109">
        <v>0</v>
      </c>
      <c r="DM15" s="109">
        <v>0</v>
      </c>
      <c r="DN15" s="109">
        <v>0</v>
      </c>
      <c r="DO15" s="109">
        <v>0</v>
      </c>
      <c r="DP15" s="109">
        <v>0</v>
      </c>
      <c r="DQ15" s="109">
        <v>0</v>
      </c>
      <c r="DR15" s="109">
        <v>0</v>
      </c>
      <c r="DS15" s="135">
        <v>0</v>
      </c>
      <c r="DT15" s="161">
        <v>0</v>
      </c>
      <c r="DU15" s="162">
        <v>0</v>
      </c>
      <c r="DV15" s="162">
        <v>0</v>
      </c>
      <c r="DW15" s="162">
        <v>0</v>
      </c>
      <c r="DX15" s="162">
        <v>0</v>
      </c>
      <c r="DY15" s="162">
        <v>0</v>
      </c>
    </row>
    <row r="16" s="61" customFormat="1" spans="1:129">
      <c r="A16" s="94" t="s">
        <v>391</v>
      </c>
      <c r="B16" s="91">
        <v>282286.09</v>
      </c>
      <c r="C16" s="92">
        <v>282286.09</v>
      </c>
      <c r="D16" s="92">
        <v>0</v>
      </c>
      <c r="E16" s="92">
        <v>0</v>
      </c>
      <c r="F16" s="92">
        <v>0</v>
      </c>
      <c r="G16" s="92">
        <v>0</v>
      </c>
      <c r="H16" s="95">
        <v>0</v>
      </c>
      <c r="I16" s="108">
        <v>-32299.1</v>
      </c>
      <c r="J16" s="109">
        <v>0</v>
      </c>
      <c r="K16" s="109">
        <v>0</v>
      </c>
      <c r="L16" s="109">
        <v>0</v>
      </c>
      <c r="M16" s="109">
        <v>0</v>
      </c>
      <c r="N16" s="109">
        <v>0</v>
      </c>
      <c r="O16" s="107">
        <v>314585.19</v>
      </c>
      <c r="P16" s="107">
        <v>0</v>
      </c>
      <c r="Q16" s="107">
        <v>0</v>
      </c>
      <c r="R16" s="133">
        <v>0</v>
      </c>
      <c r="S16" s="108">
        <v>0</v>
      </c>
      <c r="T16" s="109">
        <v>0</v>
      </c>
      <c r="U16" s="109">
        <v>0</v>
      </c>
      <c r="V16" s="109">
        <v>0</v>
      </c>
      <c r="W16" s="135">
        <v>0</v>
      </c>
      <c r="X16" s="108">
        <v>0</v>
      </c>
      <c r="Y16" s="109">
        <v>0</v>
      </c>
      <c r="Z16" s="109">
        <v>0</v>
      </c>
      <c r="AA16" s="109">
        <v>0</v>
      </c>
      <c r="AB16" s="109">
        <v>0</v>
      </c>
      <c r="AC16" s="135">
        <v>0</v>
      </c>
      <c r="AD16" s="108">
        <v>0</v>
      </c>
      <c r="AE16" s="109">
        <v>0</v>
      </c>
      <c r="AF16" s="135">
        <v>0</v>
      </c>
      <c r="AG16" s="108">
        <v>0</v>
      </c>
      <c r="AH16" s="109">
        <v>0</v>
      </c>
      <c r="AI16" s="109">
        <v>0</v>
      </c>
      <c r="AJ16" s="109">
        <v>0</v>
      </c>
      <c r="AK16" s="109">
        <v>0</v>
      </c>
      <c r="AL16" s="109">
        <v>0</v>
      </c>
      <c r="AM16" s="109">
        <v>0</v>
      </c>
      <c r="AN16" s="109">
        <v>14621.14</v>
      </c>
      <c r="AO16" s="151">
        <v>299964.05</v>
      </c>
      <c r="AP16" s="108">
        <v>20373.41</v>
      </c>
      <c r="AQ16" s="109">
        <v>8934.21</v>
      </c>
      <c r="AR16" s="109">
        <v>9825.83</v>
      </c>
      <c r="AS16" s="109">
        <v>19999.29</v>
      </c>
      <c r="AT16" s="109">
        <v>38231.57</v>
      </c>
      <c r="AU16" s="109">
        <v>19724.07</v>
      </c>
      <c r="AV16" s="109">
        <v>34.23</v>
      </c>
      <c r="AW16" s="109">
        <v>13273.84</v>
      </c>
      <c r="AX16" s="109">
        <v>9442.38</v>
      </c>
      <c r="AY16" s="109">
        <v>5626.66</v>
      </c>
      <c r="AZ16" s="109">
        <v>24190.99</v>
      </c>
      <c r="BA16" s="109">
        <v>90778.76</v>
      </c>
      <c r="BB16" s="109">
        <v>36047.29</v>
      </c>
      <c r="BC16" s="109">
        <v>-4.06</v>
      </c>
      <c r="BD16" s="109">
        <v>-1319.76</v>
      </c>
      <c r="BE16" s="109">
        <v>533.34</v>
      </c>
      <c r="BF16" s="109">
        <v>813.88</v>
      </c>
      <c r="BG16" s="109">
        <v>380.83</v>
      </c>
      <c r="BH16" s="109">
        <v>66.55</v>
      </c>
      <c r="BI16" s="109">
        <v>38.34</v>
      </c>
      <c r="BJ16" s="109">
        <v>2650.37</v>
      </c>
      <c r="BK16" s="109">
        <v>0</v>
      </c>
      <c r="BL16" s="109">
        <v>0.46</v>
      </c>
      <c r="BM16" s="109">
        <v>0</v>
      </c>
      <c r="BN16" s="109">
        <v>0</v>
      </c>
      <c r="BO16" s="109">
        <v>22.19</v>
      </c>
      <c r="BP16" s="109">
        <v>0</v>
      </c>
      <c r="BQ16" s="109">
        <v>0</v>
      </c>
      <c r="BR16" s="109">
        <v>-1.69</v>
      </c>
      <c r="BS16" s="109">
        <v>0</v>
      </c>
      <c r="BT16" s="109">
        <v>0</v>
      </c>
      <c r="BU16" s="109">
        <v>0</v>
      </c>
      <c r="BV16" s="109">
        <v>0</v>
      </c>
      <c r="BW16" s="109">
        <v>31.83</v>
      </c>
      <c r="BX16" s="109">
        <v>28.58</v>
      </c>
      <c r="BY16" s="109">
        <v>8.19</v>
      </c>
      <c r="BZ16" s="109">
        <v>0</v>
      </c>
      <c r="CA16" s="109">
        <v>0</v>
      </c>
      <c r="CB16" s="109">
        <v>-0.01</v>
      </c>
      <c r="CC16" s="109">
        <v>0</v>
      </c>
      <c r="CD16" s="109">
        <v>0</v>
      </c>
      <c r="CE16" s="109">
        <v>0</v>
      </c>
      <c r="CF16" s="109">
        <v>0</v>
      </c>
      <c r="CG16" s="109">
        <v>0</v>
      </c>
      <c r="CH16" s="109">
        <v>0</v>
      </c>
      <c r="CI16" s="109">
        <v>0</v>
      </c>
      <c r="CJ16" s="109">
        <v>0</v>
      </c>
      <c r="CK16" s="109">
        <v>0</v>
      </c>
      <c r="CL16" s="109">
        <v>0</v>
      </c>
      <c r="CM16" s="109">
        <v>0</v>
      </c>
      <c r="CN16" s="109">
        <v>0</v>
      </c>
      <c r="CO16" s="109">
        <v>0</v>
      </c>
      <c r="CP16" s="109">
        <v>0</v>
      </c>
      <c r="CQ16" s="109">
        <v>0</v>
      </c>
      <c r="CR16" s="109">
        <v>0</v>
      </c>
      <c r="CS16" s="109">
        <v>0</v>
      </c>
      <c r="CT16" s="109">
        <v>0</v>
      </c>
      <c r="CU16" s="109">
        <v>0</v>
      </c>
      <c r="CV16" s="109">
        <v>0</v>
      </c>
      <c r="CW16" s="109">
        <v>220.7</v>
      </c>
      <c r="CX16" s="109">
        <v>1.58</v>
      </c>
      <c r="CY16" s="109">
        <v>0</v>
      </c>
      <c r="CZ16" s="109">
        <v>0</v>
      </c>
      <c r="DA16" s="109">
        <v>0</v>
      </c>
      <c r="DB16" s="109">
        <v>0</v>
      </c>
      <c r="DC16" s="109">
        <v>0</v>
      </c>
      <c r="DD16" s="109">
        <v>0</v>
      </c>
      <c r="DE16" s="109">
        <v>10.2</v>
      </c>
      <c r="DF16" s="109">
        <v>0</v>
      </c>
      <c r="DG16" s="109">
        <v>0</v>
      </c>
      <c r="DH16" s="109">
        <v>0</v>
      </c>
      <c r="DI16" s="109">
        <v>0</v>
      </c>
      <c r="DJ16" s="109">
        <v>0</v>
      </c>
      <c r="DK16" s="109">
        <v>0</v>
      </c>
      <c r="DL16" s="109">
        <v>0</v>
      </c>
      <c r="DM16" s="109">
        <v>0</v>
      </c>
      <c r="DN16" s="109">
        <v>0</v>
      </c>
      <c r="DO16" s="109">
        <v>0</v>
      </c>
      <c r="DP16" s="109">
        <v>0</v>
      </c>
      <c r="DQ16" s="109">
        <v>0</v>
      </c>
      <c r="DR16" s="109">
        <v>0</v>
      </c>
      <c r="DS16" s="135">
        <v>0</v>
      </c>
      <c r="DT16" s="161">
        <v>0</v>
      </c>
      <c r="DU16" s="162">
        <v>0</v>
      </c>
      <c r="DV16" s="162">
        <v>0</v>
      </c>
      <c r="DW16" s="162">
        <v>0</v>
      </c>
      <c r="DX16" s="162">
        <v>0</v>
      </c>
      <c r="DY16" s="162">
        <v>0</v>
      </c>
    </row>
    <row r="17" s="61" customFormat="1" spans="1:129">
      <c r="A17" s="94" t="s">
        <v>392</v>
      </c>
      <c r="B17" s="91">
        <v>21684278.74</v>
      </c>
      <c r="C17" s="92">
        <v>20669245.75</v>
      </c>
      <c r="D17" s="92">
        <v>1015032.99</v>
      </c>
      <c r="E17" s="92">
        <v>0</v>
      </c>
      <c r="F17" s="92">
        <v>0</v>
      </c>
      <c r="G17" s="92">
        <v>0</v>
      </c>
      <c r="H17" s="95">
        <v>0</v>
      </c>
      <c r="I17" s="108">
        <v>-3018.87</v>
      </c>
      <c r="J17" s="109">
        <v>0</v>
      </c>
      <c r="K17" s="109">
        <v>0</v>
      </c>
      <c r="L17" s="109">
        <v>0</v>
      </c>
      <c r="M17" s="109">
        <v>0</v>
      </c>
      <c r="N17" s="109">
        <v>0</v>
      </c>
      <c r="O17" s="107">
        <v>19027235.19</v>
      </c>
      <c r="P17" s="107">
        <v>0</v>
      </c>
      <c r="Q17" s="107">
        <v>1645029.43</v>
      </c>
      <c r="R17" s="133">
        <v>0</v>
      </c>
      <c r="S17" s="108">
        <v>0</v>
      </c>
      <c r="T17" s="109">
        <v>0</v>
      </c>
      <c r="U17" s="109">
        <v>0</v>
      </c>
      <c r="V17" s="109">
        <v>0</v>
      </c>
      <c r="W17" s="135">
        <v>0</v>
      </c>
      <c r="X17" s="108">
        <v>147066.29</v>
      </c>
      <c r="Y17" s="109">
        <v>13948.4</v>
      </c>
      <c r="Z17" s="109">
        <v>230808.21</v>
      </c>
      <c r="AA17" s="109">
        <v>430602.41</v>
      </c>
      <c r="AB17" s="109">
        <v>4716.98</v>
      </c>
      <c r="AC17" s="135">
        <v>817887.14</v>
      </c>
      <c r="AD17" s="108">
        <v>0</v>
      </c>
      <c r="AE17" s="109">
        <v>0</v>
      </c>
      <c r="AF17" s="135">
        <v>0</v>
      </c>
      <c r="AG17" s="108">
        <v>1127597.21</v>
      </c>
      <c r="AH17" s="109">
        <v>85865.33</v>
      </c>
      <c r="AI17" s="109">
        <v>0</v>
      </c>
      <c r="AJ17" s="109">
        <v>0</v>
      </c>
      <c r="AK17" s="109">
        <v>0</v>
      </c>
      <c r="AL17" s="109">
        <v>0</v>
      </c>
      <c r="AM17" s="109">
        <v>0</v>
      </c>
      <c r="AN17" s="109">
        <v>1063537.51</v>
      </c>
      <c r="AO17" s="151">
        <v>16750235.14</v>
      </c>
      <c r="AP17" s="108">
        <v>424754.7</v>
      </c>
      <c r="AQ17" s="109">
        <v>94.33</v>
      </c>
      <c r="AR17" s="109">
        <v>254.72</v>
      </c>
      <c r="AS17" s="109">
        <v>150.95</v>
      </c>
      <c r="AT17" s="109">
        <v>55260.2</v>
      </c>
      <c r="AU17" s="109">
        <v>75.47</v>
      </c>
      <c r="AV17" s="109">
        <v>9.43</v>
      </c>
      <c r="AW17" s="109">
        <v>186.17</v>
      </c>
      <c r="AX17" s="109">
        <v>104.93</v>
      </c>
      <c r="AY17" s="109">
        <v>47.15</v>
      </c>
      <c r="AZ17" s="109">
        <v>754356.61</v>
      </c>
      <c r="BA17" s="109">
        <v>198.1</v>
      </c>
      <c r="BB17" s="109">
        <v>98496.84</v>
      </c>
      <c r="BC17" s="109">
        <v>127.9</v>
      </c>
      <c r="BD17" s="109">
        <v>28.3</v>
      </c>
      <c r="BE17" s="109">
        <v>37.72</v>
      </c>
      <c r="BF17" s="109">
        <v>84.89</v>
      </c>
      <c r="BG17" s="109">
        <v>28.3</v>
      </c>
      <c r="BH17" s="109">
        <v>418.86</v>
      </c>
      <c r="BI17" s="109">
        <v>28.29</v>
      </c>
      <c r="BJ17" s="109">
        <v>227.44</v>
      </c>
      <c r="BK17" s="109">
        <v>37.73</v>
      </c>
      <c r="BL17" s="109">
        <v>9.43</v>
      </c>
      <c r="BM17" s="109">
        <v>0</v>
      </c>
      <c r="BN17" s="109">
        <v>9.43</v>
      </c>
      <c r="BO17" s="109">
        <v>9.43</v>
      </c>
      <c r="BP17" s="109">
        <v>18.86</v>
      </c>
      <c r="BQ17" s="109">
        <v>0</v>
      </c>
      <c r="BR17" s="109">
        <v>66.02</v>
      </c>
      <c r="BS17" s="109">
        <v>0</v>
      </c>
      <c r="BT17" s="109">
        <v>0</v>
      </c>
      <c r="BU17" s="109">
        <v>0</v>
      </c>
      <c r="BV17" s="109">
        <v>0</v>
      </c>
      <c r="BW17" s="109">
        <v>37.74</v>
      </c>
      <c r="BX17" s="109">
        <v>3549544.01</v>
      </c>
      <c r="BY17" s="109">
        <v>331321.35</v>
      </c>
      <c r="BZ17" s="109">
        <v>9.71</v>
      </c>
      <c r="CA17" s="109">
        <v>0</v>
      </c>
      <c r="CB17" s="109">
        <v>29.13</v>
      </c>
      <c r="CC17" s="109">
        <v>578486.41</v>
      </c>
      <c r="CD17" s="109">
        <v>117924.53</v>
      </c>
      <c r="CE17" s="109">
        <v>0</v>
      </c>
      <c r="CF17" s="109">
        <v>1122987.06</v>
      </c>
      <c r="CG17" s="109">
        <v>20</v>
      </c>
      <c r="CH17" s="109">
        <v>14798.81</v>
      </c>
      <c r="CI17" s="109">
        <v>234569.95</v>
      </c>
      <c r="CJ17" s="109">
        <v>29.42</v>
      </c>
      <c r="CK17" s="109">
        <v>284394.82</v>
      </c>
      <c r="CL17" s="109">
        <v>0</v>
      </c>
      <c r="CM17" s="109">
        <v>50</v>
      </c>
      <c r="CN17" s="109">
        <v>18.87</v>
      </c>
      <c r="CO17" s="109">
        <v>0</v>
      </c>
      <c r="CP17" s="109">
        <v>9.71</v>
      </c>
      <c r="CQ17" s="109">
        <v>0</v>
      </c>
      <c r="CR17" s="109">
        <v>10</v>
      </c>
      <c r="CS17" s="109">
        <v>10</v>
      </c>
      <c r="CT17" s="109">
        <v>10</v>
      </c>
      <c r="CU17" s="109">
        <v>10</v>
      </c>
      <c r="CV17" s="109">
        <v>344976.14</v>
      </c>
      <c r="CW17" s="109">
        <v>176988.68</v>
      </c>
      <c r="CX17" s="109">
        <v>19.14</v>
      </c>
      <c r="CY17" s="109">
        <v>344669.62</v>
      </c>
      <c r="CZ17" s="109">
        <v>0</v>
      </c>
      <c r="DA17" s="109">
        <v>7985137.43</v>
      </c>
      <c r="DB17" s="109">
        <v>328787.78</v>
      </c>
      <c r="DC17" s="109">
        <v>0</v>
      </c>
      <c r="DD17" s="109">
        <v>0</v>
      </c>
      <c r="DE17" s="109">
        <v>242.63</v>
      </c>
      <c r="DF17" s="109">
        <v>0</v>
      </c>
      <c r="DG17" s="109">
        <v>0</v>
      </c>
      <c r="DH17" s="109">
        <v>0</v>
      </c>
      <c r="DI17" s="109">
        <v>20</v>
      </c>
      <c r="DJ17" s="109">
        <v>0</v>
      </c>
      <c r="DK17" s="109">
        <v>0</v>
      </c>
      <c r="DL17" s="109">
        <v>0</v>
      </c>
      <c r="DM17" s="109">
        <v>0</v>
      </c>
      <c r="DN17" s="109">
        <v>0</v>
      </c>
      <c r="DO17" s="109">
        <v>0</v>
      </c>
      <c r="DP17" s="109">
        <v>0</v>
      </c>
      <c r="DQ17" s="109">
        <v>0</v>
      </c>
      <c r="DR17" s="109">
        <v>0</v>
      </c>
      <c r="DS17" s="135">
        <v>0</v>
      </c>
      <c r="DT17" s="161">
        <v>0</v>
      </c>
      <c r="DU17" s="162">
        <v>0</v>
      </c>
      <c r="DV17" s="162">
        <v>0</v>
      </c>
      <c r="DW17" s="162">
        <v>0</v>
      </c>
      <c r="DX17" s="162">
        <v>0</v>
      </c>
      <c r="DY17" s="162">
        <v>0</v>
      </c>
    </row>
    <row r="18" s="61" customFormat="1" spans="1:129">
      <c r="A18" s="94" t="s">
        <v>393</v>
      </c>
      <c r="B18" s="91">
        <v>440878.09</v>
      </c>
      <c r="C18" s="92">
        <v>173386.98</v>
      </c>
      <c r="D18" s="92">
        <v>267309.03</v>
      </c>
      <c r="E18" s="92">
        <v>182.08</v>
      </c>
      <c r="F18" s="92">
        <v>0</v>
      </c>
      <c r="G18" s="92">
        <v>0</v>
      </c>
      <c r="H18" s="95">
        <v>0</v>
      </c>
      <c r="I18" s="108">
        <v>17040.75</v>
      </c>
      <c r="J18" s="109">
        <v>0</v>
      </c>
      <c r="K18" s="109">
        <v>0</v>
      </c>
      <c r="L18" s="109">
        <v>0</v>
      </c>
      <c r="M18" s="109">
        <v>0</v>
      </c>
      <c r="N18" s="109">
        <v>0</v>
      </c>
      <c r="O18" s="107">
        <v>156105.5</v>
      </c>
      <c r="P18" s="107">
        <v>240.73</v>
      </c>
      <c r="Q18" s="107">
        <v>0</v>
      </c>
      <c r="R18" s="133">
        <v>0</v>
      </c>
      <c r="S18" s="108">
        <v>240.73</v>
      </c>
      <c r="T18" s="109">
        <v>0</v>
      </c>
      <c r="U18" s="109">
        <v>0</v>
      </c>
      <c r="V18" s="109">
        <v>0</v>
      </c>
      <c r="W18" s="135">
        <v>0</v>
      </c>
      <c r="X18" s="108">
        <v>0</v>
      </c>
      <c r="Y18" s="109">
        <v>0</v>
      </c>
      <c r="Z18" s="109">
        <v>0</v>
      </c>
      <c r="AA18" s="109">
        <v>0</v>
      </c>
      <c r="AB18" s="109">
        <v>0</v>
      </c>
      <c r="AC18" s="135">
        <v>0</v>
      </c>
      <c r="AD18" s="108">
        <v>0</v>
      </c>
      <c r="AE18" s="109">
        <v>0</v>
      </c>
      <c r="AF18" s="135">
        <v>0</v>
      </c>
      <c r="AG18" s="108">
        <v>0</v>
      </c>
      <c r="AH18" s="109">
        <v>0</v>
      </c>
      <c r="AI18" s="109">
        <v>0</v>
      </c>
      <c r="AJ18" s="109">
        <v>0</v>
      </c>
      <c r="AK18" s="109">
        <v>1355.71</v>
      </c>
      <c r="AL18" s="109">
        <v>0</v>
      </c>
      <c r="AM18" s="109">
        <v>17.75</v>
      </c>
      <c r="AN18" s="109">
        <v>20715.82</v>
      </c>
      <c r="AO18" s="151">
        <v>134016.22</v>
      </c>
      <c r="AP18" s="108">
        <v>16350.77</v>
      </c>
      <c r="AQ18" s="109">
        <v>0</v>
      </c>
      <c r="AR18" s="109">
        <v>203.77</v>
      </c>
      <c r="AS18" s="109">
        <v>0</v>
      </c>
      <c r="AT18" s="109">
        <v>0</v>
      </c>
      <c r="AU18" s="109">
        <v>24038.97</v>
      </c>
      <c r="AV18" s="109">
        <v>14975.77</v>
      </c>
      <c r="AW18" s="109">
        <v>32899.52</v>
      </c>
      <c r="AX18" s="109">
        <v>0</v>
      </c>
      <c r="AY18" s="109">
        <v>0</v>
      </c>
      <c r="AZ18" s="109">
        <v>0</v>
      </c>
      <c r="BA18" s="109">
        <v>0</v>
      </c>
      <c r="BB18" s="109">
        <v>0</v>
      </c>
      <c r="BC18" s="109">
        <v>6724.67</v>
      </c>
      <c r="BD18" s="109">
        <v>8096.87</v>
      </c>
      <c r="BE18" s="109">
        <v>0</v>
      </c>
      <c r="BF18" s="109">
        <v>0</v>
      </c>
      <c r="BG18" s="109">
        <v>10430.97</v>
      </c>
      <c r="BH18" s="109">
        <v>20032.52</v>
      </c>
      <c r="BI18" s="109">
        <v>203.77</v>
      </c>
      <c r="BJ18" s="109">
        <v>0</v>
      </c>
      <c r="BK18" s="109">
        <v>58.62</v>
      </c>
      <c r="BL18" s="109">
        <v>0</v>
      </c>
      <c r="BM18" s="109">
        <v>0</v>
      </c>
      <c r="BN18" s="109">
        <v>0</v>
      </c>
      <c r="BO18" s="109">
        <v>0</v>
      </c>
      <c r="BP18" s="109">
        <v>0</v>
      </c>
      <c r="BQ18" s="109">
        <v>0</v>
      </c>
      <c r="BR18" s="109">
        <v>0</v>
      </c>
      <c r="BS18" s="109">
        <v>0</v>
      </c>
      <c r="BT18" s="109">
        <v>0</v>
      </c>
      <c r="BU18" s="109">
        <v>0</v>
      </c>
      <c r="BV18" s="109">
        <v>0</v>
      </c>
      <c r="BW18" s="109">
        <v>0</v>
      </c>
      <c r="BX18" s="109">
        <v>0</v>
      </c>
      <c r="BY18" s="109">
        <v>0</v>
      </c>
      <c r="BZ18" s="109">
        <v>0</v>
      </c>
      <c r="CA18" s="109">
        <v>0</v>
      </c>
      <c r="CB18" s="109">
        <v>0</v>
      </c>
      <c r="CC18" s="109">
        <v>0</v>
      </c>
      <c r="CD18" s="109">
        <v>0</v>
      </c>
      <c r="CE18" s="109">
        <v>0</v>
      </c>
      <c r="CF18" s="109">
        <v>0</v>
      </c>
      <c r="CG18" s="109">
        <v>0</v>
      </c>
      <c r="CH18" s="109">
        <v>0</v>
      </c>
      <c r="CI18" s="109">
        <v>0</v>
      </c>
      <c r="CJ18" s="109">
        <v>0</v>
      </c>
      <c r="CK18" s="109">
        <v>0</v>
      </c>
      <c r="CL18" s="109">
        <v>0</v>
      </c>
      <c r="CM18" s="109">
        <v>0</v>
      </c>
      <c r="CN18" s="109">
        <v>0</v>
      </c>
      <c r="CO18" s="109">
        <v>0</v>
      </c>
      <c r="CP18" s="109">
        <v>0</v>
      </c>
      <c r="CQ18" s="109">
        <v>0</v>
      </c>
      <c r="CR18" s="109">
        <v>0</v>
      </c>
      <c r="CS18" s="109">
        <v>0</v>
      </c>
      <c r="CT18" s="109">
        <v>0</v>
      </c>
      <c r="CU18" s="109">
        <v>0</v>
      </c>
      <c r="CV18" s="109">
        <v>0</v>
      </c>
      <c r="CW18" s="109">
        <v>0</v>
      </c>
      <c r="CX18" s="109">
        <v>0</v>
      </c>
      <c r="CY18" s="109">
        <v>0</v>
      </c>
      <c r="CZ18" s="109">
        <v>0</v>
      </c>
      <c r="DA18" s="109">
        <v>0</v>
      </c>
      <c r="DB18" s="109">
        <v>0</v>
      </c>
      <c r="DC18" s="109">
        <v>0</v>
      </c>
      <c r="DD18" s="109">
        <v>0</v>
      </c>
      <c r="DE18" s="109">
        <v>0</v>
      </c>
      <c r="DF18" s="109">
        <v>0</v>
      </c>
      <c r="DG18" s="109">
        <v>0</v>
      </c>
      <c r="DH18" s="109">
        <v>0</v>
      </c>
      <c r="DI18" s="109">
        <v>0</v>
      </c>
      <c r="DJ18" s="109">
        <v>0</v>
      </c>
      <c r="DK18" s="109">
        <v>0</v>
      </c>
      <c r="DL18" s="109">
        <v>0</v>
      </c>
      <c r="DM18" s="109">
        <v>0</v>
      </c>
      <c r="DN18" s="109">
        <v>0</v>
      </c>
      <c r="DO18" s="109">
        <v>0</v>
      </c>
      <c r="DP18" s="109">
        <v>0</v>
      </c>
      <c r="DQ18" s="109">
        <v>0</v>
      </c>
      <c r="DR18" s="109">
        <v>0</v>
      </c>
      <c r="DS18" s="135">
        <v>0</v>
      </c>
      <c r="DT18" s="161">
        <v>0</v>
      </c>
      <c r="DU18" s="162">
        <v>0</v>
      </c>
      <c r="DV18" s="162">
        <v>0</v>
      </c>
      <c r="DW18" s="162">
        <v>0</v>
      </c>
      <c r="DX18" s="162">
        <v>0</v>
      </c>
      <c r="DY18" s="162">
        <v>0</v>
      </c>
    </row>
    <row r="19" s="82" customFormat="1" spans="1:129">
      <c r="A19" s="88" t="s">
        <v>394</v>
      </c>
      <c r="B19" s="89">
        <v>1021944262.61</v>
      </c>
      <c r="C19" s="89">
        <v>903335952.22</v>
      </c>
      <c r="D19" s="89">
        <v>106383595.35</v>
      </c>
      <c r="E19" s="89">
        <v>9978323.91</v>
      </c>
      <c r="F19" s="89">
        <v>2446080.06</v>
      </c>
      <c r="G19" s="89">
        <v>19375303.61</v>
      </c>
      <c r="H19" s="89">
        <v>-19574992.54</v>
      </c>
      <c r="I19" s="106">
        <v>260393956.21</v>
      </c>
      <c r="J19" s="106">
        <v>0</v>
      </c>
      <c r="K19" s="106">
        <v>26445.27</v>
      </c>
      <c r="L19" s="106">
        <v>0</v>
      </c>
      <c r="M19" s="106">
        <v>3754104.36</v>
      </c>
      <c r="N19" s="106">
        <v>3395217.18</v>
      </c>
      <c r="O19" s="107">
        <v>408630977.44</v>
      </c>
      <c r="P19" s="107">
        <v>74975216.62</v>
      </c>
      <c r="Q19" s="107">
        <v>133452053.09</v>
      </c>
      <c r="R19" s="133">
        <v>18707982.05</v>
      </c>
      <c r="S19" s="122">
        <v>15149798.73</v>
      </c>
      <c r="T19" s="106">
        <v>41879187.49</v>
      </c>
      <c r="U19" s="106">
        <v>2836996.26</v>
      </c>
      <c r="V19" s="106">
        <v>11397134.19</v>
      </c>
      <c r="W19" s="134">
        <v>3712099.95</v>
      </c>
      <c r="X19" s="122">
        <v>4661773.84</v>
      </c>
      <c r="Y19" s="106">
        <v>2358631.03</v>
      </c>
      <c r="Z19" s="106">
        <v>68966228.44</v>
      </c>
      <c r="AA19" s="106">
        <v>23866459.84</v>
      </c>
      <c r="AB19" s="106">
        <v>10796623.52</v>
      </c>
      <c r="AC19" s="134">
        <v>22802336.42</v>
      </c>
      <c r="AD19" s="122">
        <v>7405311.5</v>
      </c>
      <c r="AE19" s="106">
        <v>5860538.27</v>
      </c>
      <c r="AF19" s="134">
        <v>5442132.28</v>
      </c>
      <c r="AG19" s="122">
        <v>16678508.12</v>
      </c>
      <c r="AH19" s="106">
        <v>51686337.51</v>
      </c>
      <c r="AI19" s="106">
        <v>5311156.65</v>
      </c>
      <c r="AJ19" s="106">
        <v>7056785.27</v>
      </c>
      <c r="AK19" s="106">
        <v>75933635.57</v>
      </c>
      <c r="AL19" s="106">
        <v>3951756.14</v>
      </c>
      <c r="AM19" s="106">
        <v>3623120.43</v>
      </c>
      <c r="AN19" s="106">
        <v>11091682.17</v>
      </c>
      <c r="AO19" s="151">
        <v>233297995.58</v>
      </c>
      <c r="AP19" s="122">
        <v>9101836.15</v>
      </c>
      <c r="AQ19" s="106">
        <v>9484103.28</v>
      </c>
      <c r="AR19" s="106">
        <v>9621437.78</v>
      </c>
      <c r="AS19" s="106">
        <v>8457611.82</v>
      </c>
      <c r="AT19" s="106">
        <v>9681308.28</v>
      </c>
      <c r="AU19" s="106">
        <v>9762345.67</v>
      </c>
      <c r="AV19" s="106">
        <v>3516228.47</v>
      </c>
      <c r="AW19" s="106">
        <v>10475189.75</v>
      </c>
      <c r="AX19" s="106">
        <v>5404295.54</v>
      </c>
      <c r="AY19" s="106">
        <v>5120314.92</v>
      </c>
      <c r="AZ19" s="106">
        <v>6730521.53</v>
      </c>
      <c r="BA19" s="106">
        <v>8069643.59</v>
      </c>
      <c r="BB19" s="106">
        <v>5705591.08</v>
      </c>
      <c r="BC19" s="106">
        <v>4480313.82</v>
      </c>
      <c r="BD19" s="106">
        <v>3964359.03</v>
      </c>
      <c r="BE19" s="106">
        <v>4158423.02</v>
      </c>
      <c r="BF19" s="106">
        <v>4837398.2</v>
      </c>
      <c r="BG19" s="106">
        <v>3034976.48</v>
      </c>
      <c r="BH19" s="106">
        <v>2986179.62</v>
      </c>
      <c r="BI19" s="106">
        <v>3773360.38</v>
      </c>
      <c r="BJ19" s="106">
        <v>5026170.9</v>
      </c>
      <c r="BK19" s="106">
        <v>2388828.09</v>
      </c>
      <c r="BL19" s="106">
        <v>1946099.09</v>
      </c>
      <c r="BM19" s="106">
        <v>1918240.32</v>
      </c>
      <c r="BN19" s="106">
        <v>2468201.69</v>
      </c>
      <c r="BO19" s="106">
        <v>2116218.38</v>
      </c>
      <c r="BP19" s="106">
        <v>2994413.26</v>
      </c>
      <c r="BQ19" s="106">
        <v>1969176.91</v>
      </c>
      <c r="BR19" s="106">
        <v>3395937.79</v>
      </c>
      <c r="BS19" s="106">
        <v>1199071.85</v>
      </c>
      <c r="BT19" s="106">
        <v>1860528.46</v>
      </c>
      <c r="BU19" s="106">
        <v>760894.28</v>
      </c>
      <c r="BV19" s="106">
        <v>1460436.25</v>
      </c>
      <c r="BW19" s="106">
        <v>1592916.27</v>
      </c>
      <c r="BX19" s="106">
        <v>4429809.91</v>
      </c>
      <c r="BY19" s="106">
        <v>6936527.86</v>
      </c>
      <c r="BZ19" s="106">
        <v>1224395.39</v>
      </c>
      <c r="CA19" s="106">
        <v>1479486.07</v>
      </c>
      <c r="CB19" s="106">
        <v>1068644.18</v>
      </c>
      <c r="CC19" s="106">
        <v>1395530.71</v>
      </c>
      <c r="CD19" s="106">
        <v>871521.82</v>
      </c>
      <c r="CE19" s="106">
        <v>1801845.23</v>
      </c>
      <c r="CF19" s="106">
        <v>2094959.07</v>
      </c>
      <c r="CG19" s="106">
        <v>1466600.91</v>
      </c>
      <c r="CH19" s="106">
        <v>1491208.56</v>
      </c>
      <c r="CI19" s="106">
        <v>1483346.6</v>
      </c>
      <c r="CJ19" s="106">
        <v>1639376.73</v>
      </c>
      <c r="CK19" s="106">
        <v>1100566.92</v>
      </c>
      <c r="CL19" s="106">
        <v>1204671.07</v>
      </c>
      <c r="CM19" s="106">
        <v>1678681.65</v>
      </c>
      <c r="CN19" s="106">
        <v>1018671.85</v>
      </c>
      <c r="CO19" s="106">
        <v>1226726.27</v>
      </c>
      <c r="CP19" s="106">
        <v>1023487.56</v>
      </c>
      <c r="CQ19" s="106">
        <v>1477676.75</v>
      </c>
      <c r="CR19" s="106">
        <v>841115.48</v>
      </c>
      <c r="CS19" s="106">
        <v>1741588.91</v>
      </c>
      <c r="CT19" s="106">
        <v>1237172.02</v>
      </c>
      <c r="CU19" s="106">
        <v>1607488.93</v>
      </c>
      <c r="CV19" s="106">
        <v>1717531.78</v>
      </c>
      <c r="CW19" s="106">
        <v>3168737.68</v>
      </c>
      <c r="CX19" s="106">
        <v>1879803.39</v>
      </c>
      <c r="CY19" s="106">
        <v>2350085.26</v>
      </c>
      <c r="CZ19" s="106">
        <v>1083643.95</v>
      </c>
      <c r="DA19" s="106">
        <v>4662320.92</v>
      </c>
      <c r="DB19" s="106">
        <v>1546667.89</v>
      </c>
      <c r="DC19" s="106">
        <v>1430131.82</v>
      </c>
      <c r="DD19" s="106">
        <v>1403966.46</v>
      </c>
      <c r="DE19" s="106">
        <v>1245171.23</v>
      </c>
      <c r="DF19" s="106">
        <v>3695486.64</v>
      </c>
      <c r="DG19" s="106">
        <v>1575564.5</v>
      </c>
      <c r="DH19" s="106">
        <v>394013.6</v>
      </c>
      <c r="DI19" s="106">
        <v>1733431.17</v>
      </c>
      <c r="DJ19" s="106">
        <v>1449552.9</v>
      </c>
      <c r="DK19" s="106">
        <v>1919431.34</v>
      </c>
      <c r="DL19" s="106">
        <v>788237.71</v>
      </c>
      <c r="DM19" s="106">
        <v>72425.86</v>
      </c>
      <c r="DN19" s="106">
        <v>23927.05</v>
      </c>
      <c r="DO19" s="106">
        <v>27899.35</v>
      </c>
      <c r="DP19" s="106">
        <v>41667.7</v>
      </c>
      <c r="DQ19" s="106">
        <v>29911.24</v>
      </c>
      <c r="DR19" s="106">
        <v>29419.06</v>
      </c>
      <c r="DS19" s="134">
        <v>25294.68</v>
      </c>
      <c r="DT19" s="159">
        <v>0</v>
      </c>
      <c r="DU19" s="160">
        <v>0</v>
      </c>
      <c r="DV19" s="160">
        <v>0</v>
      </c>
      <c r="DW19" s="160">
        <v>0</v>
      </c>
      <c r="DX19" s="160">
        <v>0</v>
      </c>
      <c r="DY19" s="160">
        <v>0</v>
      </c>
    </row>
    <row r="20" s="61" customFormat="1" spans="1:129">
      <c r="A20" s="94" t="s">
        <v>395</v>
      </c>
      <c r="B20" s="91">
        <v>11589703.29</v>
      </c>
      <c r="C20" s="91">
        <v>10457740.12</v>
      </c>
      <c r="D20" s="91">
        <v>657678.35</v>
      </c>
      <c r="E20" s="91">
        <v>249028.26</v>
      </c>
      <c r="F20" s="91">
        <v>19310.03</v>
      </c>
      <c r="G20" s="92">
        <v>205946.53</v>
      </c>
      <c r="H20" s="95">
        <v>0</v>
      </c>
      <c r="I20" s="108">
        <v>-998630.66</v>
      </c>
      <c r="J20" s="109">
        <v>0</v>
      </c>
      <c r="K20" s="109">
        <v>0</v>
      </c>
      <c r="L20" s="109">
        <v>0</v>
      </c>
      <c r="M20" s="109">
        <v>-1115.05</v>
      </c>
      <c r="N20" s="109">
        <v>-1032.86</v>
      </c>
      <c r="O20" s="107">
        <v>6569146.28</v>
      </c>
      <c r="P20" s="107">
        <v>2239370.65</v>
      </c>
      <c r="Q20" s="107">
        <v>1874916.76</v>
      </c>
      <c r="R20" s="133">
        <v>775085</v>
      </c>
      <c r="S20" s="108">
        <v>-72216.88</v>
      </c>
      <c r="T20" s="109">
        <v>2188748.19</v>
      </c>
      <c r="U20" s="109">
        <v>46637.87</v>
      </c>
      <c r="V20" s="109">
        <v>151687.39</v>
      </c>
      <c r="W20" s="135">
        <v>-75485.92</v>
      </c>
      <c r="X20" s="108">
        <v>-15359.33</v>
      </c>
      <c r="Y20" s="109">
        <v>964.16</v>
      </c>
      <c r="Z20" s="109">
        <v>1397846</v>
      </c>
      <c r="AA20" s="109">
        <v>130399.54</v>
      </c>
      <c r="AB20" s="109">
        <v>84361.37</v>
      </c>
      <c r="AC20" s="135">
        <v>276705.02</v>
      </c>
      <c r="AD20" s="108">
        <v>64296.61</v>
      </c>
      <c r="AE20" s="109">
        <v>155866.72</v>
      </c>
      <c r="AF20" s="135">
        <v>554921.67</v>
      </c>
      <c r="AG20" s="108">
        <v>-220285.28</v>
      </c>
      <c r="AH20" s="109">
        <v>2755781.55</v>
      </c>
      <c r="AI20" s="109">
        <v>-4188.51</v>
      </c>
      <c r="AJ20" s="109">
        <v>-189.99</v>
      </c>
      <c r="AK20" s="109">
        <v>-410446.57</v>
      </c>
      <c r="AL20" s="109">
        <v>5998.52</v>
      </c>
      <c r="AM20" s="109">
        <v>0</v>
      </c>
      <c r="AN20" s="109">
        <v>74958.16</v>
      </c>
      <c r="AO20" s="151">
        <v>4367518.4</v>
      </c>
      <c r="AP20" s="108">
        <v>135933.42</v>
      </c>
      <c r="AQ20" s="109">
        <v>148640.95</v>
      </c>
      <c r="AR20" s="109">
        <v>160934.54</v>
      </c>
      <c r="AS20" s="109">
        <v>110934.83</v>
      </c>
      <c r="AT20" s="109">
        <v>204787.39</v>
      </c>
      <c r="AU20" s="109">
        <v>206639.97</v>
      </c>
      <c r="AV20" s="109">
        <v>86663.37</v>
      </c>
      <c r="AW20" s="109">
        <v>194932.1</v>
      </c>
      <c r="AX20" s="109">
        <v>87806.35</v>
      </c>
      <c r="AY20" s="109">
        <v>64945.79</v>
      </c>
      <c r="AZ20" s="109">
        <v>597140.25</v>
      </c>
      <c r="BA20" s="109">
        <v>78245.96</v>
      </c>
      <c r="BB20" s="109">
        <v>62690.74</v>
      </c>
      <c r="BC20" s="109">
        <v>51101.8</v>
      </c>
      <c r="BD20" s="109">
        <v>60544.11</v>
      </c>
      <c r="BE20" s="109">
        <v>61508.39</v>
      </c>
      <c r="BF20" s="109">
        <v>50528.45</v>
      </c>
      <c r="BG20" s="109">
        <v>70126.03</v>
      </c>
      <c r="BH20" s="109">
        <v>35530.82</v>
      </c>
      <c r="BI20" s="109">
        <v>49316.68</v>
      </c>
      <c r="BJ20" s="109">
        <v>73514.31</v>
      </c>
      <c r="BK20" s="109">
        <v>10449.64</v>
      </c>
      <c r="BL20" s="109">
        <v>33479.27</v>
      </c>
      <c r="BM20" s="109">
        <v>23456.49</v>
      </c>
      <c r="BN20" s="109">
        <v>24989.96</v>
      </c>
      <c r="BO20" s="109">
        <v>15929.27</v>
      </c>
      <c r="BP20" s="109">
        <v>51242.19</v>
      </c>
      <c r="BQ20" s="109">
        <v>23655.12</v>
      </c>
      <c r="BR20" s="109">
        <v>23339.94</v>
      </c>
      <c r="BS20" s="109">
        <v>15825.81</v>
      </c>
      <c r="BT20" s="109">
        <v>13193.59</v>
      </c>
      <c r="BU20" s="109">
        <v>2141.41</v>
      </c>
      <c r="BV20" s="109">
        <v>14947.25</v>
      </c>
      <c r="BW20" s="109">
        <v>24992.48</v>
      </c>
      <c r="BX20" s="109">
        <v>51511.92</v>
      </c>
      <c r="BY20" s="109">
        <v>1208538.18</v>
      </c>
      <c r="BZ20" s="109">
        <v>8592</v>
      </c>
      <c r="CA20" s="109">
        <v>197.4</v>
      </c>
      <c r="CB20" s="109">
        <v>618.81</v>
      </c>
      <c r="CC20" s="109">
        <v>3066.35</v>
      </c>
      <c r="CD20" s="109">
        <v>2934.45</v>
      </c>
      <c r="CE20" s="109">
        <v>5752.78</v>
      </c>
      <c r="CF20" s="109">
        <v>5902.87</v>
      </c>
      <c r="CG20" s="109">
        <v>0</v>
      </c>
      <c r="CH20" s="109">
        <v>3123.11</v>
      </c>
      <c r="CI20" s="109">
        <v>752.58</v>
      </c>
      <c r="CJ20" s="109">
        <v>1285.23</v>
      </c>
      <c r="CK20" s="109">
        <v>1985.22</v>
      </c>
      <c r="CL20" s="109">
        <v>2962.99</v>
      </c>
      <c r="CM20" s="109">
        <v>37.5</v>
      </c>
      <c r="CN20" s="109">
        <v>214.87</v>
      </c>
      <c r="CO20" s="109">
        <v>637.33</v>
      </c>
      <c r="CP20" s="109">
        <v>1577.3</v>
      </c>
      <c r="CQ20" s="109">
        <v>6063.03</v>
      </c>
      <c r="CR20" s="109">
        <v>202.2</v>
      </c>
      <c r="CS20" s="109">
        <v>76.8</v>
      </c>
      <c r="CT20" s="109">
        <v>0</v>
      </c>
      <c r="CU20" s="109">
        <v>0</v>
      </c>
      <c r="CV20" s="109">
        <v>18122.12</v>
      </c>
      <c r="CW20" s="109">
        <v>41915.26</v>
      </c>
      <c r="CX20" s="109">
        <v>12858.6</v>
      </c>
      <c r="CY20" s="109">
        <v>7757.56</v>
      </c>
      <c r="CZ20" s="109">
        <v>1041.58</v>
      </c>
      <c r="DA20" s="109">
        <v>101830.42</v>
      </c>
      <c r="DB20" s="109">
        <v>1199.27</v>
      </c>
      <c r="DC20" s="109">
        <v>41.04</v>
      </c>
      <c r="DD20" s="109">
        <v>1480.42</v>
      </c>
      <c r="DE20" s="109">
        <v>431.7</v>
      </c>
      <c r="DF20" s="109">
        <v>3752.05</v>
      </c>
      <c r="DG20" s="109">
        <v>0</v>
      </c>
      <c r="DH20" s="109">
        <v>0</v>
      </c>
      <c r="DI20" s="109">
        <v>0</v>
      </c>
      <c r="DJ20" s="109">
        <v>703.52</v>
      </c>
      <c r="DK20" s="109">
        <v>0</v>
      </c>
      <c r="DL20" s="109">
        <v>242.97</v>
      </c>
      <c r="DM20" s="109">
        <v>0.09</v>
      </c>
      <c r="DN20" s="109">
        <v>0</v>
      </c>
      <c r="DO20" s="109">
        <v>0</v>
      </c>
      <c r="DP20" s="109">
        <v>0.1</v>
      </c>
      <c r="DQ20" s="109">
        <v>0</v>
      </c>
      <c r="DR20" s="109">
        <v>0</v>
      </c>
      <c r="DS20" s="135">
        <v>0.11</v>
      </c>
      <c r="DT20" s="161">
        <v>0</v>
      </c>
      <c r="DU20" s="162">
        <v>0</v>
      </c>
      <c r="DV20" s="162">
        <v>0</v>
      </c>
      <c r="DW20" s="162">
        <v>0</v>
      </c>
      <c r="DX20" s="162">
        <v>0</v>
      </c>
      <c r="DY20" s="162">
        <v>0</v>
      </c>
    </row>
    <row r="21" s="61" customFormat="1" spans="1:129">
      <c r="A21" s="94" t="s">
        <v>396</v>
      </c>
      <c r="B21" s="91">
        <v>940568679.54</v>
      </c>
      <c r="C21" s="91">
        <v>828353577.88</v>
      </c>
      <c r="D21" s="91">
        <v>106114391.9</v>
      </c>
      <c r="E21" s="91">
        <v>4079510</v>
      </c>
      <c r="F21" s="93">
        <v>2426835.22</v>
      </c>
      <c r="G21" s="92">
        <v>19169357.08</v>
      </c>
      <c r="H21" s="95">
        <v>-19574992.54</v>
      </c>
      <c r="I21" s="108">
        <v>260599670.55</v>
      </c>
      <c r="J21" s="109">
        <v>0</v>
      </c>
      <c r="K21" s="109">
        <v>26445.27</v>
      </c>
      <c r="L21" s="109">
        <v>0</v>
      </c>
      <c r="M21" s="109">
        <v>3755219.41</v>
      </c>
      <c r="N21" s="109">
        <v>3396250.04</v>
      </c>
      <c r="O21" s="107">
        <v>368321368.87</v>
      </c>
      <c r="P21" s="107">
        <v>42744590.36</v>
      </c>
      <c r="Q21" s="107">
        <v>131577136.33</v>
      </c>
      <c r="R21" s="133">
        <v>17932897.05</v>
      </c>
      <c r="S21" s="108">
        <v>15222015.61</v>
      </c>
      <c r="T21" s="109">
        <v>9699183.69</v>
      </c>
      <c r="U21" s="109">
        <v>2790358.39</v>
      </c>
      <c r="V21" s="109">
        <v>11245446.8</v>
      </c>
      <c r="W21" s="135">
        <v>3787585.87</v>
      </c>
      <c r="X21" s="108">
        <v>4677133.17</v>
      </c>
      <c r="Y21" s="109">
        <v>2357666.87</v>
      </c>
      <c r="Z21" s="109">
        <v>67568382.44</v>
      </c>
      <c r="AA21" s="109">
        <v>23736060.3</v>
      </c>
      <c r="AB21" s="109">
        <v>10712262.15</v>
      </c>
      <c r="AC21" s="135">
        <v>22525631.4</v>
      </c>
      <c r="AD21" s="108">
        <v>7341014.89</v>
      </c>
      <c r="AE21" s="109">
        <v>5704671.55</v>
      </c>
      <c r="AF21" s="135">
        <v>4887210.61</v>
      </c>
      <c r="AG21" s="108">
        <v>16898793.4</v>
      </c>
      <c r="AH21" s="109">
        <v>18440429.06</v>
      </c>
      <c r="AI21" s="109">
        <v>5315345.16</v>
      </c>
      <c r="AJ21" s="109">
        <v>7056975.26</v>
      </c>
      <c r="AK21" s="109">
        <v>76344082.14</v>
      </c>
      <c r="AL21" s="109">
        <v>3945757.62</v>
      </c>
      <c r="AM21" s="109">
        <v>3623120.43</v>
      </c>
      <c r="AN21" s="109">
        <v>10982022.12</v>
      </c>
      <c r="AO21" s="151">
        <v>225714843.68</v>
      </c>
      <c r="AP21" s="108">
        <v>8940441.2</v>
      </c>
      <c r="AQ21" s="109">
        <v>9289378.37</v>
      </c>
      <c r="AR21" s="109">
        <v>9407287.11</v>
      </c>
      <c r="AS21" s="109">
        <v>7824866.79</v>
      </c>
      <c r="AT21" s="109">
        <v>9430484.52</v>
      </c>
      <c r="AU21" s="109">
        <v>9471946.83</v>
      </c>
      <c r="AV21" s="109">
        <v>3387703.51</v>
      </c>
      <c r="AW21" s="109">
        <v>10222767.61</v>
      </c>
      <c r="AX21" s="109">
        <v>5305795.81</v>
      </c>
      <c r="AY21" s="109">
        <v>5048279.98</v>
      </c>
      <c r="AZ21" s="109">
        <v>6111060.06</v>
      </c>
      <c r="BA21" s="109">
        <v>7981958.67</v>
      </c>
      <c r="BB21" s="109">
        <v>5638119.97</v>
      </c>
      <c r="BC21" s="109">
        <v>4392768.73</v>
      </c>
      <c r="BD21" s="109">
        <v>3843064.06</v>
      </c>
      <c r="BE21" s="109">
        <v>4035243.68</v>
      </c>
      <c r="BF21" s="109">
        <v>4764807.78</v>
      </c>
      <c r="BG21" s="109">
        <v>2946007.16</v>
      </c>
      <c r="BH21" s="109">
        <v>2886553.89</v>
      </c>
      <c r="BI21" s="109">
        <v>3668053.24</v>
      </c>
      <c r="BJ21" s="109">
        <v>4913895.86</v>
      </c>
      <c r="BK21" s="109">
        <v>2353420.72</v>
      </c>
      <c r="BL21" s="109">
        <v>1887316.72</v>
      </c>
      <c r="BM21" s="109">
        <v>1860125.35</v>
      </c>
      <c r="BN21" s="109">
        <v>2429306.75</v>
      </c>
      <c r="BO21" s="109">
        <v>2059774.69</v>
      </c>
      <c r="BP21" s="109">
        <v>2873710.12</v>
      </c>
      <c r="BQ21" s="109">
        <v>1931108.59</v>
      </c>
      <c r="BR21" s="109">
        <v>3343376.06</v>
      </c>
      <c r="BS21" s="109">
        <v>1176123.39</v>
      </c>
      <c r="BT21" s="109">
        <v>1837966.94</v>
      </c>
      <c r="BU21" s="109">
        <v>745775.51</v>
      </c>
      <c r="BV21" s="109">
        <v>1434481.47</v>
      </c>
      <c r="BW21" s="109">
        <v>1546303.79</v>
      </c>
      <c r="BX21" s="109">
        <v>4375518.17</v>
      </c>
      <c r="BY21" s="109">
        <v>4469802.55</v>
      </c>
      <c r="BZ21" s="109">
        <v>1212502.39</v>
      </c>
      <c r="CA21" s="109">
        <v>1472806.67</v>
      </c>
      <c r="CB21" s="109">
        <v>1046994.37</v>
      </c>
      <c r="CC21" s="109">
        <v>1391525.36</v>
      </c>
      <c r="CD21" s="109">
        <v>864228.88</v>
      </c>
      <c r="CE21" s="109">
        <v>1782751.24</v>
      </c>
      <c r="CF21" s="109">
        <v>2081537.2</v>
      </c>
      <c r="CG21" s="109">
        <v>1463356.91</v>
      </c>
      <c r="CH21" s="109">
        <v>1485886.3</v>
      </c>
      <c r="CI21" s="109">
        <v>1473119.02</v>
      </c>
      <c r="CJ21" s="109">
        <v>1633508.5</v>
      </c>
      <c r="CK21" s="109">
        <v>1093770.7</v>
      </c>
      <c r="CL21" s="109">
        <v>1189622.08</v>
      </c>
      <c r="CM21" s="109">
        <v>1660545.15</v>
      </c>
      <c r="CN21" s="109">
        <v>1017196.03</v>
      </c>
      <c r="CO21" s="109">
        <v>1213836.94</v>
      </c>
      <c r="CP21" s="109">
        <v>1001621.26</v>
      </c>
      <c r="CQ21" s="109">
        <v>1459329.72</v>
      </c>
      <c r="CR21" s="109">
        <v>836588.28</v>
      </c>
      <c r="CS21" s="109">
        <v>1735757.11</v>
      </c>
      <c r="CT21" s="109">
        <v>1232433.02</v>
      </c>
      <c r="CU21" s="109">
        <v>1603649.93</v>
      </c>
      <c r="CV21" s="109">
        <v>1688972.67</v>
      </c>
      <c r="CW21" s="109">
        <v>3113803.54</v>
      </c>
      <c r="CX21" s="109">
        <v>1855308.99</v>
      </c>
      <c r="CY21" s="109">
        <v>2337423.42</v>
      </c>
      <c r="CZ21" s="109">
        <v>1070268.37</v>
      </c>
      <c r="DA21" s="109">
        <v>4557676.91</v>
      </c>
      <c r="DB21" s="109">
        <v>1539778.62</v>
      </c>
      <c r="DC21" s="109">
        <v>1398842.78</v>
      </c>
      <c r="DD21" s="109">
        <v>1375644.04</v>
      </c>
      <c r="DE21" s="109">
        <v>1240107.53</v>
      </c>
      <c r="DF21" s="109">
        <v>3684432.59</v>
      </c>
      <c r="DG21" s="109">
        <v>1562774.5</v>
      </c>
      <c r="DH21" s="109">
        <v>392529.6</v>
      </c>
      <c r="DI21" s="109">
        <v>1723139.17</v>
      </c>
      <c r="DJ21" s="109">
        <v>1445335.38</v>
      </c>
      <c r="DK21" s="109">
        <v>1911081.34</v>
      </c>
      <c r="DL21" s="109">
        <v>780716.89</v>
      </c>
      <c r="DM21" s="109">
        <v>72372.94</v>
      </c>
      <c r="DN21" s="109">
        <v>23755.35</v>
      </c>
      <c r="DO21" s="109">
        <v>27727.65</v>
      </c>
      <c r="DP21" s="109">
        <v>41627.98</v>
      </c>
      <c r="DQ21" s="109">
        <v>29898.03</v>
      </c>
      <c r="DR21" s="109">
        <v>29392.64</v>
      </c>
      <c r="DS21" s="135">
        <v>25070.04</v>
      </c>
      <c r="DT21" s="161">
        <v>0</v>
      </c>
      <c r="DU21" s="162">
        <v>0</v>
      </c>
      <c r="DV21" s="162">
        <v>0</v>
      </c>
      <c r="DW21" s="162">
        <v>0</v>
      </c>
      <c r="DX21" s="162">
        <v>0</v>
      </c>
      <c r="DY21" s="162">
        <v>0</v>
      </c>
    </row>
    <row r="22" s="61" customFormat="1" spans="1:129">
      <c r="A22" s="94" t="s">
        <v>397</v>
      </c>
      <c r="B22" s="91">
        <v>66535544.39</v>
      </c>
      <c r="C22" s="91">
        <v>61274298.83</v>
      </c>
      <c r="D22" s="91">
        <v>-388474.9</v>
      </c>
      <c r="E22" s="91">
        <v>5649785.65</v>
      </c>
      <c r="F22" s="91">
        <v>-65.19</v>
      </c>
      <c r="G22" s="92">
        <v>0</v>
      </c>
      <c r="H22" s="95">
        <v>0</v>
      </c>
      <c r="I22" s="108">
        <v>792916.32</v>
      </c>
      <c r="J22" s="109">
        <v>0</v>
      </c>
      <c r="K22" s="109">
        <v>0</v>
      </c>
      <c r="L22" s="109">
        <v>0</v>
      </c>
      <c r="M22" s="109">
        <v>0</v>
      </c>
      <c r="N22" s="109">
        <v>0</v>
      </c>
      <c r="O22" s="107">
        <v>30490126.9</v>
      </c>
      <c r="P22" s="107">
        <v>29991255.61</v>
      </c>
      <c r="Q22" s="107">
        <v>0</v>
      </c>
      <c r="R22" s="133">
        <v>0</v>
      </c>
      <c r="S22" s="108">
        <v>0</v>
      </c>
      <c r="T22" s="109">
        <v>29991255.61</v>
      </c>
      <c r="U22" s="109">
        <v>0</v>
      </c>
      <c r="V22" s="109">
        <v>0</v>
      </c>
      <c r="W22" s="135">
        <v>0</v>
      </c>
      <c r="X22" s="108">
        <v>0</v>
      </c>
      <c r="Y22" s="109">
        <v>0</v>
      </c>
      <c r="Z22" s="109">
        <v>0</v>
      </c>
      <c r="AA22" s="109">
        <v>0</v>
      </c>
      <c r="AB22" s="109">
        <v>0</v>
      </c>
      <c r="AC22" s="135">
        <v>0</v>
      </c>
      <c r="AD22" s="108">
        <v>0</v>
      </c>
      <c r="AE22" s="109">
        <v>0</v>
      </c>
      <c r="AF22" s="135">
        <v>0</v>
      </c>
      <c r="AG22" s="108">
        <v>0</v>
      </c>
      <c r="AH22" s="109">
        <v>30490126.9</v>
      </c>
      <c r="AI22" s="109">
        <v>0</v>
      </c>
      <c r="AJ22" s="109">
        <v>0</v>
      </c>
      <c r="AK22" s="109">
        <v>0</v>
      </c>
      <c r="AL22" s="109">
        <v>0</v>
      </c>
      <c r="AM22" s="109">
        <v>0</v>
      </c>
      <c r="AN22" s="109">
        <v>0</v>
      </c>
      <c r="AO22" s="151">
        <v>0</v>
      </c>
      <c r="AP22" s="108">
        <v>0</v>
      </c>
      <c r="AQ22" s="109">
        <v>0</v>
      </c>
      <c r="AR22" s="109">
        <v>0</v>
      </c>
      <c r="AS22" s="109">
        <v>0</v>
      </c>
      <c r="AT22" s="109">
        <v>0</v>
      </c>
      <c r="AU22" s="109">
        <v>0</v>
      </c>
      <c r="AV22" s="109">
        <v>0</v>
      </c>
      <c r="AW22" s="109">
        <v>0</v>
      </c>
      <c r="AX22" s="109">
        <v>0</v>
      </c>
      <c r="AY22" s="109">
        <v>0</v>
      </c>
      <c r="AZ22" s="109">
        <v>0</v>
      </c>
      <c r="BA22" s="109">
        <v>0</v>
      </c>
      <c r="BB22" s="109">
        <v>0</v>
      </c>
      <c r="BC22" s="109">
        <v>0</v>
      </c>
      <c r="BD22" s="109">
        <v>0</v>
      </c>
      <c r="BE22" s="109">
        <v>0</v>
      </c>
      <c r="BF22" s="109">
        <v>0</v>
      </c>
      <c r="BG22" s="109">
        <v>0</v>
      </c>
      <c r="BH22" s="109">
        <v>0</v>
      </c>
      <c r="BI22" s="109">
        <v>0</v>
      </c>
      <c r="BJ22" s="109">
        <v>0</v>
      </c>
      <c r="BK22" s="109">
        <v>0</v>
      </c>
      <c r="BL22" s="109">
        <v>0</v>
      </c>
      <c r="BM22" s="109">
        <v>0</v>
      </c>
      <c r="BN22" s="109">
        <v>0</v>
      </c>
      <c r="BO22" s="109">
        <v>0</v>
      </c>
      <c r="BP22" s="109">
        <v>0</v>
      </c>
      <c r="BQ22" s="109">
        <v>0</v>
      </c>
      <c r="BR22" s="109">
        <v>0</v>
      </c>
      <c r="BS22" s="109">
        <v>0</v>
      </c>
      <c r="BT22" s="109">
        <v>0</v>
      </c>
      <c r="BU22" s="109">
        <v>0</v>
      </c>
      <c r="BV22" s="109">
        <v>0</v>
      </c>
      <c r="BW22" s="109">
        <v>0</v>
      </c>
      <c r="BX22" s="109">
        <v>0</v>
      </c>
      <c r="BY22" s="109">
        <v>0</v>
      </c>
      <c r="BZ22" s="109">
        <v>0</v>
      </c>
      <c r="CA22" s="109">
        <v>0</v>
      </c>
      <c r="CB22" s="109">
        <v>0</v>
      </c>
      <c r="CC22" s="109">
        <v>0</v>
      </c>
      <c r="CD22" s="109">
        <v>0</v>
      </c>
      <c r="CE22" s="109">
        <v>0</v>
      </c>
      <c r="CF22" s="109">
        <v>0</v>
      </c>
      <c r="CG22" s="109">
        <v>0</v>
      </c>
      <c r="CH22" s="109">
        <v>0</v>
      </c>
      <c r="CI22" s="109">
        <v>0</v>
      </c>
      <c r="CJ22" s="109">
        <v>0</v>
      </c>
      <c r="CK22" s="109">
        <v>0</v>
      </c>
      <c r="CL22" s="109">
        <v>0</v>
      </c>
      <c r="CM22" s="109">
        <v>0</v>
      </c>
      <c r="CN22" s="109">
        <v>0</v>
      </c>
      <c r="CO22" s="109">
        <v>0</v>
      </c>
      <c r="CP22" s="109">
        <v>0</v>
      </c>
      <c r="CQ22" s="109">
        <v>0</v>
      </c>
      <c r="CR22" s="109">
        <v>0</v>
      </c>
      <c r="CS22" s="109">
        <v>0</v>
      </c>
      <c r="CT22" s="109">
        <v>0</v>
      </c>
      <c r="CU22" s="109">
        <v>0</v>
      </c>
      <c r="CV22" s="109">
        <v>0</v>
      </c>
      <c r="CW22" s="109">
        <v>0</v>
      </c>
      <c r="CX22" s="109">
        <v>0</v>
      </c>
      <c r="CY22" s="109">
        <v>0</v>
      </c>
      <c r="CZ22" s="109">
        <v>0</v>
      </c>
      <c r="DA22" s="109">
        <v>0</v>
      </c>
      <c r="DB22" s="109">
        <v>0</v>
      </c>
      <c r="DC22" s="109">
        <v>0</v>
      </c>
      <c r="DD22" s="109">
        <v>0</v>
      </c>
      <c r="DE22" s="109">
        <v>0</v>
      </c>
      <c r="DF22" s="109">
        <v>0</v>
      </c>
      <c r="DG22" s="109">
        <v>0</v>
      </c>
      <c r="DH22" s="109">
        <v>0</v>
      </c>
      <c r="DI22" s="109">
        <v>0</v>
      </c>
      <c r="DJ22" s="109">
        <v>0</v>
      </c>
      <c r="DK22" s="109">
        <v>0</v>
      </c>
      <c r="DL22" s="109">
        <v>0</v>
      </c>
      <c r="DM22" s="109">
        <v>0</v>
      </c>
      <c r="DN22" s="109">
        <v>0</v>
      </c>
      <c r="DO22" s="109">
        <v>0</v>
      </c>
      <c r="DP22" s="109">
        <v>0</v>
      </c>
      <c r="DQ22" s="109">
        <v>0</v>
      </c>
      <c r="DR22" s="109">
        <v>0</v>
      </c>
      <c r="DS22" s="135">
        <v>0</v>
      </c>
      <c r="DT22" s="161">
        <v>0</v>
      </c>
      <c r="DU22" s="162">
        <v>0</v>
      </c>
      <c r="DV22" s="162">
        <v>0</v>
      </c>
      <c r="DW22" s="162">
        <v>0</v>
      </c>
      <c r="DX22" s="162">
        <v>0</v>
      </c>
      <c r="DY22" s="162">
        <v>0</v>
      </c>
    </row>
    <row r="23" s="61" customFormat="1" spans="1:129">
      <c r="A23" s="94" t="s">
        <v>398</v>
      </c>
      <c r="B23" s="91">
        <v>0</v>
      </c>
      <c r="C23" s="91">
        <v>0</v>
      </c>
      <c r="D23" s="91">
        <v>0</v>
      </c>
      <c r="E23" s="91">
        <v>0</v>
      </c>
      <c r="F23" s="91"/>
      <c r="G23" s="92">
        <v>0</v>
      </c>
      <c r="H23" s="95">
        <v>0</v>
      </c>
      <c r="I23" s="108">
        <v>0</v>
      </c>
      <c r="J23" s="109">
        <v>0</v>
      </c>
      <c r="K23" s="109">
        <v>0</v>
      </c>
      <c r="L23" s="109">
        <v>0</v>
      </c>
      <c r="M23" s="109">
        <v>0</v>
      </c>
      <c r="N23" s="109">
        <v>0</v>
      </c>
      <c r="O23" s="107">
        <v>0</v>
      </c>
      <c r="P23" s="107">
        <v>0</v>
      </c>
      <c r="Q23" s="107">
        <v>0</v>
      </c>
      <c r="R23" s="133">
        <v>0</v>
      </c>
      <c r="S23" s="108">
        <v>0</v>
      </c>
      <c r="T23" s="109">
        <v>0</v>
      </c>
      <c r="U23" s="109">
        <v>0</v>
      </c>
      <c r="V23" s="109">
        <v>0</v>
      </c>
      <c r="W23" s="135">
        <v>0</v>
      </c>
      <c r="X23" s="108">
        <v>0</v>
      </c>
      <c r="Y23" s="109">
        <v>0</v>
      </c>
      <c r="Z23" s="109">
        <v>0</v>
      </c>
      <c r="AA23" s="109">
        <v>0</v>
      </c>
      <c r="AB23" s="109">
        <v>0</v>
      </c>
      <c r="AC23" s="135">
        <v>0</v>
      </c>
      <c r="AD23" s="108">
        <v>0</v>
      </c>
      <c r="AE23" s="109">
        <v>0</v>
      </c>
      <c r="AF23" s="135">
        <v>0</v>
      </c>
      <c r="AG23" s="108">
        <v>0</v>
      </c>
      <c r="AH23" s="109">
        <v>0</v>
      </c>
      <c r="AI23" s="109">
        <v>0</v>
      </c>
      <c r="AJ23" s="109">
        <v>0</v>
      </c>
      <c r="AK23" s="109">
        <v>0</v>
      </c>
      <c r="AL23" s="109">
        <v>0</v>
      </c>
      <c r="AM23" s="109">
        <v>0</v>
      </c>
      <c r="AN23" s="109">
        <v>0</v>
      </c>
      <c r="AO23" s="151">
        <v>0</v>
      </c>
      <c r="AP23" s="108">
        <v>0</v>
      </c>
      <c r="AQ23" s="109">
        <v>0</v>
      </c>
      <c r="AR23" s="109">
        <v>0</v>
      </c>
      <c r="AS23" s="109">
        <v>0</v>
      </c>
      <c r="AT23" s="109">
        <v>0</v>
      </c>
      <c r="AU23" s="109">
        <v>0</v>
      </c>
      <c r="AV23" s="109">
        <v>0</v>
      </c>
      <c r="AW23" s="109">
        <v>0</v>
      </c>
      <c r="AX23" s="109">
        <v>0</v>
      </c>
      <c r="AY23" s="109">
        <v>0</v>
      </c>
      <c r="AZ23" s="109">
        <v>0</v>
      </c>
      <c r="BA23" s="109">
        <v>0</v>
      </c>
      <c r="BB23" s="109">
        <v>0</v>
      </c>
      <c r="BC23" s="109">
        <v>0</v>
      </c>
      <c r="BD23" s="109">
        <v>0</v>
      </c>
      <c r="BE23" s="109">
        <v>0</v>
      </c>
      <c r="BF23" s="109">
        <v>0</v>
      </c>
      <c r="BG23" s="109">
        <v>0</v>
      </c>
      <c r="BH23" s="109">
        <v>0</v>
      </c>
      <c r="BI23" s="109">
        <v>0</v>
      </c>
      <c r="BJ23" s="109">
        <v>0</v>
      </c>
      <c r="BK23" s="109">
        <v>0</v>
      </c>
      <c r="BL23" s="109">
        <v>0</v>
      </c>
      <c r="BM23" s="109">
        <v>0</v>
      </c>
      <c r="BN23" s="109">
        <v>0</v>
      </c>
      <c r="BO23" s="109">
        <v>0</v>
      </c>
      <c r="BP23" s="109">
        <v>0</v>
      </c>
      <c r="BQ23" s="109">
        <v>0</v>
      </c>
      <c r="BR23" s="109">
        <v>0</v>
      </c>
      <c r="BS23" s="109">
        <v>0</v>
      </c>
      <c r="BT23" s="109">
        <v>0</v>
      </c>
      <c r="BU23" s="109">
        <v>0</v>
      </c>
      <c r="BV23" s="109">
        <v>0</v>
      </c>
      <c r="BW23" s="109">
        <v>0</v>
      </c>
      <c r="BX23" s="109">
        <v>0</v>
      </c>
      <c r="BY23" s="109">
        <v>0</v>
      </c>
      <c r="BZ23" s="109">
        <v>0</v>
      </c>
      <c r="CA23" s="109">
        <v>0</v>
      </c>
      <c r="CB23" s="109">
        <v>0</v>
      </c>
      <c r="CC23" s="109">
        <v>0</v>
      </c>
      <c r="CD23" s="109">
        <v>0</v>
      </c>
      <c r="CE23" s="109">
        <v>0</v>
      </c>
      <c r="CF23" s="109">
        <v>0</v>
      </c>
      <c r="CG23" s="109">
        <v>0</v>
      </c>
      <c r="CH23" s="109">
        <v>0</v>
      </c>
      <c r="CI23" s="109">
        <v>0</v>
      </c>
      <c r="CJ23" s="109">
        <v>0</v>
      </c>
      <c r="CK23" s="109">
        <v>0</v>
      </c>
      <c r="CL23" s="109">
        <v>0</v>
      </c>
      <c r="CM23" s="109">
        <v>0</v>
      </c>
      <c r="CN23" s="109">
        <v>0</v>
      </c>
      <c r="CO23" s="109">
        <v>0</v>
      </c>
      <c r="CP23" s="109">
        <v>0</v>
      </c>
      <c r="CQ23" s="109">
        <v>0</v>
      </c>
      <c r="CR23" s="109">
        <v>0</v>
      </c>
      <c r="CS23" s="109">
        <v>0</v>
      </c>
      <c r="CT23" s="109">
        <v>0</v>
      </c>
      <c r="CU23" s="109">
        <v>0</v>
      </c>
      <c r="CV23" s="109">
        <v>0</v>
      </c>
      <c r="CW23" s="109">
        <v>0</v>
      </c>
      <c r="CX23" s="109">
        <v>0</v>
      </c>
      <c r="CY23" s="109">
        <v>0</v>
      </c>
      <c r="CZ23" s="109">
        <v>0</v>
      </c>
      <c r="DA23" s="109">
        <v>0</v>
      </c>
      <c r="DB23" s="109">
        <v>0</v>
      </c>
      <c r="DC23" s="109">
        <v>0</v>
      </c>
      <c r="DD23" s="109">
        <v>0</v>
      </c>
      <c r="DE23" s="109">
        <v>0</v>
      </c>
      <c r="DF23" s="109">
        <v>0</v>
      </c>
      <c r="DG23" s="109">
        <v>0</v>
      </c>
      <c r="DH23" s="109">
        <v>0</v>
      </c>
      <c r="DI23" s="109">
        <v>0</v>
      </c>
      <c r="DJ23" s="109">
        <v>0</v>
      </c>
      <c r="DK23" s="109">
        <v>0</v>
      </c>
      <c r="DL23" s="109">
        <v>0</v>
      </c>
      <c r="DM23" s="109">
        <v>0</v>
      </c>
      <c r="DN23" s="109">
        <v>0</v>
      </c>
      <c r="DO23" s="109">
        <v>0</v>
      </c>
      <c r="DP23" s="109">
        <v>0</v>
      </c>
      <c r="DQ23" s="109">
        <v>0</v>
      </c>
      <c r="DR23" s="109">
        <v>0</v>
      </c>
      <c r="DS23" s="135">
        <v>0</v>
      </c>
      <c r="DT23" s="161">
        <v>0</v>
      </c>
      <c r="DU23" s="162">
        <v>0</v>
      </c>
      <c r="DV23" s="162">
        <v>0</v>
      </c>
      <c r="DW23" s="162">
        <v>0</v>
      </c>
      <c r="DX23" s="162">
        <v>0</v>
      </c>
      <c r="DY23" s="162">
        <v>0</v>
      </c>
    </row>
    <row r="24" s="61" customFormat="1" spans="1:129">
      <c r="A24" s="94" t="s">
        <v>399</v>
      </c>
      <c r="B24" s="91">
        <v>3250335.39</v>
      </c>
      <c r="C24" s="91">
        <v>3250335.39</v>
      </c>
      <c r="D24" s="91">
        <v>0</v>
      </c>
      <c r="E24" s="91">
        <v>0</v>
      </c>
      <c r="F24" s="91"/>
      <c r="G24" s="92">
        <v>0</v>
      </c>
      <c r="H24" s="95">
        <v>0</v>
      </c>
      <c r="I24" s="108">
        <v>0</v>
      </c>
      <c r="J24" s="109">
        <v>0</v>
      </c>
      <c r="K24" s="109">
        <v>0</v>
      </c>
      <c r="L24" s="109">
        <v>0</v>
      </c>
      <c r="M24" s="109">
        <v>0</v>
      </c>
      <c r="N24" s="109">
        <v>0</v>
      </c>
      <c r="O24" s="107">
        <v>3250335.39</v>
      </c>
      <c r="P24" s="107">
        <v>0</v>
      </c>
      <c r="Q24" s="107">
        <v>0</v>
      </c>
      <c r="R24" s="133">
        <v>0</v>
      </c>
      <c r="S24" s="108">
        <v>0</v>
      </c>
      <c r="T24" s="109">
        <v>0</v>
      </c>
      <c r="U24" s="109">
        <v>0</v>
      </c>
      <c r="V24" s="109">
        <v>0</v>
      </c>
      <c r="W24" s="135">
        <v>0</v>
      </c>
      <c r="X24" s="108">
        <v>0</v>
      </c>
      <c r="Y24" s="109">
        <v>0</v>
      </c>
      <c r="Z24" s="109">
        <v>0</v>
      </c>
      <c r="AA24" s="109">
        <v>0</v>
      </c>
      <c r="AB24" s="109">
        <v>0</v>
      </c>
      <c r="AC24" s="135">
        <v>0</v>
      </c>
      <c r="AD24" s="108">
        <v>0</v>
      </c>
      <c r="AE24" s="109">
        <v>0</v>
      </c>
      <c r="AF24" s="135">
        <v>0</v>
      </c>
      <c r="AG24" s="108">
        <v>0</v>
      </c>
      <c r="AH24" s="109">
        <v>0</v>
      </c>
      <c r="AI24" s="109">
        <v>0</v>
      </c>
      <c r="AJ24" s="109">
        <v>0</v>
      </c>
      <c r="AK24" s="109">
        <v>0</v>
      </c>
      <c r="AL24" s="109">
        <v>0</v>
      </c>
      <c r="AM24" s="109">
        <v>0</v>
      </c>
      <c r="AN24" s="109">
        <v>34701.89</v>
      </c>
      <c r="AO24" s="151">
        <v>3215633.5</v>
      </c>
      <c r="AP24" s="108">
        <v>25461.53</v>
      </c>
      <c r="AQ24" s="109">
        <v>46083.96</v>
      </c>
      <c r="AR24" s="109">
        <v>53216.13</v>
      </c>
      <c r="AS24" s="109">
        <v>521810.2</v>
      </c>
      <c r="AT24" s="109">
        <v>46036.37</v>
      </c>
      <c r="AU24" s="109">
        <v>83758.87</v>
      </c>
      <c r="AV24" s="109">
        <v>41861.59</v>
      </c>
      <c r="AW24" s="109">
        <v>57490.04</v>
      </c>
      <c r="AX24" s="109">
        <v>10693.38</v>
      </c>
      <c r="AY24" s="109">
        <v>7089.15</v>
      </c>
      <c r="AZ24" s="109">
        <v>22321.22</v>
      </c>
      <c r="BA24" s="109">
        <v>9438.96</v>
      </c>
      <c r="BB24" s="109">
        <v>4780.37</v>
      </c>
      <c r="BC24" s="109">
        <v>36443.29</v>
      </c>
      <c r="BD24" s="109">
        <v>60750.86</v>
      </c>
      <c r="BE24" s="109">
        <v>61670.95</v>
      </c>
      <c r="BF24" s="109">
        <v>22061.97</v>
      </c>
      <c r="BG24" s="109">
        <v>18843.29</v>
      </c>
      <c r="BH24" s="109">
        <v>64094.91</v>
      </c>
      <c r="BI24" s="109">
        <v>55990.46</v>
      </c>
      <c r="BJ24" s="109">
        <v>38760.73</v>
      </c>
      <c r="BK24" s="109">
        <v>24957.73</v>
      </c>
      <c r="BL24" s="109">
        <v>25303.1</v>
      </c>
      <c r="BM24" s="109">
        <v>34658.48</v>
      </c>
      <c r="BN24" s="109">
        <v>13904.98</v>
      </c>
      <c r="BO24" s="109">
        <v>40514.42</v>
      </c>
      <c r="BP24" s="109">
        <v>69460.95</v>
      </c>
      <c r="BQ24" s="109">
        <v>14413.2</v>
      </c>
      <c r="BR24" s="109">
        <v>29221.79</v>
      </c>
      <c r="BS24" s="109">
        <v>7122.65</v>
      </c>
      <c r="BT24" s="109">
        <v>9367.93</v>
      </c>
      <c r="BU24" s="109">
        <v>12977.36</v>
      </c>
      <c r="BV24" s="109">
        <v>11007.53</v>
      </c>
      <c r="BW24" s="109">
        <v>21620</v>
      </c>
      <c r="BX24" s="109">
        <v>2779.82</v>
      </c>
      <c r="BY24" s="109">
        <v>1258187.13</v>
      </c>
      <c r="BZ24" s="109">
        <v>3301</v>
      </c>
      <c r="CA24" s="109">
        <v>6482</v>
      </c>
      <c r="CB24" s="109">
        <v>21031</v>
      </c>
      <c r="CC24" s="109">
        <v>939</v>
      </c>
      <c r="CD24" s="109">
        <v>4358.49</v>
      </c>
      <c r="CE24" s="109">
        <v>13341.21</v>
      </c>
      <c r="CF24" s="109">
        <v>7519</v>
      </c>
      <c r="CG24" s="109">
        <v>3244</v>
      </c>
      <c r="CH24" s="109">
        <v>2199.15</v>
      </c>
      <c r="CI24" s="109">
        <v>9475</v>
      </c>
      <c r="CJ24" s="109">
        <v>4583</v>
      </c>
      <c r="CK24" s="109">
        <v>4811</v>
      </c>
      <c r="CL24" s="109">
        <v>12086</v>
      </c>
      <c r="CM24" s="109">
        <v>18099</v>
      </c>
      <c r="CN24" s="109">
        <v>1260.95</v>
      </c>
      <c r="CO24" s="109">
        <v>12252</v>
      </c>
      <c r="CP24" s="109">
        <v>20289</v>
      </c>
      <c r="CQ24" s="109">
        <v>12284</v>
      </c>
      <c r="CR24" s="109">
        <v>4325</v>
      </c>
      <c r="CS24" s="109">
        <v>5755</v>
      </c>
      <c r="CT24" s="109">
        <v>4739</v>
      </c>
      <c r="CU24" s="109">
        <v>3839</v>
      </c>
      <c r="CV24" s="109">
        <v>10436.99</v>
      </c>
      <c r="CW24" s="109">
        <v>13018.88</v>
      </c>
      <c r="CX24" s="109">
        <v>11635.8</v>
      </c>
      <c r="CY24" s="109">
        <v>4904.28</v>
      </c>
      <c r="CZ24" s="109">
        <v>12334</v>
      </c>
      <c r="DA24" s="109">
        <v>2813.59</v>
      </c>
      <c r="DB24" s="109">
        <v>5690</v>
      </c>
      <c r="DC24" s="109">
        <v>31248</v>
      </c>
      <c r="DD24" s="109">
        <v>26842</v>
      </c>
      <c r="DE24" s="109">
        <v>4632</v>
      </c>
      <c r="DF24" s="109">
        <v>7302</v>
      </c>
      <c r="DG24" s="109">
        <v>12790</v>
      </c>
      <c r="DH24" s="109">
        <v>1484</v>
      </c>
      <c r="DI24" s="109">
        <v>10292</v>
      </c>
      <c r="DJ24" s="109">
        <v>3514</v>
      </c>
      <c r="DK24" s="109">
        <v>8350</v>
      </c>
      <c r="DL24" s="109">
        <v>7277.85</v>
      </c>
      <c r="DM24" s="109">
        <v>52.83</v>
      </c>
      <c r="DN24" s="109">
        <v>171.7</v>
      </c>
      <c r="DO24" s="109">
        <v>171.7</v>
      </c>
      <c r="DP24" s="109">
        <v>39.62</v>
      </c>
      <c r="DQ24" s="109">
        <v>13.21</v>
      </c>
      <c r="DR24" s="109">
        <v>26.42</v>
      </c>
      <c r="DS24" s="135">
        <v>224.53</v>
      </c>
      <c r="DT24" s="161">
        <v>0</v>
      </c>
      <c r="DU24" s="162">
        <v>0</v>
      </c>
      <c r="DV24" s="162">
        <v>0</v>
      </c>
      <c r="DW24" s="162">
        <v>0</v>
      </c>
      <c r="DX24" s="162">
        <v>0</v>
      </c>
      <c r="DY24" s="162">
        <v>0</v>
      </c>
    </row>
    <row r="25" s="82" customFormat="1" spans="1:129">
      <c r="A25" s="88" t="s">
        <v>400</v>
      </c>
      <c r="B25" s="89">
        <v>540084430.41</v>
      </c>
      <c r="C25" s="89">
        <v>533339904.62</v>
      </c>
      <c r="D25" s="89">
        <v>5722631.03000002</v>
      </c>
      <c r="E25" s="89">
        <v>506092.949999999</v>
      </c>
      <c r="F25" s="89">
        <v>1169488.31</v>
      </c>
      <c r="G25" s="89">
        <v>44229642.9</v>
      </c>
      <c r="H25" s="89">
        <v>-44883329.4</v>
      </c>
      <c r="I25" s="106">
        <v>-483039422.83</v>
      </c>
      <c r="J25" s="106">
        <v>0</v>
      </c>
      <c r="K25" s="106">
        <v>3711153.17</v>
      </c>
      <c r="L25" s="106">
        <v>0</v>
      </c>
      <c r="M25" s="106">
        <v>-3754104.36</v>
      </c>
      <c r="N25" s="106">
        <v>-3392651.14</v>
      </c>
      <c r="O25" s="107">
        <v>568735856.49</v>
      </c>
      <c r="P25" s="107">
        <v>222194914.53</v>
      </c>
      <c r="Q25" s="107">
        <v>134158528.73</v>
      </c>
      <c r="R25" s="133">
        <v>94725630.03</v>
      </c>
      <c r="S25" s="106">
        <v>-14832650.04</v>
      </c>
      <c r="T25" s="106">
        <v>169470683.46</v>
      </c>
      <c r="U25" s="106">
        <v>3746112.23</v>
      </c>
      <c r="V25" s="106">
        <v>67183862.96</v>
      </c>
      <c r="W25" s="134">
        <v>-3373094.08</v>
      </c>
      <c r="X25" s="122">
        <v>-4447606.76</v>
      </c>
      <c r="Y25" s="106">
        <v>-2344682.63</v>
      </c>
      <c r="Z25" s="106">
        <v>127280232.58</v>
      </c>
      <c r="AA25" s="106">
        <v>-4662492.53</v>
      </c>
      <c r="AB25" s="106">
        <v>1383565.08</v>
      </c>
      <c r="AC25" s="134">
        <v>16949512.99</v>
      </c>
      <c r="AD25" s="122">
        <v>2908526.94</v>
      </c>
      <c r="AE25" s="106">
        <v>36815585.12</v>
      </c>
      <c r="AF25" s="134">
        <v>55001517.97</v>
      </c>
      <c r="AG25" s="122">
        <v>-10182256.25</v>
      </c>
      <c r="AH25" s="106">
        <v>324342160.02</v>
      </c>
      <c r="AI25" s="106">
        <v>-5311156.65</v>
      </c>
      <c r="AJ25" s="106">
        <v>-7056785.27</v>
      </c>
      <c r="AK25" s="106">
        <v>-75932279.86</v>
      </c>
      <c r="AL25" s="106">
        <v>-2966423.69</v>
      </c>
      <c r="AM25" s="106">
        <v>-3580531.8</v>
      </c>
      <c r="AN25" s="106">
        <v>6014784.31</v>
      </c>
      <c r="AO25" s="151">
        <v>343408345.68</v>
      </c>
      <c r="AP25" s="122">
        <v>12139148.03</v>
      </c>
      <c r="AQ25" s="106">
        <v>11412247.98</v>
      </c>
      <c r="AR25" s="106">
        <v>12173430.16</v>
      </c>
      <c r="AS25" s="106">
        <v>8566414.45</v>
      </c>
      <c r="AT25" s="106">
        <v>16325479.76</v>
      </c>
      <c r="AU25" s="106">
        <v>15198746.22</v>
      </c>
      <c r="AV25" s="106">
        <v>4599481.73</v>
      </c>
      <c r="AW25" s="106">
        <v>15702247.5</v>
      </c>
      <c r="AX25" s="106">
        <v>3195943.67</v>
      </c>
      <c r="AY25" s="106">
        <v>1742608.88</v>
      </c>
      <c r="AZ25" s="106">
        <v>71274923.07</v>
      </c>
      <c r="BA25" s="106">
        <v>3046182.89</v>
      </c>
      <c r="BB25" s="106">
        <v>2410836.73</v>
      </c>
      <c r="BC25" s="106">
        <v>3007036.71</v>
      </c>
      <c r="BD25" s="106">
        <v>3684925.17</v>
      </c>
      <c r="BE25" s="106">
        <v>3064484.83</v>
      </c>
      <c r="BF25" s="106">
        <v>2746795.5</v>
      </c>
      <c r="BG25" s="106">
        <v>3045321.6</v>
      </c>
      <c r="BH25" s="106">
        <v>1643564.65</v>
      </c>
      <c r="BI25" s="106">
        <v>2357817.92</v>
      </c>
      <c r="BJ25" s="106">
        <v>3381889.57</v>
      </c>
      <c r="BK25" s="106">
        <v>-608262.82</v>
      </c>
      <c r="BL25" s="106">
        <v>1205173.44</v>
      </c>
      <c r="BM25" s="106">
        <v>-237650</v>
      </c>
      <c r="BN25" s="106">
        <v>529301.4</v>
      </c>
      <c r="BO25" s="106">
        <v>-47032.11</v>
      </c>
      <c r="BP25" s="106">
        <v>1228637.19</v>
      </c>
      <c r="BQ25" s="106">
        <v>537510.71</v>
      </c>
      <c r="BR25" s="106">
        <v>-1708447.41</v>
      </c>
      <c r="BS25" s="106">
        <v>166842.03</v>
      </c>
      <c r="BT25" s="106">
        <v>-115152.88</v>
      </c>
      <c r="BU25" s="106">
        <v>-102288.28</v>
      </c>
      <c r="BV25" s="106">
        <v>309353.68</v>
      </c>
      <c r="BW25" s="106">
        <v>1254515.58</v>
      </c>
      <c r="BX25" s="106">
        <v>1291728.24</v>
      </c>
      <c r="BY25" s="106">
        <v>152312217.27</v>
      </c>
      <c r="BZ25" s="106">
        <v>-517473.5</v>
      </c>
      <c r="CA25" s="106">
        <v>-1126893.22</v>
      </c>
      <c r="CB25" s="106">
        <v>-568993.58</v>
      </c>
      <c r="CC25" s="106">
        <v>143876.11</v>
      </c>
      <c r="CD25" s="106">
        <v>-487108.4</v>
      </c>
      <c r="CE25" s="106">
        <v>-417985.17</v>
      </c>
      <c r="CF25" s="106">
        <v>911962.45</v>
      </c>
      <c r="CG25" s="106">
        <v>-789673.64</v>
      </c>
      <c r="CH25" s="106">
        <v>-915160.15</v>
      </c>
      <c r="CI25" s="106">
        <v>-283013.26</v>
      </c>
      <c r="CJ25" s="106">
        <v>-433363.13</v>
      </c>
      <c r="CK25" s="106">
        <v>-104269.52</v>
      </c>
      <c r="CL25" s="106">
        <v>54828.63</v>
      </c>
      <c r="CM25" s="106">
        <v>-972786.39</v>
      </c>
      <c r="CN25" s="106">
        <v>-715612.58</v>
      </c>
      <c r="CO25" s="106">
        <v>-768129.78</v>
      </c>
      <c r="CP25" s="106">
        <v>151746.93</v>
      </c>
      <c r="CQ25" s="106">
        <v>-1106760.2</v>
      </c>
      <c r="CR25" s="106">
        <v>-677593.46</v>
      </c>
      <c r="CS25" s="106">
        <v>-1396813.23</v>
      </c>
      <c r="CT25" s="106">
        <v>-770931.95</v>
      </c>
      <c r="CU25" s="106">
        <v>-731414.39</v>
      </c>
      <c r="CV25" s="106">
        <v>248377.36</v>
      </c>
      <c r="CW25" s="106">
        <v>715587.48</v>
      </c>
      <c r="CX25" s="106">
        <v>126424.4</v>
      </c>
      <c r="CY25" s="106">
        <v>-1243646.82</v>
      </c>
      <c r="CZ25" s="106">
        <v>-155020.03</v>
      </c>
      <c r="DA25" s="106">
        <v>8701809.89</v>
      </c>
      <c r="DB25" s="106">
        <v>-340491.23</v>
      </c>
      <c r="DC25" s="106">
        <v>-905326.32</v>
      </c>
      <c r="DD25" s="106">
        <v>-576767.07</v>
      </c>
      <c r="DE25" s="106">
        <v>-898925.08</v>
      </c>
      <c r="DF25" s="106">
        <v>-1530391.88</v>
      </c>
      <c r="DG25" s="106">
        <v>-991927.6</v>
      </c>
      <c r="DH25" s="106">
        <v>-348840.25</v>
      </c>
      <c r="DI25" s="106">
        <v>-1324825.37</v>
      </c>
      <c r="DJ25" s="106">
        <v>-651863.02</v>
      </c>
      <c r="DK25" s="106">
        <v>-1667067.18</v>
      </c>
      <c r="DL25" s="106">
        <v>-712688.02</v>
      </c>
      <c r="DM25" s="106">
        <v>-72410.24</v>
      </c>
      <c r="DN25" s="106">
        <v>-23927.05</v>
      </c>
      <c r="DO25" s="106">
        <v>-27899.35</v>
      </c>
      <c r="DP25" s="106">
        <v>-41647.67</v>
      </c>
      <c r="DQ25" s="106">
        <v>-29911.24</v>
      </c>
      <c r="DR25" s="106">
        <v>-29419.06</v>
      </c>
      <c r="DS25" s="134">
        <v>-25270.6</v>
      </c>
      <c r="DT25" s="159">
        <v>0</v>
      </c>
      <c r="DU25" s="160">
        <v>0</v>
      </c>
      <c r="DV25" s="160">
        <v>0</v>
      </c>
      <c r="DW25" s="160">
        <v>0</v>
      </c>
      <c r="DX25" s="160">
        <v>0</v>
      </c>
      <c r="DY25" s="160">
        <v>4.76837158203125e-7</v>
      </c>
    </row>
    <row r="26" s="61" customFormat="1" spans="1:129">
      <c r="A26" s="94" t="s">
        <v>49</v>
      </c>
      <c r="B26" s="91">
        <v>805597.58</v>
      </c>
      <c r="C26" s="91">
        <v>796138.63</v>
      </c>
      <c r="D26" s="91">
        <v>9317.56</v>
      </c>
      <c r="E26" s="91">
        <v>141.39</v>
      </c>
      <c r="F26" s="91"/>
      <c r="G26" s="92"/>
      <c r="H26" s="91">
        <v>0</v>
      </c>
      <c r="I26" s="108">
        <v>669577.82</v>
      </c>
      <c r="J26" s="109">
        <v>0</v>
      </c>
      <c r="K26" s="109">
        <v>0</v>
      </c>
      <c r="L26" s="109">
        <v>0</v>
      </c>
      <c r="M26" s="109">
        <v>0</v>
      </c>
      <c r="N26" s="109">
        <v>0</v>
      </c>
      <c r="O26" s="107">
        <v>52110.92</v>
      </c>
      <c r="P26" s="107">
        <v>74449.89</v>
      </c>
      <c r="Q26" s="107">
        <v>0</v>
      </c>
      <c r="R26" s="133">
        <v>0</v>
      </c>
      <c r="S26" s="108">
        <v>0</v>
      </c>
      <c r="T26" s="109">
        <v>0</v>
      </c>
      <c r="U26" s="109">
        <v>0</v>
      </c>
      <c r="V26" s="109">
        <v>0</v>
      </c>
      <c r="W26" s="135">
        <v>74449.89</v>
      </c>
      <c r="X26" s="108">
        <v>0</v>
      </c>
      <c r="Y26" s="109">
        <v>0</v>
      </c>
      <c r="Z26" s="109">
        <v>0</v>
      </c>
      <c r="AA26" s="109">
        <v>0</v>
      </c>
      <c r="AB26" s="109">
        <v>0</v>
      </c>
      <c r="AC26" s="135">
        <v>0</v>
      </c>
      <c r="AD26" s="108">
        <v>0</v>
      </c>
      <c r="AE26" s="109">
        <v>0</v>
      </c>
      <c r="AF26" s="135">
        <v>0</v>
      </c>
      <c r="AG26" s="108">
        <v>0</v>
      </c>
      <c r="AH26" s="109">
        <v>6076.21</v>
      </c>
      <c r="AI26" s="109">
        <v>0</v>
      </c>
      <c r="AJ26" s="109">
        <v>0</v>
      </c>
      <c r="AK26" s="109">
        <v>0</v>
      </c>
      <c r="AL26" s="109">
        <v>0</v>
      </c>
      <c r="AM26" s="109">
        <v>800</v>
      </c>
      <c r="AN26" s="109">
        <v>900</v>
      </c>
      <c r="AO26" s="151">
        <v>44334.71</v>
      </c>
      <c r="AP26" s="108">
        <v>0</v>
      </c>
      <c r="AQ26" s="109">
        <v>1000</v>
      </c>
      <c r="AR26" s="109">
        <v>20581.47</v>
      </c>
      <c r="AS26" s="109">
        <v>0</v>
      </c>
      <c r="AT26" s="109">
        <v>0</v>
      </c>
      <c r="AU26" s="109">
        <v>0</v>
      </c>
      <c r="AV26" s="109">
        <v>0</v>
      </c>
      <c r="AW26" s="109">
        <v>735</v>
      </c>
      <c r="AX26" s="109">
        <v>0</v>
      </c>
      <c r="AY26" s="109">
        <v>1000</v>
      </c>
      <c r="AZ26" s="109">
        <v>0</v>
      </c>
      <c r="BA26" s="109">
        <v>0</v>
      </c>
      <c r="BB26" s="109">
        <v>4001</v>
      </c>
      <c r="BC26" s="109">
        <v>0</v>
      </c>
      <c r="BD26" s="109">
        <v>0</v>
      </c>
      <c r="BE26" s="109">
        <v>2.03</v>
      </c>
      <c r="BF26" s="109">
        <v>0</v>
      </c>
      <c r="BG26" s="109">
        <v>0</v>
      </c>
      <c r="BH26" s="109">
        <v>900.94</v>
      </c>
      <c r="BI26" s="109">
        <v>0.68</v>
      </c>
      <c r="BJ26" s="109">
        <v>0.4</v>
      </c>
      <c r="BK26" s="109">
        <v>0</v>
      </c>
      <c r="BL26" s="109">
        <v>997.6</v>
      </c>
      <c r="BM26" s="109">
        <v>0.96</v>
      </c>
      <c r="BN26" s="109">
        <v>2.64</v>
      </c>
      <c r="BO26" s="109">
        <v>301</v>
      </c>
      <c r="BP26" s="109">
        <v>289.12</v>
      </c>
      <c r="BQ26" s="109">
        <v>3000.4</v>
      </c>
      <c r="BR26" s="109">
        <v>0</v>
      </c>
      <c r="BS26" s="109">
        <v>0.63</v>
      </c>
      <c r="BT26" s="109">
        <v>1501</v>
      </c>
      <c r="BU26" s="109">
        <v>0</v>
      </c>
      <c r="BV26" s="109">
        <v>0.6</v>
      </c>
      <c r="BW26" s="109">
        <v>0</v>
      </c>
      <c r="BX26" s="109">
        <v>1</v>
      </c>
      <c r="BY26" s="109">
        <v>0</v>
      </c>
      <c r="BZ26" s="109">
        <v>0.2</v>
      </c>
      <c r="CA26" s="109">
        <v>0</v>
      </c>
      <c r="CB26" s="109">
        <v>0.54</v>
      </c>
      <c r="CC26" s="109">
        <v>0</v>
      </c>
      <c r="CD26" s="109">
        <v>200.8</v>
      </c>
      <c r="CE26" s="109">
        <v>0</v>
      </c>
      <c r="CF26" s="109">
        <v>1144.35</v>
      </c>
      <c r="CG26" s="109">
        <v>7028.1</v>
      </c>
      <c r="CH26" s="109">
        <v>1</v>
      </c>
      <c r="CI26" s="109">
        <v>0.76</v>
      </c>
      <c r="CJ26" s="109">
        <v>131.36</v>
      </c>
      <c r="CK26" s="109">
        <v>1.2</v>
      </c>
      <c r="CL26" s="109">
        <v>2.48</v>
      </c>
      <c r="CM26" s="109">
        <v>100.6</v>
      </c>
      <c r="CN26" s="109">
        <v>0</v>
      </c>
      <c r="CO26" s="109">
        <v>0</v>
      </c>
      <c r="CP26" s="109">
        <v>0.4</v>
      </c>
      <c r="CQ26" s="109">
        <v>1.51</v>
      </c>
      <c r="CR26" s="109">
        <v>0</v>
      </c>
      <c r="CS26" s="109">
        <v>0.6</v>
      </c>
      <c r="CT26" s="109">
        <v>0</v>
      </c>
      <c r="CU26" s="109">
        <v>0.98</v>
      </c>
      <c r="CV26" s="109">
        <v>0.8</v>
      </c>
      <c r="CW26" s="109">
        <v>200</v>
      </c>
      <c r="CX26" s="109">
        <v>0.86</v>
      </c>
      <c r="CY26" s="109">
        <v>700</v>
      </c>
      <c r="CZ26" s="109">
        <v>0</v>
      </c>
      <c r="DA26" s="109">
        <v>0.7</v>
      </c>
      <c r="DB26" s="109">
        <v>1</v>
      </c>
      <c r="DC26" s="109">
        <v>0</v>
      </c>
      <c r="DD26" s="109">
        <v>0</v>
      </c>
      <c r="DE26" s="109">
        <v>0</v>
      </c>
      <c r="DF26" s="109">
        <v>0</v>
      </c>
      <c r="DG26" s="109">
        <v>0</v>
      </c>
      <c r="DH26" s="109">
        <v>0</v>
      </c>
      <c r="DI26" s="109">
        <v>500</v>
      </c>
      <c r="DJ26" s="109">
        <v>0</v>
      </c>
      <c r="DK26" s="109">
        <v>0</v>
      </c>
      <c r="DL26" s="109">
        <v>0</v>
      </c>
      <c r="DM26" s="109">
        <v>0</v>
      </c>
      <c r="DN26" s="109">
        <v>0</v>
      </c>
      <c r="DO26" s="109">
        <v>0</v>
      </c>
      <c r="DP26" s="109">
        <v>0</v>
      </c>
      <c r="DQ26" s="109">
        <v>0</v>
      </c>
      <c r="DR26" s="109">
        <v>0</v>
      </c>
      <c r="DS26" s="135">
        <v>0</v>
      </c>
      <c r="DT26" s="161">
        <v>0</v>
      </c>
      <c r="DU26" s="162">
        <v>0</v>
      </c>
      <c r="DV26" s="162">
        <v>0</v>
      </c>
      <c r="DW26" s="162">
        <v>0</v>
      </c>
      <c r="DX26" s="162">
        <v>0</v>
      </c>
      <c r="DY26" s="162">
        <v>0</v>
      </c>
    </row>
    <row r="27" s="61" customFormat="1" spans="1:129">
      <c r="A27" s="94" t="s">
        <v>50</v>
      </c>
      <c r="B27" s="91">
        <v>8049366.2</v>
      </c>
      <c r="C27" s="91">
        <v>4946471.13</v>
      </c>
      <c r="D27" s="91">
        <v>2953312.01</v>
      </c>
      <c r="E27" s="91">
        <v>149583.06</v>
      </c>
      <c r="F27" s="91"/>
      <c r="G27" s="92"/>
      <c r="H27" s="91">
        <v>0</v>
      </c>
      <c r="I27" s="108">
        <v>4290080.62</v>
      </c>
      <c r="J27" s="109">
        <v>0</v>
      </c>
      <c r="K27" s="109">
        <v>0</v>
      </c>
      <c r="L27" s="109">
        <v>0</v>
      </c>
      <c r="M27" s="109">
        <v>0</v>
      </c>
      <c r="N27" s="109">
        <v>0</v>
      </c>
      <c r="O27" s="107">
        <v>655940.51</v>
      </c>
      <c r="P27" s="107">
        <v>450</v>
      </c>
      <c r="Q27" s="107">
        <v>0</v>
      </c>
      <c r="R27" s="133">
        <v>0</v>
      </c>
      <c r="S27" s="108">
        <v>450</v>
      </c>
      <c r="T27" s="109">
        <v>0</v>
      </c>
      <c r="U27" s="109">
        <v>0</v>
      </c>
      <c r="V27" s="109">
        <v>0</v>
      </c>
      <c r="W27" s="135">
        <v>0</v>
      </c>
      <c r="X27" s="108">
        <v>0</v>
      </c>
      <c r="Y27" s="109">
        <v>0</v>
      </c>
      <c r="Z27" s="109">
        <v>0</v>
      </c>
      <c r="AA27" s="109">
        <v>0</v>
      </c>
      <c r="AB27" s="109">
        <v>0</v>
      </c>
      <c r="AC27" s="135">
        <v>0</v>
      </c>
      <c r="AD27" s="108">
        <v>0</v>
      </c>
      <c r="AE27" s="109">
        <v>0</v>
      </c>
      <c r="AF27" s="135">
        <v>0</v>
      </c>
      <c r="AG27" s="108">
        <v>0</v>
      </c>
      <c r="AH27" s="109">
        <v>0</v>
      </c>
      <c r="AI27" s="109">
        <v>0</v>
      </c>
      <c r="AJ27" s="109">
        <v>0</v>
      </c>
      <c r="AK27" s="109">
        <v>0</v>
      </c>
      <c r="AL27" s="109">
        <v>88532.37</v>
      </c>
      <c r="AM27" s="109">
        <v>918.5</v>
      </c>
      <c r="AN27" s="109">
        <v>20729.4</v>
      </c>
      <c r="AO27" s="151">
        <v>545760.24</v>
      </c>
      <c r="AP27" s="108">
        <v>0</v>
      </c>
      <c r="AQ27" s="109">
        <v>6211.2</v>
      </c>
      <c r="AR27" s="109">
        <v>380</v>
      </c>
      <c r="AS27" s="109">
        <v>0</v>
      </c>
      <c r="AT27" s="109">
        <v>4128.5</v>
      </c>
      <c r="AU27" s="109">
        <v>7455.68</v>
      </c>
      <c r="AV27" s="109">
        <v>7181</v>
      </c>
      <c r="AW27" s="109">
        <v>114565.3</v>
      </c>
      <c r="AX27" s="109">
        <v>2122.9</v>
      </c>
      <c r="AY27" s="109">
        <v>5581.5</v>
      </c>
      <c r="AZ27" s="109">
        <v>2195.9</v>
      </c>
      <c r="BA27" s="109">
        <v>3397.95</v>
      </c>
      <c r="BB27" s="109">
        <v>13650.49</v>
      </c>
      <c r="BC27" s="109">
        <v>176286.2</v>
      </c>
      <c r="BD27" s="109">
        <v>421</v>
      </c>
      <c r="BE27" s="109">
        <v>18906.15</v>
      </c>
      <c r="BF27" s="109">
        <v>0</v>
      </c>
      <c r="BG27" s="109">
        <v>10475.44</v>
      </c>
      <c r="BH27" s="109">
        <v>11445.82</v>
      </c>
      <c r="BI27" s="109">
        <v>8366.5</v>
      </c>
      <c r="BJ27" s="109">
        <v>0</v>
      </c>
      <c r="BK27" s="109">
        <v>572.6</v>
      </c>
      <c r="BL27" s="109">
        <v>2353</v>
      </c>
      <c r="BM27" s="109">
        <v>1069.5</v>
      </c>
      <c r="BN27" s="109">
        <v>502.5</v>
      </c>
      <c r="BO27" s="109">
        <v>0</v>
      </c>
      <c r="BP27" s="109">
        <v>6400.95</v>
      </c>
      <c r="BQ27" s="109">
        <v>475</v>
      </c>
      <c r="BR27" s="109">
        <v>1016</v>
      </c>
      <c r="BS27" s="109">
        <v>0</v>
      </c>
      <c r="BT27" s="109">
        <v>0</v>
      </c>
      <c r="BU27" s="109">
        <v>0</v>
      </c>
      <c r="BV27" s="109">
        <v>95</v>
      </c>
      <c r="BW27" s="109">
        <v>399</v>
      </c>
      <c r="BX27" s="109">
        <v>0</v>
      </c>
      <c r="BY27" s="109">
        <v>0.05</v>
      </c>
      <c r="BZ27" s="109">
        <v>0</v>
      </c>
      <c r="CA27" s="109">
        <v>3563.34</v>
      </c>
      <c r="CB27" s="109">
        <v>0</v>
      </c>
      <c r="CC27" s="109">
        <v>0</v>
      </c>
      <c r="CD27" s="109">
        <v>0</v>
      </c>
      <c r="CE27" s="109">
        <v>0</v>
      </c>
      <c r="CF27" s="109">
        <v>0</v>
      </c>
      <c r="CG27" s="109">
        <v>6800</v>
      </c>
      <c r="CH27" s="109">
        <v>0</v>
      </c>
      <c r="CI27" s="109">
        <v>87.43</v>
      </c>
      <c r="CJ27" s="109">
        <v>0</v>
      </c>
      <c r="CK27" s="109">
        <v>0</v>
      </c>
      <c r="CL27" s="109">
        <v>0</v>
      </c>
      <c r="CM27" s="109">
        <v>2000</v>
      </c>
      <c r="CN27" s="109">
        <v>0</v>
      </c>
      <c r="CO27" s="109">
        <v>0</v>
      </c>
      <c r="CP27" s="109">
        <v>0</v>
      </c>
      <c r="CQ27" s="109">
        <v>0</v>
      </c>
      <c r="CR27" s="109">
        <v>0</v>
      </c>
      <c r="CS27" s="109">
        <v>0</v>
      </c>
      <c r="CT27" s="109">
        <v>0</v>
      </c>
      <c r="CU27" s="109">
        <v>0</v>
      </c>
      <c r="CV27" s="109">
        <v>0</v>
      </c>
      <c r="CW27" s="109">
        <v>15991.88</v>
      </c>
      <c r="CX27" s="109">
        <v>0</v>
      </c>
      <c r="CY27" s="109">
        <v>111662.46</v>
      </c>
      <c r="CZ27" s="109">
        <v>0</v>
      </c>
      <c r="DA27" s="109">
        <v>0</v>
      </c>
      <c r="DB27" s="109">
        <v>0</v>
      </c>
      <c r="DC27" s="109">
        <v>0</v>
      </c>
      <c r="DD27" s="109">
        <v>0</v>
      </c>
      <c r="DE27" s="109">
        <v>0</v>
      </c>
      <c r="DF27" s="109">
        <v>0</v>
      </c>
      <c r="DG27" s="109">
        <v>0</v>
      </c>
      <c r="DH27" s="109">
        <v>0</v>
      </c>
      <c r="DI27" s="109">
        <v>0</v>
      </c>
      <c r="DJ27" s="109">
        <v>0</v>
      </c>
      <c r="DK27" s="109">
        <v>0</v>
      </c>
      <c r="DL27" s="109">
        <v>0</v>
      </c>
      <c r="DM27" s="109">
        <v>0</v>
      </c>
      <c r="DN27" s="109">
        <v>0</v>
      </c>
      <c r="DO27" s="109">
        <v>0</v>
      </c>
      <c r="DP27" s="109">
        <v>0</v>
      </c>
      <c r="DQ27" s="109">
        <v>0</v>
      </c>
      <c r="DR27" s="109">
        <v>0</v>
      </c>
      <c r="DS27" s="135">
        <v>0</v>
      </c>
      <c r="DT27" s="161">
        <v>0</v>
      </c>
      <c r="DU27" s="162">
        <v>0</v>
      </c>
      <c r="DV27" s="162">
        <v>0</v>
      </c>
      <c r="DW27" s="162">
        <v>0</v>
      </c>
      <c r="DX27" s="162">
        <v>0</v>
      </c>
      <c r="DY27" s="162">
        <v>0</v>
      </c>
    </row>
    <row r="28" s="82" customFormat="1" spans="1:129">
      <c r="A28" s="88" t="s">
        <v>401</v>
      </c>
      <c r="B28" s="89">
        <v>532840661.79</v>
      </c>
      <c r="C28" s="89">
        <v>529189572.12</v>
      </c>
      <c r="D28" s="89">
        <v>2778636.58000002</v>
      </c>
      <c r="E28" s="89">
        <v>356651.279999999</v>
      </c>
      <c r="F28" s="89">
        <v>1169488.31</v>
      </c>
      <c r="G28" s="89">
        <v>44229642.9</v>
      </c>
      <c r="H28" s="89">
        <v>-44883329.4</v>
      </c>
      <c r="I28" s="106">
        <v>-486659925.63</v>
      </c>
      <c r="J28" s="106">
        <v>0</v>
      </c>
      <c r="K28" s="106">
        <v>3711153.17</v>
      </c>
      <c r="L28" s="106">
        <v>0</v>
      </c>
      <c r="M28" s="106">
        <v>-3754104.36</v>
      </c>
      <c r="N28" s="106">
        <v>-3392651.14</v>
      </c>
      <c r="O28" s="107">
        <v>568132026.9</v>
      </c>
      <c r="P28" s="107">
        <v>222268914.42</v>
      </c>
      <c r="Q28" s="107">
        <v>134158528.73</v>
      </c>
      <c r="R28" s="133">
        <v>94725630.03</v>
      </c>
      <c r="S28" s="106">
        <v>-14833100.04</v>
      </c>
      <c r="T28" s="106">
        <v>169470683.46</v>
      </c>
      <c r="U28" s="106">
        <v>3746112.23</v>
      </c>
      <c r="V28" s="106">
        <v>67183862.96</v>
      </c>
      <c r="W28" s="134">
        <v>-3298644.19</v>
      </c>
      <c r="X28" s="122">
        <v>-4447606.76</v>
      </c>
      <c r="Y28" s="106">
        <v>-2344682.63</v>
      </c>
      <c r="Z28" s="106">
        <v>127280232.58</v>
      </c>
      <c r="AA28" s="106">
        <v>-4662492.53</v>
      </c>
      <c r="AB28" s="106">
        <v>1383565.08</v>
      </c>
      <c r="AC28" s="134">
        <v>16949512.99</v>
      </c>
      <c r="AD28" s="122">
        <v>2908526.94</v>
      </c>
      <c r="AE28" s="106">
        <v>36815585.12</v>
      </c>
      <c r="AF28" s="134">
        <v>55001517.97</v>
      </c>
      <c r="AG28" s="122">
        <v>-10182256.25</v>
      </c>
      <c r="AH28" s="106">
        <v>324348236.23</v>
      </c>
      <c r="AI28" s="106">
        <v>-5311156.65</v>
      </c>
      <c r="AJ28" s="106">
        <v>-7056785.27</v>
      </c>
      <c r="AK28" s="106">
        <v>-75932279.86</v>
      </c>
      <c r="AL28" s="106">
        <v>-3054956.06</v>
      </c>
      <c r="AM28" s="106">
        <v>-3580650.3</v>
      </c>
      <c r="AN28" s="106">
        <v>5994954.91</v>
      </c>
      <c r="AO28" s="151">
        <v>342906920.15</v>
      </c>
      <c r="AP28" s="122">
        <v>12139148.03</v>
      </c>
      <c r="AQ28" s="106">
        <v>11407036.78</v>
      </c>
      <c r="AR28" s="106">
        <v>12193631.63</v>
      </c>
      <c r="AS28" s="106">
        <v>8566414.45</v>
      </c>
      <c r="AT28" s="106">
        <v>16321351.26</v>
      </c>
      <c r="AU28" s="106">
        <v>15191290.54</v>
      </c>
      <c r="AV28" s="106">
        <v>4592300.73</v>
      </c>
      <c r="AW28" s="106">
        <v>15588417.2</v>
      </c>
      <c r="AX28" s="106">
        <v>3193820.77</v>
      </c>
      <c r="AY28" s="106">
        <v>1738027.38</v>
      </c>
      <c r="AZ28" s="106">
        <v>71272727.17</v>
      </c>
      <c r="BA28" s="106">
        <v>3042784.94</v>
      </c>
      <c r="BB28" s="106">
        <v>2401187.24</v>
      </c>
      <c r="BC28" s="106">
        <v>2830750.51</v>
      </c>
      <c r="BD28" s="106">
        <v>3684504.17</v>
      </c>
      <c r="BE28" s="106">
        <v>3045580.71</v>
      </c>
      <c r="BF28" s="106">
        <v>2746795.5</v>
      </c>
      <c r="BG28" s="106">
        <v>3034846.16</v>
      </c>
      <c r="BH28" s="106">
        <v>1633019.77</v>
      </c>
      <c r="BI28" s="106">
        <v>2349452.1</v>
      </c>
      <c r="BJ28" s="106">
        <v>3381889.97</v>
      </c>
      <c r="BK28" s="106">
        <v>-608835.42</v>
      </c>
      <c r="BL28" s="106">
        <v>1203818.04</v>
      </c>
      <c r="BM28" s="106">
        <v>-238718.54</v>
      </c>
      <c r="BN28" s="106">
        <v>528801.54</v>
      </c>
      <c r="BO28" s="106">
        <v>-46731.11</v>
      </c>
      <c r="BP28" s="106">
        <v>1222525.36</v>
      </c>
      <c r="BQ28" s="106">
        <v>540036.11</v>
      </c>
      <c r="BR28" s="106">
        <v>-1709463.41</v>
      </c>
      <c r="BS28" s="106">
        <v>166842.66</v>
      </c>
      <c r="BT28" s="106">
        <v>-113651.88</v>
      </c>
      <c r="BU28" s="106">
        <v>-102288.28</v>
      </c>
      <c r="BV28" s="106">
        <v>309259.28</v>
      </c>
      <c r="BW28" s="106">
        <v>1254116.58</v>
      </c>
      <c r="BX28" s="106">
        <v>1291729.24</v>
      </c>
      <c r="BY28" s="106">
        <v>152312217.22</v>
      </c>
      <c r="BZ28" s="106">
        <v>-517473.3</v>
      </c>
      <c r="CA28" s="106">
        <v>-1130456.56</v>
      </c>
      <c r="CB28" s="106">
        <v>-568993.04</v>
      </c>
      <c r="CC28" s="106">
        <v>143876.11</v>
      </c>
      <c r="CD28" s="106">
        <v>-486907.6</v>
      </c>
      <c r="CE28" s="106">
        <v>-417985.17</v>
      </c>
      <c r="CF28" s="106">
        <v>913106.8</v>
      </c>
      <c r="CG28" s="106">
        <v>-789445.54</v>
      </c>
      <c r="CH28" s="106">
        <v>-915159.15</v>
      </c>
      <c r="CI28" s="106">
        <v>-283099.93</v>
      </c>
      <c r="CJ28" s="106">
        <v>-433231.77</v>
      </c>
      <c r="CK28" s="106">
        <v>-104268.32</v>
      </c>
      <c r="CL28" s="106">
        <v>54831.11</v>
      </c>
      <c r="CM28" s="106">
        <v>-974685.79</v>
      </c>
      <c r="CN28" s="106">
        <v>-715612.58</v>
      </c>
      <c r="CO28" s="106">
        <v>-768129.78</v>
      </c>
      <c r="CP28" s="106">
        <v>151747.33</v>
      </c>
      <c r="CQ28" s="106">
        <v>-1106758.69</v>
      </c>
      <c r="CR28" s="106">
        <v>-677593.46</v>
      </c>
      <c r="CS28" s="106">
        <v>-1396812.63</v>
      </c>
      <c r="CT28" s="106">
        <v>-770931.95</v>
      </c>
      <c r="CU28" s="106">
        <v>-731413.41</v>
      </c>
      <c r="CV28" s="106">
        <v>248378.16</v>
      </c>
      <c r="CW28" s="106">
        <v>699795.6</v>
      </c>
      <c r="CX28" s="106">
        <v>126425.26</v>
      </c>
      <c r="CY28" s="106">
        <v>-1354609.28</v>
      </c>
      <c r="CZ28" s="106">
        <v>-155020.03</v>
      </c>
      <c r="DA28" s="106">
        <v>8701810.59</v>
      </c>
      <c r="DB28" s="106">
        <v>-340490.23</v>
      </c>
      <c r="DC28" s="106">
        <v>-905326.32</v>
      </c>
      <c r="DD28" s="106">
        <v>-576767.07</v>
      </c>
      <c r="DE28" s="106">
        <v>-898925.08</v>
      </c>
      <c r="DF28" s="106">
        <v>-1530391.88</v>
      </c>
      <c r="DG28" s="106">
        <v>-991927.6</v>
      </c>
      <c r="DH28" s="106">
        <v>-348840.25</v>
      </c>
      <c r="DI28" s="106">
        <v>-1324325.37</v>
      </c>
      <c r="DJ28" s="106">
        <v>-651863.02</v>
      </c>
      <c r="DK28" s="106">
        <v>-1667067.18</v>
      </c>
      <c r="DL28" s="106">
        <v>-712688.02</v>
      </c>
      <c r="DM28" s="106">
        <v>-72410.24</v>
      </c>
      <c r="DN28" s="106">
        <v>-23927.05</v>
      </c>
      <c r="DO28" s="106">
        <v>-27899.35</v>
      </c>
      <c r="DP28" s="106">
        <v>-41647.67</v>
      </c>
      <c r="DQ28" s="106">
        <v>-29911.24</v>
      </c>
      <c r="DR28" s="106">
        <v>-29419.06</v>
      </c>
      <c r="DS28" s="134">
        <v>-25270.6</v>
      </c>
      <c r="DT28" s="159">
        <v>0</v>
      </c>
      <c r="DU28" s="160">
        <v>0</v>
      </c>
      <c r="DV28" s="160">
        <v>0</v>
      </c>
      <c r="DW28" s="160">
        <v>0</v>
      </c>
      <c r="DX28" s="160">
        <v>0</v>
      </c>
      <c r="DY28" s="160">
        <v>4.76837158203125e-7</v>
      </c>
    </row>
    <row r="29" s="61" customFormat="1" spans="1:129">
      <c r="A29" s="94" t="s">
        <v>402</v>
      </c>
      <c r="B29" s="91">
        <v>126437060.23</v>
      </c>
      <c r="C29" s="91">
        <v>125460420.52</v>
      </c>
      <c r="D29" s="91">
        <v>784002.18</v>
      </c>
      <c r="E29" s="91">
        <v>137082.19</v>
      </c>
      <c r="F29" s="91">
        <v>75555.34</v>
      </c>
      <c r="G29" s="92"/>
      <c r="H29" s="95">
        <v>-20000</v>
      </c>
      <c r="I29" s="108">
        <v>125460420.519999</v>
      </c>
      <c r="J29" s="109">
        <v>0</v>
      </c>
      <c r="K29" s="109">
        <v>0</v>
      </c>
      <c r="L29" s="109">
        <v>0</v>
      </c>
      <c r="M29" s="109">
        <v>0</v>
      </c>
      <c r="N29" s="109">
        <v>0</v>
      </c>
      <c r="O29" s="107">
        <v>0</v>
      </c>
      <c r="P29" s="107">
        <v>0</v>
      </c>
      <c r="Q29" s="107">
        <v>0</v>
      </c>
      <c r="R29" s="133">
        <v>0</v>
      </c>
      <c r="S29" s="108">
        <v>0</v>
      </c>
      <c r="T29" s="109">
        <v>0</v>
      </c>
      <c r="U29" s="109">
        <v>0</v>
      </c>
      <c r="V29" s="109">
        <v>0</v>
      </c>
      <c r="W29" s="135">
        <v>0</v>
      </c>
      <c r="X29" s="108">
        <v>0</v>
      </c>
      <c r="Y29" s="109">
        <v>0</v>
      </c>
      <c r="Z29" s="109">
        <v>0</v>
      </c>
      <c r="AA29" s="109">
        <v>0</v>
      </c>
      <c r="AB29" s="109">
        <v>0</v>
      </c>
      <c r="AC29" s="135">
        <v>0</v>
      </c>
      <c r="AD29" s="108">
        <v>0</v>
      </c>
      <c r="AE29" s="109">
        <v>0</v>
      </c>
      <c r="AF29" s="135">
        <v>0</v>
      </c>
      <c r="AG29" s="108">
        <v>0</v>
      </c>
      <c r="AH29" s="109">
        <v>0</v>
      </c>
      <c r="AI29" s="109">
        <v>0</v>
      </c>
      <c r="AJ29" s="109">
        <v>0</v>
      </c>
      <c r="AK29" s="109">
        <v>0</v>
      </c>
      <c r="AL29" s="109">
        <v>0</v>
      </c>
      <c r="AM29" s="109">
        <v>0</v>
      </c>
      <c r="AN29" s="109">
        <v>0</v>
      </c>
      <c r="AO29" s="151">
        <v>0</v>
      </c>
      <c r="AP29" s="108">
        <v>0</v>
      </c>
      <c r="AQ29" s="109">
        <v>0</v>
      </c>
      <c r="AR29" s="109">
        <v>0</v>
      </c>
      <c r="AS29" s="109">
        <v>0</v>
      </c>
      <c r="AT29" s="109">
        <v>0</v>
      </c>
      <c r="AU29" s="109">
        <v>0</v>
      </c>
      <c r="AV29" s="109">
        <v>0</v>
      </c>
      <c r="AW29" s="109">
        <v>0</v>
      </c>
      <c r="AX29" s="109">
        <v>0</v>
      </c>
      <c r="AY29" s="109">
        <v>0</v>
      </c>
      <c r="AZ29" s="109">
        <v>0</v>
      </c>
      <c r="BA29" s="109">
        <v>0</v>
      </c>
      <c r="BB29" s="109">
        <v>0</v>
      </c>
      <c r="BC29" s="109">
        <v>0</v>
      </c>
      <c r="BD29" s="109">
        <v>0</v>
      </c>
      <c r="BE29" s="109">
        <v>0</v>
      </c>
      <c r="BF29" s="109">
        <v>0</v>
      </c>
      <c r="BG29" s="109">
        <v>0</v>
      </c>
      <c r="BH29" s="109">
        <v>0</v>
      </c>
      <c r="BI29" s="109">
        <v>0</v>
      </c>
      <c r="BJ29" s="109">
        <v>0</v>
      </c>
      <c r="BK29" s="109">
        <v>0</v>
      </c>
      <c r="BL29" s="109">
        <v>0</v>
      </c>
      <c r="BM29" s="109">
        <v>0</v>
      </c>
      <c r="BN29" s="109">
        <v>0</v>
      </c>
      <c r="BO29" s="109">
        <v>0</v>
      </c>
      <c r="BP29" s="109">
        <v>0</v>
      </c>
      <c r="BQ29" s="109">
        <v>0</v>
      </c>
      <c r="BR29" s="109">
        <v>0</v>
      </c>
      <c r="BS29" s="109">
        <v>0</v>
      </c>
      <c r="BT29" s="109">
        <v>0</v>
      </c>
      <c r="BU29" s="109">
        <v>0</v>
      </c>
      <c r="BV29" s="109">
        <v>0</v>
      </c>
      <c r="BW29" s="109">
        <v>0</v>
      </c>
      <c r="BX29" s="109">
        <v>0</v>
      </c>
      <c r="BY29" s="109">
        <v>0</v>
      </c>
      <c r="BZ29" s="109">
        <v>0</v>
      </c>
      <c r="CA29" s="109">
        <v>0</v>
      </c>
      <c r="CB29" s="109">
        <v>0</v>
      </c>
      <c r="CC29" s="109">
        <v>0</v>
      </c>
      <c r="CD29" s="109">
        <v>0</v>
      </c>
      <c r="CE29" s="109">
        <v>0</v>
      </c>
      <c r="CF29" s="109">
        <v>0</v>
      </c>
      <c r="CG29" s="109">
        <v>0</v>
      </c>
      <c r="CH29" s="109">
        <v>0</v>
      </c>
      <c r="CI29" s="109">
        <v>0</v>
      </c>
      <c r="CJ29" s="109">
        <v>0</v>
      </c>
      <c r="CK29" s="109">
        <v>0</v>
      </c>
      <c r="CL29" s="109">
        <v>0</v>
      </c>
      <c r="CM29" s="109">
        <v>0</v>
      </c>
      <c r="CN29" s="109">
        <v>0</v>
      </c>
      <c r="CO29" s="109">
        <v>0</v>
      </c>
      <c r="CP29" s="109">
        <v>0</v>
      </c>
      <c r="CQ29" s="109">
        <v>0</v>
      </c>
      <c r="CR29" s="109">
        <v>0</v>
      </c>
      <c r="CS29" s="109">
        <v>0</v>
      </c>
      <c r="CT29" s="109">
        <v>0</v>
      </c>
      <c r="CU29" s="109">
        <v>0</v>
      </c>
      <c r="CV29" s="109">
        <v>0</v>
      </c>
      <c r="CW29" s="109">
        <v>0</v>
      </c>
      <c r="CX29" s="109">
        <v>0</v>
      </c>
      <c r="CY29" s="109">
        <v>0</v>
      </c>
      <c r="CZ29" s="109">
        <v>0</v>
      </c>
      <c r="DA29" s="109">
        <v>0</v>
      </c>
      <c r="DB29" s="109">
        <v>0</v>
      </c>
      <c r="DC29" s="109">
        <v>0</v>
      </c>
      <c r="DD29" s="109">
        <v>0</v>
      </c>
      <c r="DE29" s="109">
        <v>0</v>
      </c>
      <c r="DF29" s="109">
        <v>0</v>
      </c>
      <c r="DG29" s="109">
        <v>0</v>
      </c>
      <c r="DH29" s="109">
        <v>0</v>
      </c>
      <c r="DI29" s="109">
        <v>0</v>
      </c>
      <c r="DJ29" s="109">
        <v>0</v>
      </c>
      <c r="DK29" s="109">
        <v>0</v>
      </c>
      <c r="DL29" s="109">
        <v>0</v>
      </c>
      <c r="DM29" s="109">
        <v>0</v>
      </c>
      <c r="DN29" s="109">
        <v>0</v>
      </c>
      <c r="DO29" s="109">
        <v>0</v>
      </c>
      <c r="DP29" s="109">
        <v>0</v>
      </c>
      <c r="DQ29" s="109">
        <v>0</v>
      </c>
      <c r="DR29" s="109">
        <v>0</v>
      </c>
      <c r="DS29" s="135">
        <v>0</v>
      </c>
      <c r="DT29" s="161">
        <v>0</v>
      </c>
      <c r="DU29" s="162">
        <v>0</v>
      </c>
      <c r="DV29" s="162">
        <v>0</v>
      </c>
      <c r="DW29" s="162">
        <v>0</v>
      </c>
      <c r="DX29" s="162">
        <v>0</v>
      </c>
      <c r="DY29" s="162">
        <v>0</v>
      </c>
    </row>
    <row r="30" s="82" customFormat="1" spans="1:129">
      <c r="A30" s="88" t="s">
        <v>403</v>
      </c>
      <c r="B30" s="89">
        <v>406403601.56</v>
      </c>
      <c r="C30" s="89">
        <v>403729151.6</v>
      </c>
      <c r="D30" s="89">
        <v>1994634.40000002</v>
      </c>
      <c r="E30" s="89">
        <v>219569.089999999</v>
      </c>
      <c r="F30" s="89">
        <v>1093932.97</v>
      </c>
      <c r="G30" s="89">
        <v>44229642.9</v>
      </c>
      <c r="H30" s="89">
        <v>-44863329.4</v>
      </c>
      <c r="I30" s="106">
        <v>-612120346.149999</v>
      </c>
      <c r="J30" s="106">
        <v>0</v>
      </c>
      <c r="K30" s="106">
        <v>3711153.17</v>
      </c>
      <c r="L30" s="106">
        <v>0</v>
      </c>
      <c r="M30" s="106">
        <v>-3754104.36</v>
      </c>
      <c r="N30" s="106">
        <v>-3392651.14</v>
      </c>
      <c r="O30" s="107">
        <v>568132026.9</v>
      </c>
      <c r="P30" s="107">
        <v>222268914.42</v>
      </c>
      <c r="Q30" s="107">
        <v>134158528.73</v>
      </c>
      <c r="R30" s="133">
        <v>94725630.03</v>
      </c>
      <c r="S30" s="122">
        <v>-14833100.04</v>
      </c>
      <c r="T30" s="106">
        <v>169470683.46</v>
      </c>
      <c r="U30" s="106">
        <v>3746112.23</v>
      </c>
      <c r="V30" s="106">
        <v>67183862.96</v>
      </c>
      <c r="W30" s="134">
        <v>-3298644.19</v>
      </c>
      <c r="X30" s="122">
        <v>-4447606.76</v>
      </c>
      <c r="Y30" s="106">
        <v>-2344682.63</v>
      </c>
      <c r="Z30" s="106">
        <v>127280232.58</v>
      </c>
      <c r="AA30" s="106">
        <v>-4662492.53</v>
      </c>
      <c r="AB30" s="106">
        <v>1383565.08</v>
      </c>
      <c r="AC30" s="134">
        <v>16949512.99</v>
      </c>
      <c r="AD30" s="122">
        <v>2908526.94</v>
      </c>
      <c r="AE30" s="106">
        <v>36815585.12</v>
      </c>
      <c r="AF30" s="134">
        <v>55001517.97</v>
      </c>
      <c r="AG30" s="122">
        <v>-10182256.25</v>
      </c>
      <c r="AH30" s="106">
        <v>324348236.23</v>
      </c>
      <c r="AI30" s="106">
        <v>-5311156.65</v>
      </c>
      <c r="AJ30" s="106">
        <v>-7056785.27</v>
      </c>
      <c r="AK30" s="106">
        <v>-75932279.86</v>
      </c>
      <c r="AL30" s="106">
        <v>-3054956.06</v>
      </c>
      <c r="AM30" s="106">
        <v>-3580650.3</v>
      </c>
      <c r="AN30" s="106">
        <v>5994954.91</v>
      </c>
      <c r="AO30" s="151">
        <v>342906920.15</v>
      </c>
      <c r="AP30" s="122">
        <v>12139148.03</v>
      </c>
      <c r="AQ30" s="106">
        <v>11407036.78</v>
      </c>
      <c r="AR30" s="106">
        <v>12193631.63</v>
      </c>
      <c r="AS30" s="106">
        <v>8566414.45</v>
      </c>
      <c r="AT30" s="106">
        <v>16321351.26</v>
      </c>
      <c r="AU30" s="106">
        <v>15191290.54</v>
      </c>
      <c r="AV30" s="106">
        <v>4592300.73</v>
      </c>
      <c r="AW30" s="106">
        <v>15588417.2</v>
      </c>
      <c r="AX30" s="106">
        <v>3193820.77</v>
      </c>
      <c r="AY30" s="106">
        <v>1738027.38</v>
      </c>
      <c r="AZ30" s="106">
        <v>71272727.17</v>
      </c>
      <c r="BA30" s="106">
        <v>3042784.94</v>
      </c>
      <c r="BB30" s="106">
        <v>2401187.24</v>
      </c>
      <c r="BC30" s="106">
        <v>2830750.51</v>
      </c>
      <c r="BD30" s="106">
        <v>3684504.17</v>
      </c>
      <c r="BE30" s="106">
        <v>3045580.71</v>
      </c>
      <c r="BF30" s="106">
        <v>2746795.5</v>
      </c>
      <c r="BG30" s="106">
        <v>3034846.16</v>
      </c>
      <c r="BH30" s="106">
        <v>1633019.77</v>
      </c>
      <c r="BI30" s="106">
        <v>2349452.1</v>
      </c>
      <c r="BJ30" s="106">
        <v>3381889.97</v>
      </c>
      <c r="BK30" s="106">
        <v>-608835.42</v>
      </c>
      <c r="BL30" s="106">
        <v>1203818.04</v>
      </c>
      <c r="BM30" s="106">
        <v>-238718.54</v>
      </c>
      <c r="BN30" s="106">
        <v>528801.54</v>
      </c>
      <c r="BO30" s="106">
        <v>-46731.11</v>
      </c>
      <c r="BP30" s="106">
        <v>1222525.36</v>
      </c>
      <c r="BQ30" s="106">
        <v>540036.11</v>
      </c>
      <c r="BR30" s="106">
        <v>-1709463.41</v>
      </c>
      <c r="BS30" s="106">
        <v>166842.66</v>
      </c>
      <c r="BT30" s="106">
        <v>-113651.88</v>
      </c>
      <c r="BU30" s="106">
        <v>-102288.28</v>
      </c>
      <c r="BV30" s="106">
        <v>309259.28</v>
      </c>
      <c r="BW30" s="106">
        <v>1254116.58</v>
      </c>
      <c r="BX30" s="106">
        <v>1291729.24</v>
      </c>
      <c r="BY30" s="106">
        <v>152312217.22</v>
      </c>
      <c r="BZ30" s="106">
        <v>-517473.3</v>
      </c>
      <c r="CA30" s="106">
        <v>-1130456.56</v>
      </c>
      <c r="CB30" s="106">
        <v>-568993.04</v>
      </c>
      <c r="CC30" s="106">
        <v>143876.11</v>
      </c>
      <c r="CD30" s="106">
        <v>-486907.6</v>
      </c>
      <c r="CE30" s="106">
        <v>-417985.17</v>
      </c>
      <c r="CF30" s="106">
        <v>913106.8</v>
      </c>
      <c r="CG30" s="106">
        <v>-789445.54</v>
      </c>
      <c r="CH30" s="106">
        <v>-915159.15</v>
      </c>
      <c r="CI30" s="106">
        <v>-283099.93</v>
      </c>
      <c r="CJ30" s="106">
        <v>-433231.77</v>
      </c>
      <c r="CK30" s="106">
        <v>-104268.32</v>
      </c>
      <c r="CL30" s="106">
        <v>54831.11</v>
      </c>
      <c r="CM30" s="106">
        <v>-974685.79</v>
      </c>
      <c r="CN30" s="106">
        <v>-715612.58</v>
      </c>
      <c r="CO30" s="106">
        <v>-768129.78</v>
      </c>
      <c r="CP30" s="106">
        <v>151747.33</v>
      </c>
      <c r="CQ30" s="106">
        <v>-1106758.69</v>
      </c>
      <c r="CR30" s="106">
        <v>-677593.46</v>
      </c>
      <c r="CS30" s="106">
        <v>-1396812.63</v>
      </c>
      <c r="CT30" s="106">
        <v>-770931.95</v>
      </c>
      <c r="CU30" s="106">
        <v>-731413.41</v>
      </c>
      <c r="CV30" s="106">
        <v>248378.16</v>
      </c>
      <c r="CW30" s="106">
        <v>699795.6</v>
      </c>
      <c r="CX30" s="106">
        <v>126425.26</v>
      </c>
      <c r="CY30" s="106">
        <v>-1354609.28</v>
      </c>
      <c r="CZ30" s="106">
        <v>-155020.03</v>
      </c>
      <c r="DA30" s="106">
        <v>8701810.59</v>
      </c>
      <c r="DB30" s="106">
        <v>-340490.23</v>
      </c>
      <c r="DC30" s="106">
        <v>-905326.32</v>
      </c>
      <c r="DD30" s="106">
        <v>-576767.07</v>
      </c>
      <c r="DE30" s="106">
        <v>-898925.08</v>
      </c>
      <c r="DF30" s="106">
        <v>-1530391.88</v>
      </c>
      <c r="DG30" s="106">
        <v>-991927.6</v>
      </c>
      <c r="DH30" s="106">
        <v>-348840.25</v>
      </c>
      <c r="DI30" s="106">
        <v>-1324325.37</v>
      </c>
      <c r="DJ30" s="106">
        <v>-651863.02</v>
      </c>
      <c r="DK30" s="106">
        <v>-1667067.18</v>
      </c>
      <c r="DL30" s="106">
        <v>-712688.02</v>
      </c>
      <c r="DM30" s="106">
        <v>-72410.24</v>
      </c>
      <c r="DN30" s="106">
        <v>-23927.05</v>
      </c>
      <c r="DO30" s="106">
        <v>-27899.35</v>
      </c>
      <c r="DP30" s="106">
        <v>-41647.67</v>
      </c>
      <c r="DQ30" s="106">
        <v>-29911.24</v>
      </c>
      <c r="DR30" s="106">
        <v>-29419.06</v>
      </c>
      <c r="DS30" s="134">
        <v>-25270.6</v>
      </c>
      <c r="DT30" s="159">
        <v>0</v>
      </c>
      <c r="DU30" s="160">
        <v>0</v>
      </c>
      <c r="DV30" s="160">
        <v>0</v>
      </c>
      <c r="DW30" s="160">
        <v>0</v>
      </c>
      <c r="DX30" s="160">
        <v>0</v>
      </c>
      <c r="DY30" s="160">
        <v>0</v>
      </c>
    </row>
    <row r="31" s="61" customFormat="1" spans="1:129">
      <c r="A31" s="94" t="s">
        <v>404</v>
      </c>
      <c r="B31" s="98">
        <v>406403601.56</v>
      </c>
      <c r="C31" s="98">
        <v>403729151.6</v>
      </c>
      <c r="D31" s="98">
        <v>1994634.40000002</v>
      </c>
      <c r="E31" s="98">
        <v>219569.089999999</v>
      </c>
      <c r="F31" s="98">
        <v>1093932.97</v>
      </c>
      <c r="G31" s="98">
        <v>44229642.9</v>
      </c>
      <c r="H31" s="98">
        <v>-44863329.4</v>
      </c>
      <c r="I31" s="108">
        <v>-612120346.149999</v>
      </c>
      <c r="J31" s="109">
        <v>0</v>
      </c>
      <c r="K31" s="109">
        <v>3711153.17</v>
      </c>
      <c r="L31" s="109">
        <v>0</v>
      </c>
      <c r="M31" s="109">
        <v>-3754104.36</v>
      </c>
      <c r="N31" s="109">
        <v>-3392651.14</v>
      </c>
      <c r="O31" s="107">
        <v>568132026.9</v>
      </c>
      <c r="P31" s="107">
        <v>222268914.42</v>
      </c>
      <c r="Q31" s="107">
        <v>134158528.73</v>
      </c>
      <c r="R31" s="133">
        <v>94725630.03</v>
      </c>
      <c r="S31" s="108">
        <v>-14833100.04</v>
      </c>
      <c r="T31" s="109">
        <v>169470683.46</v>
      </c>
      <c r="U31" s="109">
        <v>3746112.23</v>
      </c>
      <c r="V31" s="109">
        <v>67183862.96</v>
      </c>
      <c r="W31" s="135">
        <v>-3298644.19</v>
      </c>
      <c r="X31" s="108">
        <v>-4447606.76</v>
      </c>
      <c r="Y31" s="109">
        <v>-2344682.63</v>
      </c>
      <c r="Z31" s="109">
        <v>127280232.58</v>
      </c>
      <c r="AA31" s="109">
        <v>-4662492.53</v>
      </c>
      <c r="AB31" s="109">
        <v>1383565.08</v>
      </c>
      <c r="AC31" s="135">
        <v>16949512.99</v>
      </c>
      <c r="AD31" s="108">
        <v>2908526.94</v>
      </c>
      <c r="AE31" s="109">
        <v>36815585.12</v>
      </c>
      <c r="AF31" s="135">
        <v>55001517.97</v>
      </c>
      <c r="AG31" s="108">
        <v>-10182256.25</v>
      </c>
      <c r="AH31" s="109">
        <v>324348236.23</v>
      </c>
      <c r="AI31" s="109">
        <v>-5311156.65</v>
      </c>
      <c r="AJ31" s="109">
        <v>-7056785.27</v>
      </c>
      <c r="AK31" s="109">
        <v>-75932279.86</v>
      </c>
      <c r="AL31" s="109">
        <v>-3054956.06</v>
      </c>
      <c r="AM31" s="109">
        <v>-3580650.3</v>
      </c>
      <c r="AN31" s="109">
        <v>5994954.91</v>
      </c>
      <c r="AO31" s="151">
        <v>342906920.15</v>
      </c>
      <c r="AP31" s="108">
        <v>12139148.03</v>
      </c>
      <c r="AQ31" s="109">
        <v>11407036.78</v>
      </c>
      <c r="AR31" s="109">
        <v>12193631.63</v>
      </c>
      <c r="AS31" s="109">
        <v>8566414.45</v>
      </c>
      <c r="AT31" s="109">
        <v>16321351.26</v>
      </c>
      <c r="AU31" s="109">
        <v>15191290.54</v>
      </c>
      <c r="AV31" s="109">
        <v>4592300.73</v>
      </c>
      <c r="AW31" s="109">
        <v>15588417.2</v>
      </c>
      <c r="AX31" s="109">
        <v>3193820.77</v>
      </c>
      <c r="AY31" s="109">
        <v>1738027.38</v>
      </c>
      <c r="AZ31" s="109">
        <v>71272727.17</v>
      </c>
      <c r="BA31" s="109">
        <v>3042784.94</v>
      </c>
      <c r="BB31" s="109">
        <v>2401187.24</v>
      </c>
      <c r="BC31" s="109">
        <v>2830750.51</v>
      </c>
      <c r="BD31" s="109">
        <v>3684504.17</v>
      </c>
      <c r="BE31" s="109">
        <v>3045580.71</v>
      </c>
      <c r="BF31" s="109">
        <v>2746795.5</v>
      </c>
      <c r="BG31" s="109">
        <v>3034846.16</v>
      </c>
      <c r="BH31" s="109">
        <v>1633019.77</v>
      </c>
      <c r="BI31" s="109">
        <v>2349452.1</v>
      </c>
      <c r="BJ31" s="109">
        <v>3381889.97</v>
      </c>
      <c r="BK31" s="109">
        <v>-608835.42</v>
      </c>
      <c r="BL31" s="109">
        <v>1203818.04</v>
      </c>
      <c r="BM31" s="109">
        <v>-238718.54</v>
      </c>
      <c r="BN31" s="109">
        <v>528801.54</v>
      </c>
      <c r="BO31" s="109">
        <v>-46731.11</v>
      </c>
      <c r="BP31" s="109">
        <v>1222525.36</v>
      </c>
      <c r="BQ31" s="109">
        <v>540036.11</v>
      </c>
      <c r="BR31" s="109">
        <v>-1709463.41</v>
      </c>
      <c r="BS31" s="109">
        <v>166842.66</v>
      </c>
      <c r="BT31" s="109">
        <v>-113651.88</v>
      </c>
      <c r="BU31" s="109">
        <v>-102288.28</v>
      </c>
      <c r="BV31" s="109">
        <v>309259.28</v>
      </c>
      <c r="BW31" s="109">
        <v>1254116.58</v>
      </c>
      <c r="BX31" s="109">
        <v>1291729.24</v>
      </c>
      <c r="BY31" s="109">
        <v>152312217.22</v>
      </c>
      <c r="BZ31" s="109">
        <v>-517473.3</v>
      </c>
      <c r="CA31" s="109">
        <v>-1130456.56</v>
      </c>
      <c r="CB31" s="109">
        <v>-568993.04</v>
      </c>
      <c r="CC31" s="109">
        <v>143876.11</v>
      </c>
      <c r="CD31" s="109">
        <v>-486907.6</v>
      </c>
      <c r="CE31" s="109">
        <v>-417985.17</v>
      </c>
      <c r="CF31" s="109">
        <v>913106.8</v>
      </c>
      <c r="CG31" s="109">
        <v>-789445.54</v>
      </c>
      <c r="CH31" s="109">
        <v>-915159.15</v>
      </c>
      <c r="CI31" s="109">
        <v>-283099.93</v>
      </c>
      <c r="CJ31" s="109">
        <v>-433231.77</v>
      </c>
      <c r="CK31" s="109">
        <v>-104268.32</v>
      </c>
      <c r="CL31" s="109">
        <v>54831.11</v>
      </c>
      <c r="CM31" s="109">
        <v>-974685.79</v>
      </c>
      <c r="CN31" s="109">
        <v>-715612.58</v>
      </c>
      <c r="CO31" s="109">
        <v>-768129.78</v>
      </c>
      <c r="CP31" s="109">
        <v>151747.33</v>
      </c>
      <c r="CQ31" s="109">
        <v>-1106758.69</v>
      </c>
      <c r="CR31" s="109">
        <v>-677593.46</v>
      </c>
      <c r="CS31" s="109">
        <v>-1396812.63</v>
      </c>
      <c r="CT31" s="109">
        <v>-770931.95</v>
      </c>
      <c r="CU31" s="109">
        <v>-731413.41</v>
      </c>
      <c r="CV31" s="109">
        <v>248378.16</v>
      </c>
      <c r="CW31" s="109">
        <v>699795.6</v>
      </c>
      <c r="CX31" s="109">
        <v>126425.26</v>
      </c>
      <c r="CY31" s="109">
        <v>-1354609.28</v>
      </c>
      <c r="CZ31" s="109">
        <v>-155020.03</v>
      </c>
      <c r="DA31" s="109">
        <v>8701810.59</v>
      </c>
      <c r="DB31" s="109">
        <v>-340490.23</v>
      </c>
      <c r="DC31" s="109">
        <v>-905326.32</v>
      </c>
      <c r="DD31" s="109">
        <v>-576767.07</v>
      </c>
      <c r="DE31" s="109">
        <v>-898925.08</v>
      </c>
      <c r="DF31" s="109">
        <v>-1530391.88</v>
      </c>
      <c r="DG31" s="109">
        <v>-991927.6</v>
      </c>
      <c r="DH31" s="109">
        <v>-348840.25</v>
      </c>
      <c r="DI31" s="109">
        <v>-1324325.37</v>
      </c>
      <c r="DJ31" s="109">
        <v>-651863.02</v>
      </c>
      <c r="DK31" s="109">
        <v>-1667067.18</v>
      </c>
      <c r="DL31" s="109">
        <v>-712688.02</v>
      </c>
      <c r="DM31" s="109">
        <v>-72410.24</v>
      </c>
      <c r="DN31" s="109">
        <v>-23927.05</v>
      </c>
      <c r="DO31" s="109">
        <v>-27899.35</v>
      </c>
      <c r="DP31" s="109">
        <v>-41647.67</v>
      </c>
      <c r="DQ31" s="109">
        <v>-29911.24</v>
      </c>
      <c r="DR31" s="109">
        <v>-29419.06</v>
      </c>
      <c r="DS31" s="135">
        <v>-25270.6</v>
      </c>
      <c r="DT31" s="161">
        <v>0</v>
      </c>
      <c r="DU31" s="162">
        <v>0</v>
      </c>
      <c r="DV31" s="162">
        <v>0</v>
      </c>
      <c r="DW31" s="162">
        <v>0</v>
      </c>
      <c r="DX31" s="162">
        <v>0</v>
      </c>
      <c r="DY31" s="162">
        <v>0</v>
      </c>
    </row>
    <row r="32" s="61" customFormat="1" spans="1:129">
      <c r="A32" s="94" t="s">
        <v>405</v>
      </c>
      <c r="B32" s="98">
        <v>406403601.56</v>
      </c>
      <c r="C32" s="98">
        <v>403729151.6</v>
      </c>
      <c r="D32" s="98">
        <v>1994634.40000002</v>
      </c>
      <c r="E32" s="98">
        <v>219569.089999999</v>
      </c>
      <c r="F32" s="98">
        <v>1093932.97</v>
      </c>
      <c r="G32" s="98">
        <v>44229642.9</v>
      </c>
      <c r="H32" s="98">
        <v>-44863329.4</v>
      </c>
      <c r="I32" s="110">
        <v>-612120346.149999</v>
      </c>
      <c r="J32" s="111">
        <v>0</v>
      </c>
      <c r="K32" s="111">
        <v>3711153.17</v>
      </c>
      <c r="L32" s="111">
        <v>0</v>
      </c>
      <c r="M32" s="111">
        <v>-3754104.36</v>
      </c>
      <c r="N32" s="111">
        <v>-3392651.14</v>
      </c>
      <c r="O32" s="112">
        <v>568132026.9</v>
      </c>
      <c r="P32" s="112">
        <v>222268914.42</v>
      </c>
      <c r="Q32" s="112">
        <v>134158528.73</v>
      </c>
      <c r="R32" s="136">
        <v>94725630.03</v>
      </c>
      <c r="S32" s="110">
        <v>-14833100.04</v>
      </c>
      <c r="T32" s="111">
        <v>169470683.46</v>
      </c>
      <c r="U32" s="111">
        <v>3746112.23</v>
      </c>
      <c r="V32" s="111">
        <v>67183862.96</v>
      </c>
      <c r="W32" s="137">
        <v>-3298644.19</v>
      </c>
      <c r="X32" s="110">
        <v>-4447606.76</v>
      </c>
      <c r="Y32" s="111">
        <v>-2344682.63</v>
      </c>
      <c r="Z32" s="111">
        <v>127280232.58</v>
      </c>
      <c r="AA32" s="111">
        <v>-4662492.53</v>
      </c>
      <c r="AB32" s="111">
        <v>1383565.08</v>
      </c>
      <c r="AC32" s="137">
        <v>16949512.99</v>
      </c>
      <c r="AD32" s="110">
        <v>2908526.94</v>
      </c>
      <c r="AE32" s="111">
        <v>36815585.12</v>
      </c>
      <c r="AF32" s="137">
        <v>55001517.97</v>
      </c>
      <c r="AG32" s="110">
        <v>-10182256.25</v>
      </c>
      <c r="AH32" s="111">
        <v>324348236.23</v>
      </c>
      <c r="AI32" s="111">
        <v>-5311156.65</v>
      </c>
      <c r="AJ32" s="111">
        <v>-7056785.27</v>
      </c>
      <c r="AK32" s="111">
        <v>-75932279.86</v>
      </c>
      <c r="AL32" s="111">
        <v>-3054956.06</v>
      </c>
      <c r="AM32" s="111">
        <v>-3580650.3</v>
      </c>
      <c r="AN32" s="111">
        <v>5994954.91</v>
      </c>
      <c r="AO32" s="152">
        <v>342906920.15</v>
      </c>
      <c r="AP32" s="122">
        <v>12139148.03</v>
      </c>
      <c r="AQ32" s="106">
        <v>11407036.78</v>
      </c>
      <c r="AR32" s="106">
        <v>12193631.63</v>
      </c>
      <c r="AS32" s="106">
        <v>8566414.45</v>
      </c>
      <c r="AT32" s="106">
        <v>16321351.26</v>
      </c>
      <c r="AU32" s="106">
        <v>15191290.54</v>
      </c>
      <c r="AV32" s="106">
        <v>4592300.73</v>
      </c>
      <c r="AW32" s="106">
        <v>15588417.2</v>
      </c>
      <c r="AX32" s="106">
        <v>3193820.77</v>
      </c>
      <c r="AY32" s="106">
        <v>1738027.38</v>
      </c>
      <c r="AZ32" s="111">
        <v>71272727.17</v>
      </c>
      <c r="BA32" s="111">
        <v>3042784.94</v>
      </c>
      <c r="BB32" s="111">
        <v>2401187.24</v>
      </c>
      <c r="BC32" s="111">
        <v>2830750.51</v>
      </c>
      <c r="BD32" s="111">
        <v>3684504.17</v>
      </c>
      <c r="BE32" s="111">
        <v>3045580.71</v>
      </c>
      <c r="BF32" s="111">
        <v>2746795.5</v>
      </c>
      <c r="BG32" s="111">
        <v>3034846.16</v>
      </c>
      <c r="BH32" s="111">
        <v>1633019.77</v>
      </c>
      <c r="BI32" s="111">
        <v>2349452.1</v>
      </c>
      <c r="BJ32" s="111">
        <v>3381889.97</v>
      </c>
      <c r="BK32" s="111">
        <v>-608835.42</v>
      </c>
      <c r="BL32" s="111">
        <v>1203818.04</v>
      </c>
      <c r="BM32" s="111">
        <v>-238718.54</v>
      </c>
      <c r="BN32" s="111">
        <v>528801.54</v>
      </c>
      <c r="BO32" s="111">
        <v>-46731.11</v>
      </c>
      <c r="BP32" s="111">
        <v>1222525.36</v>
      </c>
      <c r="BQ32" s="111">
        <v>540036.11</v>
      </c>
      <c r="BR32" s="111">
        <v>-1709463.41</v>
      </c>
      <c r="BS32" s="111">
        <v>166842.66</v>
      </c>
      <c r="BT32" s="111">
        <v>-113651.88</v>
      </c>
      <c r="BU32" s="111">
        <v>-102288.28</v>
      </c>
      <c r="BV32" s="111">
        <v>309259.28</v>
      </c>
      <c r="BW32" s="111">
        <v>1254116.58</v>
      </c>
      <c r="BX32" s="111">
        <v>1291729.24</v>
      </c>
      <c r="BY32" s="111">
        <v>152312217.22</v>
      </c>
      <c r="BZ32" s="111">
        <v>-517473.3</v>
      </c>
      <c r="CA32" s="111">
        <v>-1130456.56</v>
      </c>
      <c r="CB32" s="111">
        <v>-568993.04</v>
      </c>
      <c r="CC32" s="111">
        <v>143876.11</v>
      </c>
      <c r="CD32" s="111">
        <v>-486907.6</v>
      </c>
      <c r="CE32" s="111">
        <v>-417985.17</v>
      </c>
      <c r="CF32" s="111">
        <v>913106.8</v>
      </c>
      <c r="CG32" s="111">
        <v>-789445.54</v>
      </c>
      <c r="CH32" s="111">
        <v>-915159.15</v>
      </c>
      <c r="CI32" s="111">
        <v>-283099.93</v>
      </c>
      <c r="CJ32" s="111">
        <v>-433231.77</v>
      </c>
      <c r="CK32" s="111">
        <v>-104268.32</v>
      </c>
      <c r="CL32" s="111">
        <v>54831.11</v>
      </c>
      <c r="CM32" s="111">
        <v>-974685.79</v>
      </c>
      <c r="CN32" s="111">
        <v>-715612.58</v>
      </c>
      <c r="CO32" s="111">
        <v>-768129.78</v>
      </c>
      <c r="CP32" s="111">
        <v>151747.33</v>
      </c>
      <c r="CQ32" s="111">
        <v>-1106758.69</v>
      </c>
      <c r="CR32" s="111">
        <v>-677593.46</v>
      </c>
      <c r="CS32" s="111">
        <v>-1396812.63</v>
      </c>
      <c r="CT32" s="111">
        <v>-770931.95</v>
      </c>
      <c r="CU32" s="111">
        <v>-731413.41</v>
      </c>
      <c r="CV32" s="111">
        <v>248378.16</v>
      </c>
      <c r="CW32" s="111">
        <v>699795.6</v>
      </c>
      <c r="CX32" s="111">
        <v>126425.26</v>
      </c>
      <c r="CY32" s="111">
        <v>-1354609.28</v>
      </c>
      <c r="CZ32" s="111">
        <v>-155020.03</v>
      </c>
      <c r="DA32" s="111">
        <v>8701810.59</v>
      </c>
      <c r="DB32" s="111">
        <v>-340490.23</v>
      </c>
      <c r="DC32" s="111">
        <v>-905326.32</v>
      </c>
      <c r="DD32" s="111">
        <v>-576767.07</v>
      </c>
      <c r="DE32" s="111">
        <v>-898925.08</v>
      </c>
      <c r="DF32" s="111">
        <v>-1530391.88</v>
      </c>
      <c r="DG32" s="111">
        <v>-991927.6</v>
      </c>
      <c r="DH32" s="111">
        <v>-348840.25</v>
      </c>
      <c r="DI32" s="111">
        <v>-1324325.37</v>
      </c>
      <c r="DJ32" s="111">
        <v>-651863.02</v>
      </c>
      <c r="DK32" s="111">
        <v>-1667067.18</v>
      </c>
      <c r="DL32" s="111">
        <v>-712688.02</v>
      </c>
      <c r="DM32" s="111">
        <v>-72410.24</v>
      </c>
      <c r="DN32" s="111">
        <v>-23927.05</v>
      </c>
      <c r="DO32" s="111">
        <v>-27899.35</v>
      </c>
      <c r="DP32" s="111">
        <v>-41647.67</v>
      </c>
      <c r="DQ32" s="111">
        <v>-29911.24</v>
      </c>
      <c r="DR32" s="111">
        <v>-29419.06</v>
      </c>
      <c r="DS32" s="137">
        <v>-25270.6</v>
      </c>
      <c r="DT32" s="159">
        <v>0</v>
      </c>
      <c r="DU32" s="160">
        <v>0</v>
      </c>
      <c r="DV32" s="160">
        <v>0</v>
      </c>
      <c r="DW32" s="160">
        <v>0</v>
      </c>
      <c r="DX32" s="160">
        <v>0</v>
      </c>
      <c r="DY32" s="160">
        <v>0</v>
      </c>
    </row>
    <row r="33" s="61" customFormat="1" spans="1:129">
      <c r="A33" s="94" t="s">
        <v>406</v>
      </c>
      <c r="B33" s="98">
        <v>0</v>
      </c>
      <c r="C33" s="98">
        <v>0</v>
      </c>
      <c r="D33" s="98">
        <v>0</v>
      </c>
      <c r="E33" s="98"/>
      <c r="F33" s="98">
        <v>0</v>
      </c>
      <c r="G33" s="98"/>
      <c r="H33" s="98">
        <v>0</v>
      </c>
      <c r="I33" s="108"/>
      <c r="J33" s="109"/>
      <c r="K33" s="109"/>
      <c r="L33" s="109"/>
      <c r="M33" s="109"/>
      <c r="N33" s="109"/>
      <c r="O33" s="107">
        <v>0</v>
      </c>
      <c r="P33" s="107">
        <v>0</v>
      </c>
      <c r="Q33" s="107">
        <v>0</v>
      </c>
      <c r="R33" s="133">
        <v>0</v>
      </c>
      <c r="S33" s="108"/>
      <c r="T33" s="109"/>
      <c r="U33" s="109"/>
      <c r="V33" s="109"/>
      <c r="W33" s="135"/>
      <c r="X33" s="108"/>
      <c r="Y33" s="109"/>
      <c r="Z33" s="109"/>
      <c r="AA33" s="109"/>
      <c r="AB33" s="109"/>
      <c r="AC33" s="135"/>
      <c r="AD33" s="108"/>
      <c r="AE33" s="109"/>
      <c r="AF33" s="135"/>
      <c r="AG33" s="108"/>
      <c r="AH33" s="109"/>
      <c r="AI33" s="109"/>
      <c r="AJ33" s="109"/>
      <c r="AK33" s="109"/>
      <c r="AL33" s="109"/>
      <c r="AM33" s="109"/>
      <c r="AN33" s="109"/>
      <c r="AO33" s="151">
        <v>0</v>
      </c>
      <c r="AP33" s="108"/>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09"/>
      <c r="BN33" s="109"/>
      <c r="BO33" s="109"/>
      <c r="BP33" s="109"/>
      <c r="BQ33" s="109"/>
      <c r="BR33" s="109"/>
      <c r="BS33" s="109"/>
      <c r="BT33" s="109"/>
      <c r="BU33" s="109"/>
      <c r="BV33" s="109"/>
      <c r="BW33" s="109"/>
      <c r="BX33" s="109"/>
      <c r="BY33" s="109"/>
      <c r="BZ33" s="109"/>
      <c r="CA33" s="109"/>
      <c r="CB33" s="109"/>
      <c r="CC33" s="109"/>
      <c r="CD33" s="109"/>
      <c r="CE33" s="109"/>
      <c r="CF33" s="109"/>
      <c r="CG33" s="109"/>
      <c r="CH33" s="109"/>
      <c r="CI33" s="109"/>
      <c r="CJ33" s="109"/>
      <c r="CK33" s="109"/>
      <c r="CL33" s="109"/>
      <c r="CM33" s="109"/>
      <c r="CN33" s="109"/>
      <c r="CO33" s="109"/>
      <c r="CP33" s="109"/>
      <c r="CQ33" s="109"/>
      <c r="CR33" s="109"/>
      <c r="CS33" s="109"/>
      <c r="CT33" s="109"/>
      <c r="CU33" s="109"/>
      <c r="CV33" s="109"/>
      <c r="CW33" s="109"/>
      <c r="CX33" s="109"/>
      <c r="CY33" s="109"/>
      <c r="CZ33" s="109"/>
      <c r="DA33" s="109"/>
      <c r="DB33" s="109"/>
      <c r="DC33" s="109"/>
      <c r="DD33" s="109"/>
      <c r="DE33" s="109"/>
      <c r="DF33" s="109"/>
      <c r="DG33" s="109"/>
      <c r="DH33" s="109"/>
      <c r="DI33" s="109"/>
      <c r="DJ33" s="109"/>
      <c r="DK33" s="109"/>
      <c r="DL33" s="109"/>
      <c r="DM33" s="109"/>
      <c r="DN33" s="109"/>
      <c r="DO33" s="109"/>
      <c r="DP33" s="109"/>
      <c r="DQ33" s="109"/>
      <c r="DR33" s="109"/>
      <c r="DS33" s="135"/>
      <c r="DT33" s="161">
        <v>0</v>
      </c>
      <c r="DU33" s="162">
        <v>0</v>
      </c>
      <c r="DV33" s="162">
        <v>0</v>
      </c>
      <c r="DW33" s="162">
        <v>0</v>
      </c>
      <c r="DX33" s="162">
        <v>0</v>
      </c>
      <c r="DY33" s="162">
        <v>0</v>
      </c>
    </row>
    <row r="34" s="61" customFormat="1" spans="1:129">
      <c r="A34" s="94" t="s">
        <v>407</v>
      </c>
      <c r="B34" s="98"/>
      <c r="C34" s="98"/>
      <c r="D34" s="98"/>
      <c r="E34" s="98"/>
      <c r="F34" s="98"/>
      <c r="G34" s="98"/>
      <c r="H34" s="98"/>
      <c r="I34" s="108"/>
      <c r="J34" s="109"/>
      <c r="K34" s="109"/>
      <c r="L34" s="109"/>
      <c r="M34" s="109"/>
      <c r="N34" s="109"/>
      <c r="O34" s="107">
        <v>0</v>
      </c>
      <c r="P34" s="107">
        <v>0</v>
      </c>
      <c r="Q34" s="107">
        <v>0</v>
      </c>
      <c r="R34" s="133">
        <v>0</v>
      </c>
      <c r="S34" s="108"/>
      <c r="T34" s="109"/>
      <c r="U34" s="109"/>
      <c r="V34" s="109"/>
      <c r="W34" s="135"/>
      <c r="X34" s="108"/>
      <c r="Y34" s="109"/>
      <c r="Z34" s="109"/>
      <c r="AA34" s="109"/>
      <c r="AB34" s="109"/>
      <c r="AC34" s="135"/>
      <c r="AD34" s="108"/>
      <c r="AE34" s="109"/>
      <c r="AF34" s="135"/>
      <c r="AG34" s="108"/>
      <c r="AH34" s="109"/>
      <c r="AI34" s="109"/>
      <c r="AJ34" s="109"/>
      <c r="AK34" s="109"/>
      <c r="AL34" s="109"/>
      <c r="AM34" s="109"/>
      <c r="AN34" s="109"/>
      <c r="AO34" s="151">
        <v>0</v>
      </c>
      <c r="AP34" s="108"/>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09"/>
      <c r="BM34" s="109"/>
      <c r="BN34" s="109"/>
      <c r="BO34" s="109"/>
      <c r="BP34" s="109"/>
      <c r="BQ34" s="109"/>
      <c r="BR34" s="109"/>
      <c r="BS34" s="109"/>
      <c r="BT34" s="109"/>
      <c r="BU34" s="109"/>
      <c r="BV34" s="109"/>
      <c r="BW34" s="109"/>
      <c r="BX34" s="109"/>
      <c r="BY34" s="109"/>
      <c r="BZ34" s="109"/>
      <c r="CA34" s="109"/>
      <c r="CB34" s="109"/>
      <c r="CC34" s="109"/>
      <c r="CD34" s="109"/>
      <c r="CE34" s="109"/>
      <c r="CF34" s="109"/>
      <c r="CG34" s="109"/>
      <c r="CH34" s="109"/>
      <c r="CI34" s="109"/>
      <c r="CJ34" s="109"/>
      <c r="CK34" s="109"/>
      <c r="CL34" s="109"/>
      <c r="CM34" s="109"/>
      <c r="CN34" s="109"/>
      <c r="CO34" s="109"/>
      <c r="CP34" s="109"/>
      <c r="CQ34" s="109"/>
      <c r="CR34" s="109"/>
      <c r="CS34" s="109"/>
      <c r="CT34" s="109"/>
      <c r="CU34" s="109"/>
      <c r="CV34" s="109"/>
      <c r="CW34" s="109"/>
      <c r="CX34" s="109"/>
      <c r="CY34" s="109"/>
      <c r="CZ34" s="109"/>
      <c r="DA34" s="109"/>
      <c r="DB34" s="109"/>
      <c r="DC34" s="109"/>
      <c r="DD34" s="109"/>
      <c r="DE34" s="109"/>
      <c r="DF34" s="109"/>
      <c r="DG34" s="109"/>
      <c r="DH34" s="109"/>
      <c r="DI34" s="109"/>
      <c r="DJ34" s="109"/>
      <c r="DK34" s="109"/>
      <c r="DL34" s="109"/>
      <c r="DM34" s="109"/>
      <c r="DN34" s="109"/>
      <c r="DO34" s="109"/>
      <c r="DP34" s="109"/>
      <c r="DQ34" s="109"/>
      <c r="DR34" s="109"/>
      <c r="DS34" s="135"/>
      <c r="DT34" s="161">
        <v>0</v>
      </c>
      <c r="DU34" s="162">
        <v>0</v>
      </c>
      <c r="DV34" s="162">
        <v>0</v>
      </c>
      <c r="DW34" s="162">
        <v>0</v>
      </c>
      <c r="DX34" s="162">
        <v>0</v>
      </c>
      <c r="DY34" s="162">
        <v>0</v>
      </c>
    </row>
    <row r="35" s="61" customFormat="1" spans="1:129">
      <c r="A35" s="94" t="s">
        <v>408</v>
      </c>
      <c r="B35" s="98">
        <v>-303134.51</v>
      </c>
      <c r="C35" s="98">
        <v>0</v>
      </c>
      <c r="D35" s="98">
        <v>0</v>
      </c>
      <c r="E35" s="98"/>
      <c r="F35" s="98"/>
      <c r="G35" s="98"/>
      <c r="H35" s="98">
        <v>-303134.51</v>
      </c>
      <c r="I35" s="108"/>
      <c r="J35" s="109"/>
      <c r="K35" s="109"/>
      <c r="L35" s="109"/>
      <c r="M35" s="109"/>
      <c r="N35" s="109"/>
      <c r="O35" s="107">
        <v>0</v>
      </c>
      <c r="P35" s="107">
        <v>0</v>
      </c>
      <c r="Q35" s="107">
        <v>0</v>
      </c>
      <c r="R35" s="133">
        <v>0</v>
      </c>
      <c r="S35" s="108"/>
      <c r="T35" s="109"/>
      <c r="U35" s="109"/>
      <c r="V35" s="109"/>
      <c r="W35" s="135"/>
      <c r="X35" s="108"/>
      <c r="Y35" s="109"/>
      <c r="Z35" s="109"/>
      <c r="AA35" s="109"/>
      <c r="AB35" s="109"/>
      <c r="AC35" s="135"/>
      <c r="AD35" s="108"/>
      <c r="AE35" s="109"/>
      <c r="AF35" s="135"/>
      <c r="AG35" s="108"/>
      <c r="AH35" s="109"/>
      <c r="AI35" s="109"/>
      <c r="AJ35" s="109"/>
      <c r="AK35" s="109"/>
      <c r="AL35" s="109"/>
      <c r="AM35" s="109"/>
      <c r="AN35" s="109"/>
      <c r="AO35" s="151">
        <v>0</v>
      </c>
      <c r="AP35" s="108"/>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09"/>
      <c r="BN35" s="109"/>
      <c r="BO35" s="109"/>
      <c r="BP35" s="109"/>
      <c r="BQ35" s="109"/>
      <c r="BR35" s="109"/>
      <c r="BS35" s="109"/>
      <c r="BT35" s="109"/>
      <c r="BU35" s="109"/>
      <c r="BV35" s="109"/>
      <c r="BW35" s="109"/>
      <c r="BX35" s="109"/>
      <c r="BY35" s="109"/>
      <c r="BZ35" s="109"/>
      <c r="CA35" s="109"/>
      <c r="CB35" s="109"/>
      <c r="CC35" s="109"/>
      <c r="CD35" s="109"/>
      <c r="CE35" s="109"/>
      <c r="CF35" s="109"/>
      <c r="CG35" s="109"/>
      <c r="CH35" s="109"/>
      <c r="CI35" s="109"/>
      <c r="CJ35" s="109"/>
      <c r="CK35" s="109"/>
      <c r="CL35" s="109"/>
      <c r="CM35" s="109"/>
      <c r="CN35" s="109"/>
      <c r="CO35" s="109"/>
      <c r="CP35" s="109"/>
      <c r="CQ35" s="109"/>
      <c r="CR35" s="109"/>
      <c r="CS35" s="109"/>
      <c r="CT35" s="109"/>
      <c r="CU35" s="109"/>
      <c r="CV35" s="109"/>
      <c r="CW35" s="109"/>
      <c r="CX35" s="109"/>
      <c r="CY35" s="109"/>
      <c r="CZ35" s="109"/>
      <c r="DA35" s="109"/>
      <c r="DB35" s="109"/>
      <c r="DC35" s="109"/>
      <c r="DD35" s="109"/>
      <c r="DE35" s="109"/>
      <c r="DF35" s="109"/>
      <c r="DG35" s="109"/>
      <c r="DH35" s="109"/>
      <c r="DI35" s="109"/>
      <c r="DJ35" s="109"/>
      <c r="DK35" s="109"/>
      <c r="DL35" s="109"/>
      <c r="DM35" s="109"/>
      <c r="DN35" s="109"/>
      <c r="DO35" s="109"/>
      <c r="DP35" s="109"/>
      <c r="DQ35" s="109"/>
      <c r="DR35" s="109"/>
      <c r="DS35" s="135"/>
      <c r="DT35" s="161">
        <v>0</v>
      </c>
      <c r="DU35" s="162">
        <v>0</v>
      </c>
      <c r="DV35" s="162">
        <v>0</v>
      </c>
      <c r="DW35" s="162">
        <v>0</v>
      </c>
      <c r="DX35" s="162">
        <v>0</v>
      </c>
      <c r="DY35" s="162">
        <v>0</v>
      </c>
    </row>
    <row r="36" s="61" customFormat="1" ht="24" spans="1:129">
      <c r="A36" s="94" t="s">
        <v>409</v>
      </c>
      <c r="B36" s="98">
        <v>406706736.07</v>
      </c>
      <c r="C36" s="98">
        <v>403729151.6</v>
      </c>
      <c r="D36" s="98">
        <v>1994634.40000002</v>
      </c>
      <c r="E36" s="98">
        <v>219569.089999999</v>
      </c>
      <c r="F36" s="98">
        <v>1093932.97</v>
      </c>
      <c r="G36" s="98">
        <v>44229642.9</v>
      </c>
      <c r="H36" s="98">
        <v>-44560194.89</v>
      </c>
      <c r="I36" s="113">
        <v>-612120346.149999</v>
      </c>
      <c r="J36" s="114">
        <v>0</v>
      </c>
      <c r="K36" s="114">
        <v>3711153.17</v>
      </c>
      <c r="L36" s="114">
        <v>0</v>
      </c>
      <c r="M36" s="114">
        <v>-3754104.36</v>
      </c>
      <c r="N36" s="114">
        <v>-3392651.14</v>
      </c>
      <c r="O36" s="115">
        <v>568132026.9</v>
      </c>
      <c r="P36" s="115">
        <v>222268914.42</v>
      </c>
      <c r="Q36" s="115">
        <v>134158528.73</v>
      </c>
      <c r="R36" s="138">
        <v>94725630.03</v>
      </c>
      <c r="S36" s="113">
        <v>-14833100.04</v>
      </c>
      <c r="T36" s="114">
        <v>169470683.46</v>
      </c>
      <c r="U36" s="114">
        <v>3746112.23</v>
      </c>
      <c r="V36" s="114">
        <v>67183862.96</v>
      </c>
      <c r="W36" s="139">
        <v>-3298644.19</v>
      </c>
      <c r="X36" s="113">
        <v>-4447606.76</v>
      </c>
      <c r="Y36" s="114">
        <v>-2344682.63</v>
      </c>
      <c r="Z36" s="114">
        <v>127280232.58</v>
      </c>
      <c r="AA36" s="114">
        <v>-4662492.53</v>
      </c>
      <c r="AB36" s="114">
        <v>1383565.08</v>
      </c>
      <c r="AC36" s="139">
        <v>16949512.99</v>
      </c>
      <c r="AD36" s="113">
        <v>2908526.94</v>
      </c>
      <c r="AE36" s="114">
        <v>36815585.12</v>
      </c>
      <c r="AF36" s="139">
        <v>55001517.97</v>
      </c>
      <c r="AG36" s="113">
        <v>-10182256.25</v>
      </c>
      <c r="AH36" s="114">
        <v>324348236.23</v>
      </c>
      <c r="AI36" s="114">
        <v>-5311156.65</v>
      </c>
      <c r="AJ36" s="114">
        <v>-7056785.27</v>
      </c>
      <c r="AK36" s="114">
        <v>-75932279.86</v>
      </c>
      <c r="AL36" s="114">
        <v>-3054956.06</v>
      </c>
      <c r="AM36" s="114">
        <v>-3580650.3</v>
      </c>
      <c r="AN36" s="114">
        <v>5994954.91</v>
      </c>
      <c r="AO36" s="153">
        <v>342906920.15</v>
      </c>
      <c r="AP36" s="113">
        <v>12139148.03</v>
      </c>
      <c r="AQ36" s="114">
        <v>11407036.78</v>
      </c>
      <c r="AR36" s="114">
        <v>12193631.63</v>
      </c>
      <c r="AS36" s="114">
        <v>8566414.45</v>
      </c>
      <c r="AT36" s="114">
        <v>16321351.26</v>
      </c>
      <c r="AU36" s="114">
        <v>15191290.54</v>
      </c>
      <c r="AV36" s="114">
        <v>4592300.73</v>
      </c>
      <c r="AW36" s="114">
        <v>15588417.2</v>
      </c>
      <c r="AX36" s="114">
        <v>3193820.77</v>
      </c>
      <c r="AY36" s="114">
        <v>1738027.38</v>
      </c>
      <c r="AZ36" s="114">
        <v>71272727.17</v>
      </c>
      <c r="BA36" s="114">
        <v>3042784.94</v>
      </c>
      <c r="BB36" s="114">
        <v>2401187.24</v>
      </c>
      <c r="BC36" s="114">
        <v>2830750.51</v>
      </c>
      <c r="BD36" s="114">
        <v>3684504.17</v>
      </c>
      <c r="BE36" s="114">
        <v>3045580.71</v>
      </c>
      <c r="BF36" s="114">
        <v>2746795.5</v>
      </c>
      <c r="BG36" s="114">
        <v>3034846.16</v>
      </c>
      <c r="BH36" s="114">
        <v>1633019.77</v>
      </c>
      <c r="BI36" s="114">
        <v>2349452.1</v>
      </c>
      <c r="BJ36" s="114">
        <v>3381889.97</v>
      </c>
      <c r="BK36" s="114">
        <v>-608835.42</v>
      </c>
      <c r="BL36" s="114">
        <v>1203818.04</v>
      </c>
      <c r="BM36" s="114">
        <v>-238718.54</v>
      </c>
      <c r="BN36" s="114">
        <v>528801.54</v>
      </c>
      <c r="BO36" s="114">
        <v>-46731.11</v>
      </c>
      <c r="BP36" s="114">
        <v>1222525.36</v>
      </c>
      <c r="BQ36" s="114">
        <v>540036.11</v>
      </c>
      <c r="BR36" s="114">
        <v>-1709463.41</v>
      </c>
      <c r="BS36" s="114">
        <v>166842.66</v>
      </c>
      <c r="BT36" s="114">
        <v>-113651.88</v>
      </c>
      <c r="BU36" s="114">
        <v>-102288.28</v>
      </c>
      <c r="BV36" s="114">
        <v>309259.28</v>
      </c>
      <c r="BW36" s="114">
        <v>1254116.58</v>
      </c>
      <c r="BX36" s="114">
        <v>1291729.24</v>
      </c>
      <c r="BY36" s="114">
        <v>152312217.22</v>
      </c>
      <c r="BZ36" s="114">
        <v>-517473.3</v>
      </c>
      <c r="CA36" s="114">
        <v>-1130456.56</v>
      </c>
      <c r="CB36" s="114">
        <v>-568993.04</v>
      </c>
      <c r="CC36" s="114">
        <v>143876.11</v>
      </c>
      <c r="CD36" s="114">
        <v>-486907.6</v>
      </c>
      <c r="CE36" s="114">
        <v>-417985.17</v>
      </c>
      <c r="CF36" s="114">
        <v>913106.8</v>
      </c>
      <c r="CG36" s="114">
        <v>-789445.54</v>
      </c>
      <c r="CH36" s="114">
        <v>-915159.15</v>
      </c>
      <c r="CI36" s="114">
        <v>-283099.93</v>
      </c>
      <c r="CJ36" s="114">
        <v>-433231.77</v>
      </c>
      <c r="CK36" s="114">
        <v>-104268.32</v>
      </c>
      <c r="CL36" s="114">
        <v>54831.11</v>
      </c>
      <c r="CM36" s="114">
        <v>-974685.79</v>
      </c>
      <c r="CN36" s="114">
        <v>-715612.58</v>
      </c>
      <c r="CO36" s="114">
        <v>-768129.78</v>
      </c>
      <c r="CP36" s="114">
        <v>151747.33</v>
      </c>
      <c r="CQ36" s="114">
        <v>-1106758.69</v>
      </c>
      <c r="CR36" s="114">
        <v>-677593.46</v>
      </c>
      <c r="CS36" s="114">
        <v>-1396812.63</v>
      </c>
      <c r="CT36" s="114">
        <v>-770931.95</v>
      </c>
      <c r="CU36" s="114">
        <v>-731413.41</v>
      </c>
      <c r="CV36" s="114">
        <v>248378.16</v>
      </c>
      <c r="CW36" s="114">
        <v>699795.6</v>
      </c>
      <c r="CX36" s="114">
        <v>126425.26</v>
      </c>
      <c r="CY36" s="114">
        <v>-1354609.28</v>
      </c>
      <c r="CZ36" s="114">
        <v>-155020.03</v>
      </c>
      <c r="DA36" s="114">
        <v>8701810.59</v>
      </c>
      <c r="DB36" s="114">
        <v>-340490.23</v>
      </c>
      <c r="DC36" s="114">
        <v>-905326.32</v>
      </c>
      <c r="DD36" s="114">
        <v>-576767.07</v>
      </c>
      <c r="DE36" s="114">
        <v>-898925.08</v>
      </c>
      <c r="DF36" s="114">
        <v>-1530391.88</v>
      </c>
      <c r="DG36" s="114">
        <v>-991927.6</v>
      </c>
      <c r="DH36" s="114">
        <v>-348840.25</v>
      </c>
      <c r="DI36" s="114">
        <v>-1324325.37</v>
      </c>
      <c r="DJ36" s="114">
        <v>-651863.02</v>
      </c>
      <c r="DK36" s="114">
        <v>-1667067.18</v>
      </c>
      <c r="DL36" s="114">
        <v>-712688.02</v>
      </c>
      <c r="DM36" s="114">
        <v>-72410.24</v>
      </c>
      <c r="DN36" s="114">
        <v>-23927.05</v>
      </c>
      <c r="DO36" s="114">
        <v>-27899.35</v>
      </c>
      <c r="DP36" s="114">
        <v>-41647.67</v>
      </c>
      <c r="DQ36" s="114">
        <v>-29911.24</v>
      </c>
      <c r="DR36" s="114">
        <v>-29419.06</v>
      </c>
      <c r="DS36" s="139">
        <v>-25270.6</v>
      </c>
      <c r="DT36" s="159">
        <v>0</v>
      </c>
      <c r="DU36" s="160">
        <v>0</v>
      </c>
      <c r="DV36" s="160">
        <v>0</v>
      </c>
      <c r="DW36" s="160">
        <v>0</v>
      </c>
      <c r="DX36" s="160">
        <v>0</v>
      </c>
      <c r="DY36" s="160">
        <v>0</v>
      </c>
    </row>
    <row r="37" s="82" customFormat="1" spans="1:130">
      <c r="A37" s="88" t="s">
        <v>410</v>
      </c>
      <c r="B37" s="99">
        <v>-35761975.75</v>
      </c>
      <c r="C37" s="99">
        <v>-35761975.75</v>
      </c>
      <c r="D37" s="99">
        <v>0</v>
      </c>
      <c r="E37" s="99">
        <v>0</v>
      </c>
      <c r="F37" s="99">
        <v>0</v>
      </c>
      <c r="G37" s="99">
        <v>0</v>
      </c>
      <c r="H37" s="99">
        <v>0</v>
      </c>
      <c r="I37" s="116"/>
      <c r="J37" s="117"/>
      <c r="K37" s="117"/>
      <c r="L37" s="117"/>
      <c r="M37" s="117"/>
      <c r="N37" s="117"/>
      <c r="O37" s="118">
        <v>0</v>
      </c>
      <c r="P37" s="118">
        <v>-35761975.75</v>
      </c>
      <c r="Q37" s="118">
        <v>0</v>
      </c>
      <c r="R37" s="140">
        <v>0</v>
      </c>
      <c r="S37" s="116">
        <v>0</v>
      </c>
      <c r="T37" s="117">
        <v>3524984.4</v>
      </c>
      <c r="U37" s="117">
        <v>0</v>
      </c>
      <c r="V37" s="117">
        <v>0</v>
      </c>
      <c r="W37" s="141">
        <v>-39286960.15</v>
      </c>
      <c r="X37" s="116"/>
      <c r="Y37" s="117"/>
      <c r="Z37" s="117"/>
      <c r="AA37" s="117"/>
      <c r="AB37" s="117"/>
      <c r="AC37" s="141"/>
      <c r="AD37" s="116"/>
      <c r="AE37" s="117"/>
      <c r="AF37" s="141"/>
      <c r="AG37" s="116"/>
      <c r="AH37" s="117"/>
      <c r="AI37" s="117"/>
      <c r="AJ37" s="117"/>
      <c r="AK37" s="117"/>
      <c r="AL37" s="117"/>
      <c r="AM37" s="117"/>
      <c r="AN37" s="117"/>
      <c r="AO37" s="154">
        <v>0</v>
      </c>
      <c r="AP37" s="116"/>
      <c r="AQ37" s="117"/>
      <c r="AR37" s="117"/>
      <c r="AS37" s="117"/>
      <c r="AT37" s="117"/>
      <c r="AU37" s="117"/>
      <c r="AV37" s="117"/>
      <c r="AW37" s="117"/>
      <c r="AX37" s="117"/>
      <c r="AY37" s="117"/>
      <c r="AZ37" s="117"/>
      <c r="BA37" s="117"/>
      <c r="BB37" s="117"/>
      <c r="BC37" s="117"/>
      <c r="BD37" s="117"/>
      <c r="BE37" s="117"/>
      <c r="BF37" s="117"/>
      <c r="BG37" s="117"/>
      <c r="BH37" s="117"/>
      <c r="BI37" s="117"/>
      <c r="BJ37" s="117"/>
      <c r="BK37" s="117"/>
      <c r="BL37" s="117"/>
      <c r="BM37" s="117"/>
      <c r="BN37" s="117"/>
      <c r="BO37" s="117"/>
      <c r="BP37" s="117"/>
      <c r="BQ37" s="117"/>
      <c r="BR37" s="117"/>
      <c r="BS37" s="117"/>
      <c r="BT37" s="117"/>
      <c r="BU37" s="117"/>
      <c r="BV37" s="117"/>
      <c r="BW37" s="117"/>
      <c r="BX37" s="117"/>
      <c r="BY37" s="117"/>
      <c r="BZ37" s="117"/>
      <c r="CA37" s="117"/>
      <c r="CB37" s="117"/>
      <c r="CC37" s="117"/>
      <c r="CD37" s="117"/>
      <c r="CE37" s="117"/>
      <c r="CF37" s="117"/>
      <c r="CG37" s="117"/>
      <c r="CH37" s="117"/>
      <c r="CI37" s="117"/>
      <c r="CJ37" s="117"/>
      <c r="CK37" s="117"/>
      <c r="CL37" s="117"/>
      <c r="CM37" s="117"/>
      <c r="CN37" s="117"/>
      <c r="CO37" s="117"/>
      <c r="CP37" s="117"/>
      <c r="CQ37" s="117"/>
      <c r="CR37" s="117"/>
      <c r="CS37" s="117"/>
      <c r="CT37" s="117"/>
      <c r="CU37" s="117"/>
      <c r="CV37" s="117"/>
      <c r="CW37" s="117"/>
      <c r="CX37" s="117"/>
      <c r="CY37" s="117"/>
      <c r="CZ37" s="117"/>
      <c r="DA37" s="117"/>
      <c r="DB37" s="117"/>
      <c r="DC37" s="117"/>
      <c r="DD37" s="117"/>
      <c r="DE37" s="117"/>
      <c r="DF37" s="117"/>
      <c r="DG37" s="117"/>
      <c r="DH37" s="117"/>
      <c r="DI37" s="117"/>
      <c r="DJ37" s="117"/>
      <c r="DK37" s="117"/>
      <c r="DL37" s="117"/>
      <c r="DM37" s="117"/>
      <c r="DN37" s="117"/>
      <c r="DO37" s="117"/>
      <c r="DP37" s="117"/>
      <c r="DQ37" s="117"/>
      <c r="DR37" s="117"/>
      <c r="DS37" s="141"/>
      <c r="DT37" s="159">
        <v>0</v>
      </c>
      <c r="DU37" s="163">
        <v>0</v>
      </c>
      <c r="DV37" s="163">
        <v>0</v>
      </c>
      <c r="DW37" s="163">
        <v>0</v>
      </c>
      <c r="DX37" s="163">
        <v>0</v>
      </c>
      <c r="DY37" s="163">
        <v>0</v>
      </c>
      <c r="DZ37" s="82">
        <v>0</v>
      </c>
    </row>
    <row r="38" s="61" customFormat="1" ht="24" spans="1:129">
      <c r="A38" s="94" t="s">
        <v>411</v>
      </c>
      <c r="B38" s="98">
        <v>-35761975.75</v>
      </c>
      <c r="C38" s="98">
        <v>-35761975.75</v>
      </c>
      <c r="D38" s="98">
        <v>0</v>
      </c>
      <c r="E38" s="98">
        <v>0</v>
      </c>
      <c r="F38" s="98">
        <v>0</v>
      </c>
      <c r="G38" s="98">
        <v>0</v>
      </c>
      <c r="H38" s="98">
        <v>0</v>
      </c>
      <c r="I38" s="119"/>
      <c r="J38" s="120"/>
      <c r="K38" s="120"/>
      <c r="L38" s="120"/>
      <c r="M38" s="120"/>
      <c r="N38" s="120"/>
      <c r="O38" s="121">
        <v>0</v>
      </c>
      <c r="P38" s="121">
        <v>-35761975.75</v>
      </c>
      <c r="Q38" s="121">
        <v>0</v>
      </c>
      <c r="R38" s="142">
        <v>0</v>
      </c>
      <c r="S38" s="119"/>
      <c r="T38" s="120">
        <v>3524984.4</v>
      </c>
      <c r="U38" s="120">
        <v>0</v>
      </c>
      <c r="V38" s="120">
        <v>0</v>
      </c>
      <c r="W38" s="143">
        <v>-39286960.15</v>
      </c>
      <c r="X38" s="119"/>
      <c r="Y38" s="120"/>
      <c r="Z38" s="120"/>
      <c r="AA38" s="120"/>
      <c r="AB38" s="120"/>
      <c r="AC38" s="143"/>
      <c r="AD38" s="119"/>
      <c r="AE38" s="120"/>
      <c r="AF38" s="143"/>
      <c r="AG38" s="119"/>
      <c r="AH38" s="120"/>
      <c r="AI38" s="120"/>
      <c r="AJ38" s="120"/>
      <c r="AK38" s="120"/>
      <c r="AL38" s="120"/>
      <c r="AM38" s="120"/>
      <c r="AN38" s="120"/>
      <c r="AO38" s="155">
        <v>0</v>
      </c>
      <c r="AP38" s="119"/>
      <c r="AQ38" s="120"/>
      <c r="AR38" s="120"/>
      <c r="AS38" s="120"/>
      <c r="AT38" s="120"/>
      <c r="AU38" s="120"/>
      <c r="AV38" s="120"/>
      <c r="AW38" s="120"/>
      <c r="AX38" s="120"/>
      <c r="AY38" s="120"/>
      <c r="AZ38" s="120"/>
      <c r="BA38" s="120"/>
      <c r="BB38" s="120"/>
      <c r="BC38" s="120"/>
      <c r="BD38" s="120"/>
      <c r="BE38" s="120"/>
      <c r="BF38" s="120"/>
      <c r="BG38" s="120"/>
      <c r="BH38" s="120"/>
      <c r="BI38" s="120"/>
      <c r="BJ38" s="120"/>
      <c r="BK38" s="120"/>
      <c r="BL38" s="120"/>
      <c r="BM38" s="120"/>
      <c r="BN38" s="120"/>
      <c r="BO38" s="120"/>
      <c r="BP38" s="120"/>
      <c r="BQ38" s="120"/>
      <c r="BR38" s="120"/>
      <c r="BS38" s="120"/>
      <c r="BT38" s="120"/>
      <c r="BU38" s="120"/>
      <c r="BV38" s="120"/>
      <c r="BW38" s="120"/>
      <c r="BX38" s="120"/>
      <c r="BY38" s="120"/>
      <c r="BZ38" s="120"/>
      <c r="CA38" s="120"/>
      <c r="CB38" s="120"/>
      <c r="CC38" s="120"/>
      <c r="CD38" s="120"/>
      <c r="CE38" s="120"/>
      <c r="CF38" s="120"/>
      <c r="CG38" s="120"/>
      <c r="CH38" s="120"/>
      <c r="CI38" s="120"/>
      <c r="CJ38" s="120"/>
      <c r="CK38" s="120"/>
      <c r="CL38" s="120"/>
      <c r="CM38" s="120"/>
      <c r="CN38" s="120"/>
      <c r="CO38" s="120"/>
      <c r="CP38" s="120"/>
      <c r="CQ38" s="120"/>
      <c r="CR38" s="120"/>
      <c r="CS38" s="120"/>
      <c r="CT38" s="120"/>
      <c r="CU38" s="120"/>
      <c r="CV38" s="120"/>
      <c r="CW38" s="120"/>
      <c r="CX38" s="120"/>
      <c r="CY38" s="120"/>
      <c r="CZ38" s="120"/>
      <c r="DA38" s="120"/>
      <c r="DB38" s="120"/>
      <c r="DC38" s="120"/>
      <c r="DD38" s="120"/>
      <c r="DE38" s="120"/>
      <c r="DF38" s="120"/>
      <c r="DG38" s="120"/>
      <c r="DH38" s="120"/>
      <c r="DI38" s="120"/>
      <c r="DJ38" s="120"/>
      <c r="DK38" s="120"/>
      <c r="DL38" s="120"/>
      <c r="DM38" s="120"/>
      <c r="DN38" s="120"/>
      <c r="DO38" s="120"/>
      <c r="DP38" s="120"/>
      <c r="DQ38" s="120"/>
      <c r="DR38" s="120"/>
      <c r="DS38" s="143"/>
      <c r="DT38" s="161">
        <v>0</v>
      </c>
      <c r="DU38" s="164">
        <v>0</v>
      </c>
      <c r="DV38" s="164">
        <v>0</v>
      </c>
      <c r="DW38" s="164">
        <v>0</v>
      </c>
      <c r="DX38" s="164">
        <v>0</v>
      </c>
      <c r="DY38" s="164">
        <v>0</v>
      </c>
    </row>
    <row r="39" s="61" customFormat="1" spans="1:129">
      <c r="A39" s="94" t="s">
        <v>412</v>
      </c>
      <c r="B39" s="98">
        <v>-39286960.15</v>
      </c>
      <c r="C39" s="98">
        <v>-39286960.15</v>
      </c>
      <c r="D39" s="98">
        <v>0</v>
      </c>
      <c r="E39" s="98">
        <v>0</v>
      </c>
      <c r="F39" s="98">
        <v>0</v>
      </c>
      <c r="G39" s="98">
        <v>0</v>
      </c>
      <c r="H39" s="98">
        <v>0</v>
      </c>
      <c r="I39" s="122"/>
      <c r="J39" s="106"/>
      <c r="K39" s="106"/>
      <c r="L39" s="106"/>
      <c r="M39" s="106"/>
      <c r="N39" s="106"/>
      <c r="O39" s="107">
        <v>0</v>
      </c>
      <c r="P39" s="107">
        <v>-39286960.15</v>
      </c>
      <c r="Q39" s="107">
        <v>0</v>
      </c>
      <c r="R39" s="133">
        <v>0</v>
      </c>
      <c r="S39" s="122">
        <v>0</v>
      </c>
      <c r="T39" s="106">
        <v>0</v>
      </c>
      <c r="U39" s="106">
        <v>0</v>
      </c>
      <c r="V39" s="106">
        <v>0</v>
      </c>
      <c r="W39" s="134">
        <v>-39286960.15</v>
      </c>
      <c r="X39" s="122"/>
      <c r="Y39" s="106"/>
      <c r="Z39" s="106"/>
      <c r="AA39" s="106"/>
      <c r="AB39" s="106"/>
      <c r="AC39" s="134"/>
      <c r="AD39" s="122"/>
      <c r="AE39" s="106"/>
      <c r="AF39" s="134"/>
      <c r="AG39" s="122"/>
      <c r="AH39" s="106"/>
      <c r="AI39" s="106"/>
      <c r="AJ39" s="106"/>
      <c r="AK39" s="106"/>
      <c r="AL39" s="106"/>
      <c r="AM39" s="106"/>
      <c r="AN39" s="106"/>
      <c r="AO39" s="151">
        <v>0</v>
      </c>
      <c r="AP39" s="122"/>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34"/>
      <c r="DT39" s="159">
        <v>0</v>
      </c>
      <c r="DU39" s="160">
        <v>0</v>
      </c>
      <c r="DV39" s="160">
        <v>0</v>
      </c>
      <c r="DW39" s="160">
        <v>0</v>
      </c>
      <c r="DX39" s="160">
        <v>0</v>
      </c>
      <c r="DY39" s="160">
        <v>0</v>
      </c>
    </row>
    <row r="40" s="61" customFormat="1" spans="1:129">
      <c r="A40" s="94" t="s">
        <v>413</v>
      </c>
      <c r="B40" s="98">
        <v>0</v>
      </c>
      <c r="C40" s="98">
        <v>0</v>
      </c>
      <c r="D40" s="98">
        <v>0</v>
      </c>
      <c r="E40" s="98">
        <v>0</v>
      </c>
      <c r="F40" s="98">
        <v>0</v>
      </c>
      <c r="G40" s="98"/>
      <c r="H40" s="98">
        <v>0</v>
      </c>
      <c r="I40" s="123"/>
      <c r="J40" s="124"/>
      <c r="K40" s="124"/>
      <c r="L40" s="124"/>
      <c r="M40" s="124"/>
      <c r="N40" s="124"/>
      <c r="O40" s="125">
        <v>0</v>
      </c>
      <c r="P40" s="125">
        <v>0</v>
      </c>
      <c r="Q40" s="125">
        <v>0</v>
      </c>
      <c r="R40" s="144">
        <v>0</v>
      </c>
      <c r="S40" s="123"/>
      <c r="T40" s="124"/>
      <c r="U40" s="124"/>
      <c r="V40" s="124"/>
      <c r="W40" s="145"/>
      <c r="X40" s="123"/>
      <c r="Y40" s="124"/>
      <c r="Z40" s="124"/>
      <c r="AA40" s="124"/>
      <c r="AB40" s="124"/>
      <c r="AC40" s="145"/>
      <c r="AD40" s="123"/>
      <c r="AE40" s="124"/>
      <c r="AF40" s="145"/>
      <c r="AG40" s="123"/>
      <c r="AH40" s="124"/>
      <c r="AI40" s="124"/>
      <c r="AJ40" s="124"/>
      <c r="AK40" s="124"/>
      <c r="AL40" s="124"/>
      <c r="AM40" s="124"/>
      <c r="AN40" s="124"/>
      <c r="AO40" s="156">
        <v>0</v>
      </c>
      <c r="AP40" s="123"/>
      <c r="AQ40" s="124"/>
      <c r="AR40" s="124"/>
      <c r="AS40" s="124"/>
      <c r="AT40" s="124"/>
      <c r="AU40" s="124"/>
      <c r="AV40" s="124"/>
      <c r="AW40" s="124"/>
      <c r="AX40" s="124"/>
      <c r="AY40" s="124"/>
      <c r="AZ40" s="124"/>
      <c r="BA40" s="124"/>
      <c r="BB40" s="124"/>
      <c r="BC40" s="124"/>
      <c r="BD40" s="124"/>
      <c r="BE40" s="124"/>
      <c r="BF40" s="124"/>
      <c r="BG40" s="124"/>
      <c r="BH40" s="124"/>
      <c r="BI40" s="124"/>
      <c r="BJ40" s="124"/>
      <c r="BK40" s="124"/>
      <c r="BL40" s="124"/>
      <c r="BM40" s="124"/>
      <c r="BN40" s="124"/>
      <c r="BO40" s="124"/>
      <c r="BP40" s="124"/>
      <c r="BQ40" s="124"/>
      <c r="BR40" s="124"/>
      <c r="BS40" s="124"/>
      <c r="BT40" s="124"/>
      <c r="BU40" s="124"/>
      <c r="BV40" s="124"/>
      <c r="BW40" s="124"/>
      <c r="BX40" s="124"/>
      <c r="BY40" s="124"/>
      <c r="BZ40" s="124"/>
      <c r="CA40" s="124"/>
      <c r="CB40" s="124"/>
      <c r="CC40" s="124"/>
      <c r="CD40" s="124"/>
      <c r="CE40" s="124"/>
      <c r="CF40" s="124"/>
      <c r="CG40" s="124"/>
      <c r="CH40" s="124"/>
      <c r="CI40" s="124"/>
      <c r="CJ40" s="124"/>
      <c r="CK40" s="124"/>
      <c r="CL40" s="124"/>
      <c r="CM40" s="124"/>
      <c r="CN40" s="124"/>
      <c r="CO40" s="124"/>
      <c r="CP40" s="124"/>
      <c r="CQ40" s="124"/>
      <c r="CR40" s="124"/>
      <c r="CS40" s="124"/>
      <c r="CT40" s="124"/>
      <c r="CU40" s="124"/>
      <c r="CV40" s="124"/>
      <c r="CW40" s="124"/>
      <c r="CX40" s="124"/>
      <c r="CY40" s="124"/>
      <c r="CZ40" s="124"/>
      <c r="DA40" s="124"/>
      <c r="DB40" s="124"/>
      <c r="DC40" s="124"/>
      <c r="DD40" s="124"/>
      <c r="DE40" s="124"/>
      <c r="DF40" s="124"/>
      <c r="DG40" s="124"/>
      <c r="DH40" s="124"/>
      <c r="DI40" s="124"/>
      <c r="DJ40" s="124"/>
      <c r="DK40" s="124"/>
      <c r="DL40" s="124"/>
      <c r="DM40" s="124"/>
      <c r="DN40" s="124"/>
      <c r="DO40" s="124"/>
      <c r="DP40" s="124"/>
      <c r="DQ40" s="124"/>
      <c r="DR40" s="124"/>
      <c r="DS40" s="145"/>
      <c r="DT40" s="161">
        <v>0</v>
      </c>
      <c r="DU40" s="162">
        <v>0</v>
      </c>
      <c r="DV40" s="162">
        <v>0</v>
      </c>
      <c r="DW40" s="162">
        <v>0</v>
      </c>
      <c r="DX40" s="162">
        <v>0</v>
      </c>
      <c r="DY40" s="162">
        <v>0</v>
      </c>
    </row>
    <row r="41" s="61" customFormat="1" ht="24" spans="1:129">
      <c r="A41" s="94" t="s">
        <v>414</v>
      </c>
      <c r="B41" s="98">
        <v>0</v>
      </c>
      <c r="C41" s="98">
        <v>0</v>
      </c>
      <c r="D41" s="98"/>
      <c r="E41" s="98">
        <v>0</v>
      </c>
      <c r="F41" s="98">
        <v>0</v>
      </c>
      <c r="G41" s="98"/>
      <c r="H41" s="98">
        <v>0</v>
      </c>
      <c r="I41" s="108"/>
      <c r="J41" s="109"/>
      <c r="K41" s="109"/>
      <c r="L41" s="109"/>
      <c r="M41" s="109"/>
      <c r="N41" s="109"/>
      <c r="O41" s="107">
        <v>0</v>
      </c>
      <c r="P41" s="107">
        <v>0</v>
      </c>
      <c r="Q41" s="107">
        <v>0</v>
      </c>
      <c r="R41" s="133">
        <v>0</v>
      </c>
      <c r="S41" s="108"/>
      <c r="T41" s="109"/>
      <c r="U41" s="109"/>
      <c r="V41" s="109"/>
      <c r="W41" s="135"/>
      <c r="X41" s="108"/>
      <c r="Y41" s="109"/>
      <c r="Z41" s="109"/>
      <c r="AA41" s="109"/>
      <c r="AB41" s="109"/>
      <c r="AC41" s="135"/>
      <c r="AD41" s="108"/>
      <c r="AE41" s="109"/>
      <c r="AF41" s="135"/>
      <c r="AG41" s="108"/>
      <c r="AH41" s="109"/>
      <c r="AI41" s="109"/>
      <c r="AJ41" s="109"/>
      <c r="AK41" s="109"/>
      <c r="AL41" s="109"/>
      <c r="AM41" s="109"/>
      <c r="AN41" s="109"/>
      <c r="AO41" s="151">
        <v>0</v>
      </c>
      <c r="AP41" s="108"/>
      <c r="AQ41" s="109"/>
      <c r="AR41" s="109"/>
      <c r="AS41" s="109"/>
      <c r="AT41" s="109"/>
      <c r="AU41" s="109"/>
      <c r="AV41" s="109"/>
      <c r="AW41" s="109"/>
      <c r="AX41" s="109"/>
      <c r="AY41" s="109"/>
      <c r="AZ41" s="109"/>
      <c r="BA41" s="109"/>
      <c r="BB41" s="109"/>
      <c r="BC41" s="109"/>
      <c r="BD41" s="109"/>
      <c r="BE41" s="109"/>
      <c r="BF41" s="109"/>
      <c r="BG41" s="109"/>
      <c r="BH41" s="109"/>
      <c r="BI41" s="109"/>
      <c r="BJ41" s="109"/>
      <c r="BK41" s="109"/>
      <c r="BL41" s="109"/>
      <c r="BM41" s="109"/>
      <c r="BN41" s="109"/>
      <c r="BO41" s="109"/>
      <c r="BP41" s="109"/>
      <c r="BQ41" s="109"/>
      <c r="BR41" s="109"/>
      <c r="BS41" s="109"/>
      <c r="BT41" s="109"/>
      <c r="BU41" s="109"/>
      <c r="BV41" s="109"/>
      <c r="BW41" s="109"/>
      <c r="BX41" s="109"/>
      <c r="BY41" s="109"/>
      <c r="BZ41" s="109"/>
      <c r="CA41" s="109"/>
      <c r="CB41" s="109"/>
      <c r="CC41" s="109"/>
      <c r="CD41" s="109"/>
      <c r="CE41" s="109"/>
      <c r="CF41" s="109"/>
      <c r="CG41" s="109"/>
      <c r="CH41" s="109"/>
      <c r="CI41" s="109"/>
      <c r="CJ41" s="109"/>
      <c r="CK41" s="109"/>
      <c r="CL41" s="109"/>
      <c r="CM41" s="109"/>
      <c r="CN41" s="109"/>
      <c r="CO41" s="109"/>
      <c r="CP41" s="109"/>
      <c r="CQ41" s="109"/>
      <c r="CR41" s="109"/>
      <c r="CS41" s="109"/>
      <c r="CT41" s="109"/>
      <c r="CU41" s="109"/>
      <c r="CV41" s="109"/>
      <c r="CW41" s="109"/>
      <c r="CX41" s="109"/>
      <c r="CY41" s="109"/>
      <c r="CZ41" s="109"/>
      <c r="DA41" s="109"/>
      <c r="DB41" s="109"/>
      <c r="DC41" s="109"/>
      <c r="DD41" s="109"/>
      <c r="DE41" s="109"/>
      <c r="DF41" s="109"/>
      <c r="DG41" s="109"/>
      <c r="DH41" s="109"/>
      <c r="DI41" s="109"/>
      <c r="DJ41" s="109"/>
      <c r="DK41" s="109"/>
      <c r="DL41" s="109"/>
      <c r="DM41" s="109"/>
      <c r="DN41" s="109"/>
      <c r="DO41" s="109"/>
      <c r="DP41" s="109"/>
      <c r="DQ41" s="109"/>
      <c r="DR41" s="109"/>
      <c r="DS41" s="135"/>
      <c r="DT41" s="161">
        <v>0</v>
      </c>
      <c r="DU41" s="162">
        <v>0</v>
      </c>
      <c r="DV41" s="162">
        <v>0</v>
      </c>
      <c r="DW41" s="162">
        <v>0</v>
      </c>
      <c r="DX41" s="162">
        <v>0</v>
      </c>
      <c r="DY41" s="162">
        <v>0</v>
      </c>
    </row>
    <row r="42" s="61" customFormat="1" spans="1:129">
      <c r="A42" s="94" t="s">
        <v>415</v>
      </c>
      <c r="B42" s="98">
        <v>-39286960.15</v>
      </c>
      <c r="C42" s="100">
        <v>-39286960.15</v>
      </c>
      <c r="D42" s="98"/>
      <c r="E42" s="98"/>
      <c r="F42" s="98"/>
      <c r="G42" s="98"/>
      <c r="H42" s="98"/>
      <c r="I42" s="108"/>
      <c r="J42" s="109"/>
      <c r="K42" s="109"/>
      <c r="L42" s="109"/>
      <c r="M42" s="109"/>
      <c r="N42" s="109"/>
      <c r="O42" s="107">
        <v>0</v>
      </c>
      <c r="P42" s="107">
        <v>-39286960.15</v>
      </c>
      <c r="Q42" s="107">
        <v>0</v>
      </c>
      <c r="R42" s="133">
        <v>0</v>
      </c>
      <c r="S42" s="108"/>
      <c r="T42" s="109"/>
      <c r="U42" s="109"/>
      <c r="V42" s="109"/>
      <c r="W42" s="135">
        <v>-39286960.15</v>
      </c>
      <c r="X42" s="108"/>
      <c r="Y42" s="109"/>
      <c r="Z42" s="109"/>
      <c r="AA42" s="109"/>
      <c r="AB42" s="109"/>
      <c r="AC42" s="135"/>
      <c r="AD42" s="108"/>
      <c r="AE42" s="109"/>
      <c r="AF42" s="135"/>
      <c r="AG42" s="108"/>
      <c r="AH42" s="109"/>
      <c r="AI42" s="109"/>
      <c r="AJ42" s="109"/>
      <c r="AK42" s="109"/>
      <c r="AL42" s="109"/>
      <c r="AM42" s="109"/>
      <c r="AN42" s="109"/>
      <c r="AO42" s="151">
        <v>0</v>
      </c>
      <c r="AP42" s="108"/>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09"/>
      <c r="BM42" s="109"/>
      <c r="BN42" s="109"/>
      <c r="BO42" s="109"/>
      <c r="BP42" s="109"/>
      <c r="BQ42" s="109"/>
      <c r="BR42" s="109"/>
      <c r="BS42" s="109"/>
      <c r="BT42" s="109"/>
      <c r="BU42" s="109"/>
      <c r="BV42" s="109"/>
      <c r="BW42" s="109"/>
      <c r="BX42" s="109"/>
      <c r="BY42" s="109"/>
      <c r="BZ42" s="109"/>
      <c r="CA42" s="109"/>
      <c r="CB42" s="109"/>
      <c r="CC42" s="109"/>
      <c r="CD42" s="109"/>
      <c r="CE42" s="109"/>
      <c r="CF42" s="109"/>
      <c r="CG42" s="109"/>
      <c r="CH42" s="109"/>
      <c r="CI42" s="109"/>
      <c r="CJ42" s="109"/>
      <c r="CK42" s="109"/>
      <c r="CL42" s="109"/>
      <c r="CM42" s="109"/>
      <c r="CN42" s="109"/>
      <c r="CO42" s="109"/>
      <c r="CP42" s="109"/>
      <c r="CQ42" s="109"/>
      <c r="CR42" s="109"/>
      <c r="CS42" s="109"/>
      <c r="CT42" s="109"/>
      <c r="CU42" s="109"/>
      <c r="CV42" s="109"/>
      <c r="CW42" s="109"/>
      <c r="CX42" s="109"/>
      <c r="CY42" s="109"/>
      <c r="CZ42" s="109"/>
      <c r="DA42" s="109"/>
      <c r="DB42" s="109"/>
      <c r="DC42" s="109"/>
      <c r="DD42" s="109"/>
      <c r="DE42" s="109"/>
      <c r="DF42" s="109"/>
      <c r="DG42" s="109"/>
      <c r="DH42" s="109"/>
      <c r="DI42" s="109"/>
      <c r="DJ42" s="109"/>
      <c r="DK42" s="109"/>
      <c r="DL42" s="109"/>
      <c r="DM42" s="109"/>
      <c r="DN42" s="109"/>
      <c r="DO42" s="109"/>
      <c r="DP42" s="109"/>
      <c r="DQ42" s="109"/>
      <c r="DR42" s="109"/>
      <c r="DS42" s="135"/>
      <c r="DT42" s="161">
        <v>0</v>
      </c>
      <c r="DU42" s="162">
        <v>0</v>
      </c>
      <c r="DV42" s="162">
        <v>0</v>
      </c>
      <c r="DW42" s="162">
        <v>0</v>
      </c>
      <c r="DX42" s="162">
        <v>0</v>
      </c>
      <c r="DY42" s="162">
        <v>0</v>
      </c>
    </row>
    <row r="43" s="61" customFormat="1" spans="1:129">
      <c r="A43" s="94" t="s">
        <v>416</v>
      </c>
      <c r="B43" s="98"/>
      <c r="C43" s="98"/>
      <c r="D43" s="98"/>
      <c r="E43" s="98"/>
      <c r="F43" s="98"/>
      <c r="G43" s="98"/>
      <c r="H43" s="98"/>
      <c r="I43" s="108"/>
      <c r="J43" s="109"/>
      <c r="K43" s="109"/>
      <c r="L43" s="109"/>
      <c r="M43" s="109"/>
      <c r="N43" s="109"/>
      <c r="O43" s="107">
        <v>0</v>
      </c>
      <c r="P43" s="107">
        <v>0</v>
      </c>
      <c r="Q43" s="107">
        <v>0</v>
      </c>
      <c r="R43" s="133">
        <v>0</v>
      </c>
      <c r="S43" s="108"/>
      <c r="T43" s="109"/>
      <c r="U43" s="109"/>
      <c r="V43" s="109"/>
      <c r="W43" s="135"/>
      <c r="X43" s="108"/>
      <c r="Y43" s="109"/>
      <c r="Z43" s="109"/>
      <c r="AA43" s="109"/>
      <c r="AB43" s="109"/>
      <c r="AC43" s="135"/>
      <c r="AD43" s="108"/>
      <c r="AE43" s="109"/>
      <c r="AF43" s="135"/>
      <c r="AG43" s="108"/>
      <c r="AH43" s="109"/>
      <c r="AI43" s="109"/>
      <c r="AJ43" s="109"/>
      <c r="AK43" s="109"/>
      <c r="AL43" s="109"/>
      <c r="AM43" s="109"/>
      <c r="AN43" s="109"/>
      <c r="AO43" s="151">
        <v>0</v>
      </c>
      <c r="AP43" s="108"/>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09"/>
      <c r="BN43" s="109"/>
      <c r="BO43" s="109"/>
      <c r="BP43" s="109"/>
      <c r="BQ43" s="109"/>
      <c r="BR43" s="109"/>
      <c r="BS43" s="109"/>
      <c r="BT43" s="109"/>
      <c r="BU43" s="109"/>
      <c r="BV43" s="109"/>
      <c r="BW43" s="109"/>
      <c r="BX43" s="109"/>
      <c r="BY43" s="109"/>
      <c r="BZ43" s="109"/>
      <c r="CA43" s="109"/>
      <c r="CB43" s="109"/>
      <c r="CC43" s="109"/>
      <c r="CD43" s="109"/>
      <c r="CE43" s="109"/>
      <c r="CF43" s="109"/>
      <c r="CG43" s="109"/>
      <c r="CH43" s="109"/>
      <c r="CI43" s="109"/>
      <c r="CJ43" s="109"/>
      <c r="CK43" s="109"/>
      <c r="CL43" s="109"/>
      <c r="CM43" s="109"/>
      <c r="CN43" s="109"/>
      <c r="CO43" s="109"/>
      <c r="CP43" s="109"/>
      <c r="CQ43" s="109"/>
      <c r="CR43" s="109"/>
      <c r="CS43" s="109"/>
      <c r="CT43" s="109"/>
      <c r="CU43" s="109"/>
      <c r="CV43" s="109"/>
      <c r="CW43" s="109"/>
      <c r="CX43" s="109"/>
      <c r="CY43" s="109"/>
      <c r="CZ43" s="109"/>
      <c r="DA43" s="109"/>
      <c r="DB43" s="109"/>
      <c r="DC43" s="109"/>
      <c r="DD43" s="109"/>
      <c r="DE43" s="109"/>
      <c r="DF43" s="109"/>
      <c r="DG43" s="109"/>
      <c r="DH43" s="109"/>
      <c r="DI43" s="109"/>
      <c r="DJ43" s="109"/>
      <c r="DK43" s="109"/>
      <c r="DL43" s="109"/>
      <c r="DM43" s="109"/>
      <c r="DN43" s="109"/>
      <c r="DO43" s="109"/>
      <c r="DP43" s="109"/>
      <c r="DQ43" s="109"/>
      <c r="DR43" s="109"/>
      <c r="DS43" s="135"/>
      <c r="DT43" s="161">
        <v>0</v>
      </c>
      <c r="DU43" s="162">
        <v>0</v>
      </c>
      <c r="DV43" s="162">
        <v>0</v>
      </c>
      <c r="DW43" s="162">
        <v>0</v>
      </c>
      <c r="DX43" s="162">
        <v>0</v>
      </c>
      <c r="DY43" s="162">
        <v>0</v>
      </c>
    </row>
    <row r="44" s="61" customFormat="1" spans="1:129">
      <c r="A44" s="94" t="s">
        <v>417</v>
      </c>
      <c r="B44" s="98">
        <v>3524984.4</v>
      </c>
      <c r="C44" s="98">
        <v>3524984.4</v>
      </c>
      <c r="D44" s="98">
        <v>0</v>
      </c>
      <c r="E44" s="98">
        <v>0</v>
      </c>
      <c r="F44" s="98">
        <v>0</v>
      </c>
      <c r="G44" s="98">
        <v>0</v>
      </c>
      <c r="H44" s="98">
        <v>0</v>
      </c>
      <c r="I44" s="126"/>
      <c r="J44" s="127"/>
      <c r="K44" s="127"/>
      <c r="L44" s="127"/>
      <c r="M44" s="127"/>
      <c r="N44" s="127"/>
      <c r="O44" s="121">
        <v>0</v>
      </c>
      <c r="P44" s="121">
        <v>3524984.4</v>
      </c>
      <c r="Q44" s="121">
        <v>0</v>
      </c>
      <c r="R44" s="142">
        <v>0</v>
      </c>
      <c r="S44" s="126">
        <v>0</v>
      </c>
      <c r="T44" s="127">
        <v>3524984.4</v>
      </c>
      <c r="U44" s="127">
        <v>0</v>
      </c>
      <c r="V44" s="127">
        <v>0</v>
      </c>
      <c r="W44" s="146">
        <v>0</v>
      </c>
      <c r="X44" s="126"/>
      <c r="Y44" s="127"/>
      <c r="Z44" s="127"/>
      <c r="AA44" s="127"/>
      <c r="AB44" s="127"/>
      <c r="AC44" s="146"/>
      <c r="AD44" s="126"/>
      <c r="AE44" s="127"/>
      <c r="AF44" s="146"/>
      <c r="AG44" s="126"/>
      <c r="AH44" s="127"/>
      <c r="AI44" s="127"/>
      <c r="AJ44" s="127"/>
      <c r="AK44" s="127"/>
      <c r="AL44" s="127"/>
      <c r="AM44" s="127"/>
      <c r="AN44" s="127"/>
      <c r="AO44" s="155">
        <v>0</v>
      </c>
      <c r="AP44" s="126"/>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127"/>
      <c r="BP44" s="127"/>
      <c r="BQ44" s="127"/>
      <c r="BR44" s="127"/>
      <c r="BS44" s="127"/>
      <c r="BT44" s="127"/>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27"/>
      <c r="DD44" s="127"/>
      <c r="DE44" s="127"/>
      <c r="DF44" s="127"/>
      <c r="DG44" s="127"/>
      <c r="DH44" s="127"/>
      <c r="DI44" s="127"/>
      <c r="DJ44" s="127"/>
      <c r="DK44" s="127"/>
      <c r="DL44" s="127"/>
      <c r="DM44" s="127"/>
      <c r="DN44" s="127"/>
      <c r="DO44" s="127"/>
      <c r="DP44" s="127"/>
      <c r="DQ44" s="127"/>
      <c r="DR44" s="127"/>
      <c r="DS44" s="146"/>
      <c r="DT44" s="159">
        <v>0</v>
      </c>
      <c r="DU44" s="165">
        <v>0</v>
      </c>
      <c r="DV44" s="165">
        <v>0</v>
      </c>
      <c r="DW44" s="165">
        <v>0</v>
      </c>
      <c r="DX44" s="165">
        <v>0</v>
      </c>
      <c r="DY44" s="165">
        <v>0</v>
      </c>
    </row>
    <row r="45" s="61" customFormat="1" spans="1:129">
      <c r="A45" s="94" t="s">
        <v>418</v>
      </c>
      <c r="B45" s="98">
        <v>0</v>
      </c>
      <c r="C45" s="98"/>
      <c r="D45" s="98"/>
      <c r="E45" s="98"/>
      <c r="F45" s="98">
        <v>0</v>
      </c>
      <c r="G45" s="98"/>
      <c r="H45" s="98">
        <v>0</v>
      </c>
      <c r="I45" s="108"/>
      <c r="J45" s="109"/>
      <c r="K45" s="109"/>
      <c r="L45" s="109"/>
      <c r="M45" s="109"/>
      <c r="N45" s="109"/>
      <c r="O45" s="107">
        <v>0</v>
      </c>
      <c r="P45" s="107">
        <v>0</v>
      </c>
      <c r="Q45" s="107">
        <v>0</v>
      </c>
      <c r="R45" s="133">
        <v>0</v>
      </c>
      <c r="S45" s="108"/>
      <c r="T45" s="109"/>
      <c r="U45" s="109"/>
      <c r="V45" s="109"/>
      <c r="W45" s="135"/>
      <c r="X45" s="108"/>
      <c r="Y45" s="109"/>
      <c r="Z45" s="109"/>
      <c r="AA45" s="109"/>
      <c r="AB45" s="109"/>
      <c r="AC45" s="135"/>
      <c r="AD45" s="108"/>
      <c r="AE45" s="109"/>
      <c r="AF45" s="135"/>
      <c r="AG45" s="108"/>
      <c r="AH45" s="109"/>
      <c r="AI45" s="109"/>
      <c r="AJ45" s="109"/>
      <c r="AK45" s="109"/>
      <c r="AL45" s="109"/>
      <c r="AM45" s="109"/>
      <c r="AN45" s="109"/>
      <c r="AO45" s="151">
        <v>0</v>
      </c>
      <c r="AP45" s="108"/>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09"/>
      <c r="BM45" s="109"/>
      <c r="BN45" s="109"/>
      <c r="BO45" s="109"/>
      <c r="BP45" s="109"/>
      <c r="BQ45" s="109"/>
      <c r="BR45" s="109"/>
      <c r="BS45" s="109"/>
      <c r="BT45" s="109"/>
      <c r="BU45" s="109"/>
      <c r="BV45" s="109"/>
      <c r="BW45" s="109"/>
      <c r="BX45" s="109"/>
      <c r="BY45" s="109"/>
      <c r="BZ45" s="109"/>
      <c r="CA45" s="109"/>
      <c r="CB45" s="109"/>
      <c r="CC45" s="109"/>
      <c r="CD45" s="109"/>
      <c r="CE45" s="109"/>
      <c r="CF45" s="109"/>
      <c r="CG45" s="109"/>
      <c r="CH45" s="109"/>
      <c r="CI45" s="109"/>
      <c r="CJ45" s="109"/>
      <c r="CK45" s="109"/>
      <c r="CL45" s="109"/>
      <c r="CM45" s="109"/>
      <c r="CN45" s="109"/>
      <c r="CO45" s="109"/>
      <c r="CP45" s="109"/>
      <c r="CQ45" s="109"/>
      <c r="CR45" s="109"/>
      <c r="CS45" s="109"/>
      <c r="CT45" s="109"/>
      <c r="CU45" s="109"/>
      <c r="CV45" s="109"/>
      <c r="CW45" s="109"/>
      <c r="CX45" s="109"/>
      <c r="CY45" s="109"/>
      <c r="CZ45" s="109"/>
      <c r="DA45" s="109"/>
      <c r="DB45" s="109"/>
      <c r="DC45" s="109"/>
      <c r="DD45" s="109"/>
      <c r="DE45" s="109"/>
      <c r="DF45" s="109"/>
      <c r="DG45" s="109"/>
      <c r="DH45" s="109"/>
      <c r="DI45" s="109"/>
      <c r="DJ45" s="109"/>
      <c r="DK45" s="109"/>
      <c r="DL45" s="109"/>
      <c r="DM45" s="109"/>
      <c r="DN45" s="109"/>
      <c r="DO45" s="109"/>
      <c r="DP45" s="109"/>
      <c r="DQ45" s="109"/>
      <c r="DR45" s="109"/>
      <c r="DS45" s="135"/>
      <c r="DT45" s="161">
        <v>0</v>
      </c>
      <c r="DU45" s="162">
        <v>0</v>
      </c>
      <c r="DV45" s="162">
        <v>0</v>
      </c>
      <c r="DW45" s="162">
        <v>0</v>
      </c>
      <c r="DX45" s="162">
        <v>0</v>
      </c>
      <c r="DY45" s="162">
        <v>0</v>
      </c>
    </row>
    <row r="46" s="61" customFormat="1" spans="1:129">
      <c r="A46" s="94" t="s">
        <v>419</v>
      </c>
      <c r="B46" s="98">
        <v>-18645087.94</v>
      </c>
      <c r="C46" s="100">
        <v>-18645087.94</v>
      </c>
      <c r="D46" s="98"/>
      <c r="E46" s="98"/>
      <c r="F46" s="98">
        <v>0</v>
      </c>
      <c r="G46" s="98"/>
      <c r="H46" s="98">
        <v>0</v>
      </c>
      <c r="I46" s="108"/>
      <c r="J46" s="109"/>
      <c r="K46" s="109"/>
      <c r="L46" s="109"/>
      <c r="M46" s="109"/>
      <c r="N46" s="109"/>
      <c r="O46" s="107">
        <v>0</v>
      </c>
      <c r="P46" s="107">
        <v>-18645087.94</v>
      </c>
      <c r="Q46" s="107">
        <v>0</v>
      </c>
      <c r="R46" s="133">
        <v>0</v>
      </c>
      <c r="S46" s="108"/>
      <c r="T46" s="109">
        <v>-18645087.94</v>
      </c>
      <c r="U46" s="109"/>
      <c r="V46" s="109"/>
      <c r="W46" s="135"/>
      <c r="X46" s="108"/>
      <c r="Y46" s="109"/>
      <c r="Z46" s="109"/>
      <c r="AA46" s="109"/>
      <c r="AB46" s="109"/>
      <c r="AC46" s="135"/>
      <c r="AD46" s="108"/>
      <c r="AE46" s="109"/>
      <c r="AF46" s="135"/>
      <c r="AG46" s="108"/>
      <c r="AH46" s="109"/>
      <c r="AI46" s="109"/>
      <c r="AJ46" s="109"/>
      <c r="AK46" s="109"/>
      <c r="AL46" s="109"/>
      <c r="AM46" s="109"/>
      <c r="AN46" s="109"/>
      <c r="AO46" s="151">
        <v>0</v>
      </c>
      <c r="AP46" s="108"/>
      <c r="AQ46" s="109"/>
      <c r="AR46" s="109"/>
      <c r="AS46" s="109"/>
      <c r="AT46" s="109"/>
      <c r="AU46" s="109"/>
      <c r="AV46" s="109"/>
      <c r="AW46" s="109"/>
      <c r="AX46" s="109"/>
      <c r="AY46" s="109"/>
      <c r="AZ46" s="109"/>
      <c r="BA46" s="109"/>
      <c r="BB46" s="109"/>
      <c r="BC46" s="109"/>
      <c r="BD46" s="109"/>
      <c r="BE46" s="109"/>
      <c r="BF46" s="109"/>
      <c r="BG46" s="109"/>
      <c r="BH46" s="109"/>
      <c r="BI46" s="109"/>
      <c r="BJ46" s="109"/>
      <c r="BK46" s="109"/>
      <c r="BL46" s="109"/>
      <c r="BM46" s="109"/>
      <c r="BN46" s="109"/>
      <c r="BO46" s="109"/>
      <c r="BP46" s="109"/>
      <c r="BQ46" s="109"/>
      <c r="BR46" s="109"/>
      <c r="BS46" s="109"/>
      <c r="BT46" s="109"/>
      <c r="BU46" s="109"/>
      <c r="BV46" s="109"/>
      <c r="BW46" s="109"/>
      <c r="BX46" s="109"/>
      <c r="BY46" s="109"/>
      <c r="BZ46" s="109"/>
      <c r="CA46" s="109"/>
      <c r="CB46" s="109"/>
      <c r="CC46" s="109"/>
      <c r="CD46" s="109"/>
      <c r="CE46" s="109"/>
      <c r="CF46" s="109"/>
      <c r="CG46" s="109"/>
      <c r="CH46" s="109"/>
      <c r="CI46" s="109"/>
      <c r="CJ46" s="109"/>
      <c r="CK46" s="109"/>
      <c r="CL46" s="109"/>
      <c r="CM46" s="109"/>
      <c r="CN46" s="109"/>
      <c r="CO46" s="109"/>
      <c r="CP46" s="109"/>
      <c r="CQ46" s="109"/>
      <c r="CR46" s="109"/>
      <c r="CS46" s="109"/>
      <c r="CT46" s="109"/>
      <c r="CU46" s="109"/>
      <c r="CV46" s="109"/>
      <c r="CW46" s="109"/>
      <c r="CX46" s="109"/>
      <c r="CY46" s="109"/>
      <c r="CZ46" s="109"/>
      <c r="DA46" s="109"/>
      <c r="DB46" s="109"/>
      <c r="DC46" s="109"/>
      <c r="DD46" s="109"/>
      <c r="DE46" s="109"/>
      <c r="DF46" s="109"/>
      <c r="DG46" s="109"/>
      <c r="DH46" s="109"/>
      <c r="DI46" s="109"/>
      <c r="DJ46" s="109"/>
      <c r="DK46" s="109"/>
      <c r="DL46" s="109"/>
      <c r="DM46" s="109"/>
      <c r="DN46" s="109"/>
      <c r="DO46" s="109"/>
      <c r="DP46" s="109"/>
      <c r="DQ46" s="109"/>
      <c r="DR46" s="109"/>
      <c r="DS46" s="135"/>
      <c r="DT46" s="161">
        <v>0</v>
      </c>
      <c r="DU46" s="162">
        <v>0</v>
      </c>
      <c r="DV46" s="162">
        <v>0</v>
      </c>
      <c r="DW46" s="162">
        <v>0</v>
      </c>
      <c r="DX46" s="162">
        <v>0</v>
      </c>
      <c r="DY46" s="162">
        <v>0</v>
      </c>
    </row>
    <row r="47" s="61" customFormat="1" spans="1:129">
      <c r="A47" s="94" t="s">
        <v>420</v>
      </c>
      <c r="B47" s="98">
        <v>0</v>
      </c>
      <c r="C47" s="98">
        <v>0</v>
      </c>
      <c r="D47" s="98">
        <v>0</v>
      </c>
      <c r="E47" s="98">
        <v>0</v>
      </c>
      <c r="F47" s="98">
        <v>0</v>
      </c>
      <c r="G47" s="98"/>
      <c r="H47" s="98">
        <v>0</v>
      </c>
      <c r="I47" s="108"/>
      <c r="J47" s="109"/>
      <c r="K47" s="109"/>
      <c r="L47" s="109"/>
      <c r="M47" s="109"/>
      <c r="N47" s="109"/>
      <c r="O47" s="107">
        <v>0</v>
      </c>
      <c r="P47" s="107">
        <v>0</v>
      </c>
      <c r="Q47" s="107">
        <v>0</v>
      </c>
      <c r="R47" s="133">
        <v>0</v>
      </c>
      <c r="S47" s="108"/>
      <c r="T47" s="109"/>
      <c r="U47" s="109"/>
      <c r="V47" s="109"/>
      <c r="W47" s="135"/>
      <c r="X47" s="108"/>
      <c r="Y47" s="109"/>
      <c r="Z47" s="109"/>
      <c r="AA47" s="109"/>
      <c r="AB47" s="109"/>
      <c r="AC47" s="135"/>
      <c r="AD47" s="108"/>
      <c r="AE47" s="109"/>
      <c r="AF47" s="135"/>
      <c r="AG47" s="108"/>
      <c r="AH47" s="109"/>
      <c r="AI47" s="109"/>
      <c r="AJ47" s="109"/>
      <c r="AK47" s="109"/>
      <c r="AL47" s="109"/>
      <c r="AM47" s="109"/>
      <c r="AN47" s="109"/>
      <c r="AO47" s="151">
        <v>0</v>
      </c>
      <c r="AP47" s="108"/>
      <c r="AQ47" s="109"/>
      <c r="AR47" s="109"/>
      <c r="AS47" s="109"/>
      <c r="AT47" s="109"/>
      <c r="AU47" s="109"/>
      <c r="AV47" s="109"/>
      <c r="AW47" s="109"/>
      <c r="AX47" s="109"/>
      <c r="AY47" s="109"/>
      <c r="AZ47" s="109"/>
      <c r="BA47" s="109"/>
      <c r="BB47" s="109"/>
      <c r="BC47" s="109"/>
      <c r="BD47" s="109"/>
      <c r="BE47" s="109"/>
      <c r="BF47" s="109"/>
      <c r="BG47" s="109"/>
      <c r="BH47" s="109"/>
      <c r="BI47" s="109"/>
      <c r="BJ47" s="109"/>
      <c r="BK47" s="109"/>
      <c r="BL47" s="109"/>
      <c r="BM47" s="109"/>
      <c r="BN47" s="109"/>
      <c r="BO47" s="109"/>
      <c r="BP47" s="109"/>
      <c r="BQ47" s="109"/>
      <c r="BR47" s="109"/>
      <c r="BS47" s="109"/>
      <c r="BT47" s="109"/>
      <c r="BU47" s="109"/>
      <c r="BV47" s="109"/>
      <c r="BW47" s="109"/>
      <c r="BX47" s="109"/>
      <c r="BY47" s="109"/>
      <c r="BZ47" s="109"/>
      <c r="CA47" s="109"/>
      <c r="CB47" s="109"/>
      <c r="CC47" s="109"/>
      <c r="CD47" s="109"/>
      <c r="CE47" s="109"/>
      <c r="CF47" s="109"/>
      <c r="CG47" s="109"/>
      <c r="CH47" s="109"/>
      <c r="CI47" s="109"/>
      <c r="CJ47" s="109"/>
      <c r="CK47" s="109"/>
      <c r="CL47" s="109"/>
      <c r="CM47" s="109"/>
      <c r="CN47" s="109"/>
      <c r="CO47" s="109"/>
      <c r="CP47" s="109"/>
      <c r="CQ47" s="109"/>
      <c r="CR47" s="109"/>
      <c r="CS47" s="109"/>
      <c r="CT47" s="109"/>
      <c r="CU47" s="109"/>
      <c r="CV47" s="109"/>
      <c r="CW47" s="109"/>
      <c r="CX47" s="109"/>
      <c r="CY47" s="109"/>
      <c r="CZ47" s="109"/>
      <c r="DA47" s="109"/>
      <c r="DB47" s="109"/>
      <c r="DC47" s="109"/>
      <c r="DD47" s="109"/>
      <c r="DE47" s="109"/>
      <c r="DF47" s="109"/>
      <c r="DG47" s="109"/>
      <c r="DH47" s="109"/>
      <c r="DI47" s="109"/>
      <c r="DJ47" s="109"/>
      <c r="DK47" s="109"/>
      <c r="DL47" s="109"/>
      <c r="DM47" s="109"/>
      <c r="DN47" s="109"/>
      <c r="DO47" s="109"/>
      <c r="DP47" s="109"/>
      <c r="DQ47" s="109"/>
      <c r="DR47" s="109"/>
      <c r="DS47" s="135"/>
      <c r="DT47" s="161">
        <v>0</v>
      </c>
      <c r="DU47" s="162">
        <v>0</v>
      </c>
      <c r="DV47" s="162">
        <v>0</v>
      </c>
      <c r="DW47" s="162">
        <v>0</v>
      </c>
      <c r="DX47" s="162">
        <v>0</v>
      </c>
      <c r="DY47" s="162">
        <v>0</v>
      </c>
    </row>
    <row r="48" s="61" customFormat="1" spans="1:129">
      <c r="A48" s="94" t="s">
        <v>421</v>
      </c>
      <c r="B48" s="98">
        <v>22170072.34</v>
      </c>
      <c r="C48" s="98">
        <v>22170072.34</v>
      </c>
      <c r="D48" s="98"/>
      <c r="E48" s="98"/>
      <c r="F48" s="98"/>
      <c r="G48" s="98"/>
      <c r="H48" s="98"/>
      <c r="I48" s="108"/>
      <c r="J48" s="109"/>
      <c r="K48" s="109"/>
      <c r="L48" s="109"/>
      <c r="M48" s="109"/>
      <c r="N48" s="109"/>
      <c r="O48" s="107">
        <v>0</v>
      </c>
      <c r="P48" s="107">
        <v>22170072.34</v>
      </c>
      <c r="Q48" s="107">
        <v>0</v>
      </c>
      <c r="R48" s="133">
        <v>0</v>
      </c>
      <c r="S48" s="108"/>
      <c r="T48" s="109">
        <v>22170072.34</v>
      </c>
      <c r="U48" s="109"/>
      <c r="V48" s="109"/>
      <c r="W48" s="135"/>
      <c r="X48" s="108"/>
      <c r="Y48" s="109"/>
      <c r="Z48" s="109"/>
      <c r="AA48" s="109"/>
      <c r="AB48" s="109"/>
      <c r="AC48" s="135"/>
      <c r="AD48" s="108"/>
      <c r="AE48" s="109"/>
      <c r="AF48" s="135"/>
      <c r="AG48" s="108"/>
      <c r="AH48" s="109"/>
      <c r="AI48" s="109"/>
      <c r="AJ48" s="109"/>
      <c r="AK48" s="109"/>
      <c r="AL48" s="109"/>
      <c r="AM48" s="109"/>
      <c r="AN48" s="109"/>
      <c r="AO48" s="151">
        <v>0</v>
      </c>
      <c r="AP48" s="108"/>
      <c r="AQ48" s="109"/>
      <c r="AR48" s="109"/>
      <c r="AS48" s="109"/>
      <c r="AT48" s="109"/>
      <c r="AU48" s="109"/>
      <c r="AV48" s="109"/>
      <c r="AW48" s="109"/>
      <c r="AX48" s="109"/>
      <c r="AY48" s="109"/>
      <c r="AZ48" s="109"/>
      <c r="BA48" s="109"/>
      <c r="BB48" s="109"/>
      <c r="BC48" s="109"/>
      <c r="BD48" s="109"/>
      <c r="BE48" s="109"/>
      <c r="BF48" s="109"/>
      <c r="BG48" s="109"/>
      <c r="BH48" s="109"/>
      <c r="BI48" s="109"/>
      <c r="BJ48" s="109"/>
      <c r="BK48" s="109"/>
      <c r="BL48" s="109"/>
      <c r="BM48" s="109"/>
      <c r="BN48" s="109"/>
      <c r="BO48" s="109"/>
      <c r="BP48" s="109"/>
      <c r="BQ48" s="109"/>
      <c r="BR48" s="109"/>
      <c r="BS48" s="109"/>
      <c r="BT48" s="109"/>
      <c r="BU48" s="109"/>
      <c r="BV48" s="109"/>
      <c r="BW48" s="109"/>
      <c r="BX48" s="109"/>
      <c r="BY48" s="109"/>
      <c r="BZ48" s="109"/>
      <c r="CA48" s="109"/>
      <c r="CB48" s="109"/>
      <c r="CC48" s="109"/>
      <c r="CD48" s="109"/>
      <c r="CE48" s="109"/>
      <c r="CF48" s="109"/>
      <c r="CG48" s="109"/>
      <c r="CH48" s="109"/>
      <c r="CI48" s="109"/>
      <c r="CJ48" s="109"/>
      <c r="CK48" s="109"/>
      <c r="CL48" s="109"/>
      <c r="CM48" s="109"/>
      <c r="CN48" s="109"/>
      <c r="CO48" s="109"/>
      <c r="CP48" s="109"/>
      <c r="CQ48" s="109"/>
      <c r="CR48" s="109"/>
      <c r="CS48" s="109"/>
      <c r="CT48" s="109"/>
      <c r="CU48" s="109"/>
      <c r="CV48" s="109"/>
      <c r="CW48" s="109"/>
      <c r="CX48" s="109"/>
      <c r="CY48" s="109"/>
      <c r="CZ48" s="109"/>
      <c r="DA48" s="109"/>
      <c r="DB48" s="109"/>
      <c r="DC48" s="109"/>
      <c r="DD48" s="109"/>
      <c r="DE48" s="109"/>
      <c r="DF48" s="109"/>
      <c r="DG48" s="109"/>
      <c r="DH48" s="109"/>
      <c r="DI48" s="109"/>
      <c r="DJ48" s="109"/>
      <c r="DK48" s="109"/>
      <c r="DL48" s="109"/>
      <c r="DM48" s="109"/>
      <c r="DN48" s="109"/>
      <c r="DO48" s="109"/>
      <c r="DP48" s="109"/>
      <c r="DQ48" s="109"/>
      <c r="DR48" s="109"/>
      <c r="DS48" s="135"/>
      <c r="DT48" s="161">
        <v>0</v>
      </c>
      <c r="DU48" s="162">
        <v>0</v>
      </c>
      <c r="DV48" s="162">
        <v>0</v>
      </c>
      <c r="DW48" s="162">
        <v>0</v>
      </c>
      <c r="DX48" s="162">
        <v>0</v>
      </c>
      <c r="DY48" s="162">
        <v>0</v>
      </c>
    </row>
    <row r="49" s="61" customFormat="1" spans="1:129">
      <c r="A49" s="94" t="s">
        <v>422</v>
      </c>
      <c r="B49" s="98">
        <v>0</v>
      </c>
      <c r="C49" s="98">
        <v>0</v>
      </c>
      <c r="D49" s="98">
        <v>0</v>
      </c>
      <c r="E49" s="98">
        <v>0</v>
      </c>
      <c r="F49" s="98">
        <v>0</v>
      </c>
      <c r="G49" s="98"/>
      <c r="H49" s="98">
        <v>0</v>
      </c>
      <c r="I49" s="108"/>
      <c r="J49" s="109"/>
      <c r="K49" s="109"/>
      <c r="L49" s="109"/>
      <c r="M49" s="109"/>
      <c r="N49" s="109"/>
      <c r="O49" s="107">
        <v>0</v>
      </c>
      <c r="P49" s="107">
        <v>0</v>
      </c>
      <c r="Q49" s="107">
        <v>0</v>
      </c>
      <c r="R49" s="133">
        <v>0</v>
      </c>
      <c r="S49" s="108"/>
      <c r="T49" s="109"/>
      <c r="U49" s="109"/>
      <c r="V49" s="109"/>
      <c r="W49" s="135"/>
      <c r="X49" s="108"/>
      <c r="Y49" s="109"/>
      <c r="Z49" s="109"/>
      <c r="AA49" s="109"/>
      <c r="AB49" s="109"/>
      <c r="AC49" s="135"/>
      <c r="AD49" s="108"/>
      <c r="AE49" s="109"/>
      <c r="AF49" s="135"/>
      <c r="AG49" s="108"/>
      <c r="AH49" s="109"/>
      <c r="AI49" s="109"/>
      <c r="AJ49" s="109"/>
      <c r="AK49" s="109"/>
      <c r="AL49" s="109"/>
      <c r="AM49" s="109"/>
      <c r="AN49" s="109"/>
      <c r="AO49" s="151">
        <v>0</v>
      </c>
      <c r="AP49" s="108"/>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c r="BP49" s="109"/>
      <c r="BQ49" s="109"/>
      <c r="BR49" s="109"/>
      <c r="BS49" s="109"/>
      <c r="BT49" s="109"/>
      <c r="BU49" s="109"/>
      <c r="BV49" s="109"/>
      <c r="BW49" s="109"/>
      <c r="BX49" s="109"/>
      <c r="BY49" s="109"/>
      <c r="BZ49" s="109"/>
      <c r="CA49" s="109"/>
      <c r="CB49" s="109"/>
      <c r="CC49" s="109"/>
      <c r="CD49" s="109"/>
      <c r="CE49" s="109"/>
      <c r="CF49" s="109"/>
      <c r="CG49" s="109"/>
      <c r="CH49" s="109"/>
      <c r="CI49" s="109"/>
      <c r="CJ49" s="109"/>
      <c r="CK49" s="109"/>
      <c r="CL49" s="109"/>
      <c r="CM49" s="109"/>
      <c r="CN49" s="109"/>
      <c r="CO49" s="109"/>
      <c r="CP49" s="109"/>
      <c r="CQ49" s="109"/>
      <c r="CR49" s="109"/>
      <c r="CS49" s="109"/>
      <c r="CT49" s="109"/>
      <c r="CU49" s="109"/>
      <c r="CV49" s="109"/>
      <c r="CW49" s="109"/>
      <c r="CX49" s="109"/>
      <c r="CY49" s="109"/>
      <c r="CZ49" s="109"/>
      <c r="DA49" s="109"/>
      <c r="DB49" s="109"/>
      <c r="DC49" s="109"/>
      <c r="DD49" s="109"/>
      <c r="DE49" s="109"/>
      <c r="DF49" s="109"/>
      <c r="DG49" s="109"/>
      <c r="DH49" s="109"/>
      <c r="DI49" s="109"/>
      <c r="DJ49" s="109"/>
      <c r="DK49" s="109"/>
      <c r="DL49" s="109"/>
      <c r="DM49" s="109"/>
      <c r="DN49" s="109"/>
      <c r="DO49" s="109"/>
      <c r="DP49" s="109"/>
      <c r="DQ49" s="109"/>
      <c r="DR49" s="109"/>
      <c r="DS49" s="135"/>
      <c r="DT49" s="161">
        <v>0</v>
      </c>
      <c r="DU49" s="162">
        <v>0</v>
      </c>
      <c r="DV49" s="162">
        <v>0</v>
      </c>
      <c r="DW49" s="162">
        <v>0</v>
      </c>
      <c r="DX49" s="162">
        <v>0</v>
      </c>
      <c r="DY49" s="162">
        <v>0</v>
      </c>
    </row>
    <row r="50" s="61" customFormat="1" spans="1:129">
      <c r="A50" s="94" t="s">
        <v>423</v>
      </c>
      <c r="B50" s="98">
        <v>0</v>
      </c>
      <c r="C50" s="98">
        <v>0</v>
      </c>
      <c r="D50" s="98">
        <v>0</v>
      </c>
      <c r="E50" s="98">
        <v>0</v>
      </c>
      <c r="F50" s="98">
        <v>0</v>
      </c>
      <c r="G50" s="98"/>
      <c r="H50" s="98">
        <v>0</v>
      </c>
      <c r="I50" s="108"/>
      <c r="J50" s="109"/>
      <c r="K50" s="109"/>
      <c r="L50" s="109"/>
      <c r="M50" s="109"/>
      <c r="N50" s="109"/>
      <c r="O50" s="107">
        <v>0</v>
      </c>
      <c r="P50" s="107">
        <v>0</v>
      </c>
      <c r="Q50" s="107">
        <v>0</v>
      </c>
      <c r="R50" s="133">
        <v>0</v>
      </c>
      <c r="S50" s="108"/>
      <c r="T50" s="109"/>
      <c r="U50" s="109"/>
      <c r="V50" s="109"/>
      <c r="W50" s="135"/>
      <c r="X50" s="108"/>
      <c r="Y50" s="109"/>
      <c r="Z50" s="109"/>
      <c r="AA50" s="109"/>
      <c r="AB50" s="109"/>
      <c r="AC50" s="135"/>
      <c r="AD50" s="108"/>
      <c r="AE50" s="109"/>
      <c r="AF50" s="135"/>
      <c r="AG50" s="108"/>
      <c r="AH50" s="109"/>
      <c r="AI50" s="109"/>
      <c r="AJ50" s="109"/>
      <c r="AK50" s="109"/>
      <c r="AL50" s="109"/>
      <c r="AM50" s="109"/>
      <c r="AN50" s="109"/>
      <c r="AO50" s="151">
        <v>0</v>
      </c>
      <c r="AP50" s="108"/>
      <c r="AQ50" s="109"/>
      <c r="AR50" s="109"/>
      <c r="AS50" s="109"/>
      <c r="AT50" s="109"/>
      <c r="AU50" s="109"/>
      <c r="AV50" s="109"/>
      <c r="AW50" s="109"/>
      <c r="AX50" s="109"/>
      <c r="AY50" s="109"/>
      <c r="AZ50" s="109"/>
      <c r="BA50" s="109"/>
      <c r="BB50" s="109"/>
      <c r="BC50" s="109"/>
      <c r="BD50" s="109"/>
      <c r="BE50" s="109"/>
      <c r="BF50" s="109"/>
      <c r="BG50" s="109"/>
      <c r="BH50" s="109"/>
      <c r="BI50" s="109"/>
      <c r="BJ50" s="109"/>
      <c r="BK50" s="109"/>
      <c r="BL50" s="109"/>
      <c r="BM50" s="109"/>
      <c r="BN50" s="109"/>
      <c r="BO50" s="109"/>
      <c r="BP50" s="109"/>
      <c r="BQ50" s="109"/>
      <c r="BR50" s="109"/>
      <c r="BS50" s="109"/>
      <c r="BT50" s="109"/>
      <c r="BU50" s="109"/>
      <c r="BV50" s="109"/>
      <c r="BW50" s="109"/>
      <c r="BX50" s="109"/>
      <c r="BY50" s="109"/>
      <c r="BZ50" s="109"/>
      <c r="CA50" s="109"/>
      <c r="CB50" s="109"/>
      <c r="CC50" s="109"/>
      <c r="CD50" s="109"/>
      <c r="CE50" s="109"/>
      <c r="CF50" s="109"/>
      <c r="CG50" s="109"/>
      <c r="CH50" s="109"/>
      <c r="CI50" s="109"/>
      <c r="CJ50" s="109"/>
      <c r="CK50" s="109"/>
      <c r="CL50" s="109"/>
      <c r="CM50" s="109"/>
      <c r="CN50" s="109"/>
      <c r="CO50" s="109"/>
      <c r="CP50" s="109"/>
      <c r="CQ50" s="109"/>
      <c r="CR50" s="109"/>
      <c r="CS50" s="109"/>
      <c r="CT50" s="109"/>
      <c r="CU50" s="109"/>
      <c r="CV50" s="109"/>
      <c r="CW50" s="109"/>
      <c r="CX50" s="109"/>
      <c r="CY50" s="109"/>
      <c r="CZ50" s="109"/>
      <c r="DA50" s="109"/>
      <c r="DB50" s="109"/>
      <c r="DC50" s="109"/>
      <c r="DD50" s="109"/>
      <c r="DE50" s="109"/>
      <c r="DF50" s="109"/>
      <c r="DG50" s="109"/>
      <c r="DH50" s="109"/>
      <c r="DI50" s="109"/>
      <c r="DJ50" s="109"/>
      <c r="DK50" s="109"/>
      <c r="DL50" s="109"/>
      <c r="DM50" s="109"/>
      <c r="DN50" s="109"/>
      <c r="DO50" s="109"/>
      <c r="DP50" s="109"/>
      <c r="DQ50" s="109"/>
      <c r="DR50" s="109"/>
      <c r="DS50" s="135"/>
      <c r="DT50" s="161">
        <v>0</v>
      </c>
      <c r="DU50" s="162">
        <v>0</v>
      </c>
      <c r="DV50" s="162">
        <v>0</v>
      </c>
      <c r="DW50" s="162">
        <v>0</v>
      </c>
      <c r="DX50" s="162">
        <v>0</v>
      </c>
      <c r="DY50" s="162">
        <v>0</v>
      </c>
    </row>
    <row r="51" s="61" customFormat="1" spans="1:129">
      <c r="A51" s="94" t="s">
        <v>424</v>
      </c>
      <c r="B51" s="98">
        <v>0</v>
      </c>
      <c r="C51" s="98">
        <v>0</v>
      </c>
      <c r="D51" s="98">
        <v>0</v>
      </c>
      <c r="E51" s="98">
        <v>0</v>
      </c>
      <c r="F51" s="98">
        <v>0</v>
      </c>
      <c r="G51" s="98"/>
      <c r="H51" s="98">
        <v>0</v>
      </c>
      <c r="I51" s="108"/>
      <c r="J51" s="109"/>
      <c r="K51" s="109"/>
      <c r="L51" s="109"/>
      <c r="M51" s="109"/>
      <c r="N51" s="109"/>
      <c r="O51" s="107">
        <v>0</v>
      </c>
      <c r="P51" s="107">
        <v>0</v>
      </c>
      <c r="Q51" s="107">
        <v>0</v>
      </c>
      <c r="R51" s="133">
        <v>0</v>
      </c>
      <c r="S51" s="108"/>
      <c r="T51" s="109"/>
      <c r="U51" s="109"/>
      <c r="V51" s="109"/>
      <c r="W51" s="135"/>
      <c r="X51" s="108"/>
      <c r="Y51" s="109"/>
      <c r="Z51" s="109"/>
      <c r="AA51" s="109"/>
      <c r="AB51" s="109"/>
      <c r="AC51" s="135"/>
      <c r="AD51" s="108"/>
      <c r="AE51" s="109"/>
      <c r="AF51" s="135"/>
      <c r="AG51" s="108"/>
      <c r="AH51" s="109"/>
      <c r="AI51" s="109"/>
      <c r="AJ51" s="109"/>
      <c r="AK51" s="109"/>
      <c r="AL51" s="109"/>
      <c r="AM51" s="109"/>
      <c r="AN51" s="109"/>
      <c r="AO51" s="151">
        <v>0</v>
      </c>
      <c r="AP51" s="108"/>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09"/>
      <c r="BM51" s="109"/>
      <c r="BN51" s="109"/>
      <c r="BO51" s="109"/>
      <c r="BP51" s="109"/>
      <c r="BQ51" s="109"/>
      <c r="BR51" s="109"/>
      <c r="BS51" s="109"/>
      <c r="BT51" s="109"/>
      <c r="BU51" s="109"/>
      <c r="BV51" s="109"/>
      <c r="BW51" s="109"/>
      <c r="BX51" s="109"/>
      <c r="BY51" s="109"/>
      <c r="BZ51" s="109"/>
      <c r="CA51" s="109"/>
      <c r="CB51" s="109"/>
      <c r="CC51" s="109"/>
      <c r="CD51" s="109"/>
      <c r="CE51" s="109"/>
      <c r="CF51" s="109"/>
      <c r="CG51" s="109"/>
      <c r="CH51" s="109"/>
      <c r="CI51" s="109"/>
      <c r="CJ51" s="109"/>
      <c r="CK51" s="109"/>
      <c r="CL51" s="109"/>
      <c r="CM51" s="109"/>
      <c r="CN51" s="109"/>
      <c r="CO51" s="109"/>
      <c r="CP51" s="109"/>
      <c r="CQ51" s="109"/>
      <c r="CR51" s="109"/>
      <c r="CS51" s="109"/>
      <c r="CT51" s="109"/>
      <c r="CU51" s="109"/>
      <c r="CV51" s="109"/>
      <c r="CW51" s="109"/>
      <c r="CX51" s="109"/>
      <c r="CY51" s="109"/>
      <c r="CZ51" s="109"/>
      <c r="DA51" s="109"/>
      <c r="DB51" s="109"/>
      <c r="DC51" s="109"/>
      <c r="DD51" s="109"/>
      <c r="DE51" s="109"/>
      <c r="DF51" s="109"/>
      <c r="DG51" s="109"/>
      <c r="DH51" s="109"/>
      <c r="DI51" s="109"/>
      <c r="DJ51" s="109"/>
      <c r="DK51" s="109"/>
      <c r="DL51" s="109"/>
      <c r="DM51" s="109"/>
      <c r="DN51" s="109"/>
      <c r="DO51" s="109"/>
      <c r="DP51" s="109"/>
      <c r="DQ51" s="109"/>
      <c r="DR51" s="109"/>
      <c r="DS51" s="135"/>
      <c r="DT51" s="161">
        <v>0</v>
      </c>
      <c r="DU51" s="162">
        <v>0</v>
      </c>
      <c r="DV51" s="162">
        <v>0</v>
      </c>
      <c r="DW51" s="162">
        <v>0</v>
      </c>
      <c r="DX51" s="162">
        <v>0</v>
      </c>
      <c r="DY51" s="162">
        <v>0</v>
      </c>
    </row>
    <row r="52" s="83" customFormat="1" spans="1:129">
      <c r="A52" s="88" t="s">
        <v>425</v>
      </c>
      <c r="B52" s="99">
        <v>370641625.81</v>
      </c>
      <c r="C52" s="99">
        <v>367967175.85</v>
      </c>
      <c r="D52" s="99">
        <v>1994634.40000002</v>
      </c>
      <c r="E52" s="99">
        <v>219569.089999999</v>
      </c>
      <c r="F52" s="99">
        <v>1093932.97</v>
      </c>
      <c r="G52" s="99">
        <v>44229642.9</v>
      </c>
      <c r="H52" s="99">
        <v>-44863329.4</v>
      </c>
      <c r="I52" s="126">
        <v>-612120346.149999</v>
      </c>
      <c r="J52" s="127">
        <v>0</v>
      </c>
      <c r="K52" s="127">
        <v>3711153.17</v>
      </c>
      <c r="L52" s="127">
        <v>0</v>
      </c>
      <c r="M52" s="127">
        <v>-3754104.36</v>
      </c>
      <c r="N52" s="127">
        <v>-3392651.14</v>
      </c>
      <c r="O52" s="121">
        <v>568132026.9</v>
      </c>
      <c r="P52" s="121">
        <v>186506938.67</v>
      </c>
      <c r="Q52" s="121">
        <v>134158528.73</v>
      </c>
      <c r="R52" s="142">
        <v>94725630.03</v>
      </c>
      <c r="S52" s="126">
        <v>-14833100.04</v>
      </c>
      <c r="T52" s="127">
        <v>172995667.86</v>
      </c>
      <c r="U52" s="127">
        <v>3746112.23</v>
      </c>
      <c r="V52" s="127">
        <v>67183862.96</v>
      </c>
      <c r="W52" s="146">
        <v>-42585604.34</v>
      </c>
      <c r="X52" s="126">
        <v>-4447606.76</v>
      </c>
      <c r="Y52" s="127">
        <v>-2344682.63</v>
      </c>
      <c r="Z52" s="127">
        <v>127280232.58</v>
      </c>
      <c r="AA52" s="127">
        <v>-4662492.53</v>
      </c>
      <c r="AB52" s="127">
        <v>1383565.08</v>
      </c>
      <c r="AC52" s="146">
        <v>16949512.99</v>
      </c>
      <c r="AD52" s="126">
        <v>2908526.94</v>
      </c>
      <c r="AE52" s="127">
        <v>36815585.12</v>
      </c>
      <c r="AF52" s="146">
        <v>55001517.97</v>
      </c>
      <c r="AG52" s="126">
        <v>-10182256.25</v>
      </c>
      <c r="AH52" s="127">
        <v>324348236.23</v>
      </c>
      <c r="AI52" s="127">
        <v>-5311156.65</v>
      </c>
      <c r="AJ52" s="127">
        <v>-7056785.27</v>
      </c>
      <c r="AK52" s="127">
        <v>-75932279.86</v>
      </c>
      <c r="AL52" s="127">
        <v>-3054956.06</v>
      </c>
      <c r="AM52" s="127">
        <v>-3580650.3</v>
      </c>
      <c r="AN52" s="127">
        <v>5994954.91</v>
      </c>
      <c r="AO52" s="155">
        <v>342906920.15</v>
      </c>
      <c r="AP52" s="126">
        <v>12139148.03</v>
      </c>
      <c r="AQ52" s="127">
        <v>11407036.78</v>
      </c>
      <c r="AR52" s="127">
        <v>12193631.63</v>
      </c>
      <c r="AS52" s="127">
        <v>8566414.45</v>
      </c>
      <c r="AT52" s="127">
        <v>16321351.26</v>
      </c>
      <c r="AU52" s="127">
        <v>15191290.54</v>
      </c>
      <c r="AV52" s="106">
        <v>4592300.73</v>
      </c>
      <c r="AW52" s="106">
        <v>15588417.2</v>
      </c>
      <c r="AX52" s="106">
        <v>3193820.77</v>
      </c>
      <c r="AY52" s="106">
        <v>1738027.38</v>
      </c>
      <c r="AZ52" s="106">
        <v>71272727.17</v>
      </c>
      <c r="BA52" s="106">
        <v>3042784.94</v>
      </c>
      <c r="BB52" s="106">
        <v>2401187.24</v>
      </c>
      <c r="BC52" s="106">
        <v>2830750.51</v>
      </c>
      <c r="BD52" s="106">
        <v>3684504.17</v>
      </c>
      <c r="BE52" s="106">
        <v>3045580.71</v>
      </c>
      <c r="BF52" s="106">
        <v>2746795.5</v>
      </c>
      <c r="BG52" s="106">
        <v>3034846.16</v>
      </c>
      <c r="BH52" s="106">
        <v>1633019.77</v>
      </c>
      <c r="BI52" s="106">
        <v>2349452.1</v>
      </c>
      <c r="BJ52" s="106">
        <v>3381889.97</v>
      </c>
      <c r="BK52" s="106">
        <v>-608835.42</v>
      </c>
      <c r="BL52" s="106">
        <v>1203818.04</v>
      </c>
      <c r="BM52" s="106">
        <v>-238718.54</v>
      </c>
      <c r="BN52" s="106">
        <v>528801.54</v>
      </c>
      <c r="BO52" s="106">
        <v>-46731.11</v>
      </c>
      <c r="BP52" s="106">
        <v>1222525.36</v>
      </c>
      <c r="BQ52" s="106">
        <v>540036.11</v>
      </c>
      <c r="BR52" s="106">
        <v>-1709463.41</v>
      </c>
      <c r="BS52" s="106">
        <v>166842.66</v>
      </c>
      <c r="BT52" s="106">
        <v>-113651.88</v>
      </c>
      <c r="BU52" s="106">
        <v>-102288.28</v>
      </c>
      <c r="BV52" s="106">
        <v>309259.28</v>
      </c>
      <c r="BW52" s="106">
        <v>1254116.58</v>
      </c>
      <c r="BX52" s="106">
        <v>1291729.24</v>
      </c>
      <c r="BY52" s="106">
        <v>152312217.22</v>
      </c>
      <c r="BZ52" s="106">
        <v>-517473.3</v>
      </c>
      <c r="CA52" s="106">
        <v>-1130456.56</v>
      </c>
      <c r="CB52" s="106">
        <v>-568993.04</v>
      </c>
      <c r="CC52" s="106">
        <v>143876.11</v>
      </c>
      <c r="CD52" s="106">
        <v>-486907.6</v>
      </c>
      <c r="CE52" s="106">
        <v>-417985.17</v>
      </c>
      <c r="CF52" s="106">
        <v>913106.8</v>
      </c>
      <c r="CG52" s="106">
        <v>-789445.54</v>
      </c>
      <c r="CH52" s="106">
        <v>-915159.15</v>
      </c>
      <c r="CI52" s="106">
        <v>-283099.93</v>
      </c>
      <c r="CJ52" s="106">
        <v>-433231.77</v>
      </c>
      <c r="CK52" s="106">
        <v>-104268.32</v>
      </c>
      <c r="CL52" s="106">
        <v>54831.11</v>
      </c>
      <c r="CM52" s="106">
        <v>-974685.79</v>
      </c>
      <c r="CN52" s="106">
        <v>-715612.58</v>
      </c>
      <c r="CO52" s="106">
        <v>-768129.78</v>
      </c>
      <c r="CP52" s="106">
        <v>151747.33</v>
      </c>
      <c r="CQ52" s="106">
        <v>-1106758.69</v>
      </c>
      <c r="CR52" s="106">
        <v>-677593.46</v>
      </c>
      <c r="CS52" s="106">
        <v>-1396812.63</v>
      </c>
      <c r="CT52" s="106">
        <v>-770931.95</v>
      </c>
      <c r="CU52" s="106">
        <v>-731413.41</v>
      </c>
      <c r="CV52" s="106">
        <v>248378.16</v>
      </c>
      <c r="CW52" s="106">
        <v>699795.6</v>
      </c>
      <c r="CX52" s="106">
        <v>126425.26</v>
      </c>
      <c r="CY52" s="106">
        <v>-1354609.28</v>
      </c>
      <c r="CZ52" s="106">
        <v>-155020.03</v>
      </c>
      <c r="DA52" s="106">
        <v>8701810.59</v>
      </c>
      <c r="DB52" s="106">
        <v>-340490.23</v>
      </c>
      <c r="DC52" s="106">
        <v>-905326.32</v>
      </c>
      <c r="DD52" s="106">
        <v>-576767.07</v>
      </c>
      <c r="DE52" s="106">
        <v>-898925.08</v>
      </c>
      <c r="DF52" s="106">
        <v>-1530391.88</v>
      </c>
      <c r="DG52" s="106">
        <v>-991927.6</v>
      </c>
      <c r="DH52" s="106">
        <v>-348840.25</v>
      </c>
      <c r="DI52" s="106">
        <v>-1324325.37</v>
      </c>
      <c r="DJ52" s="106">
        <v>-651863.02</v>
      </c>
      <c r="DK52" s="106">
        <v>-1667067.18</v>
      </c>
      <c r="DL52" s="106">
        <v>-712688.02</v>
      </c>
      <c r="DM52" s="106">
        <v>-72410.24</v>
      </c>
      <c r="DN52" s="106">
        <v>-23927.05</v>
      </c>
      <c r="DO52" s="106">
        <v>-27899.35</v>
      </c>
      <c r="DP52" s="106">
        <v>-41647.67</v>
      </c>
      <c r="DQ52" s="106">
        <v>-29911.24</v>
      </c>
      <c r="DR52" s="106">
        <v>-29419.06</v>
      </c>
      <c r="DS52" s="134">
        <v>-25270.6</v>
      </c>
      <c r="DT52" s="159">
        <v>0</v>
      </c>
      <c r="DU52" s="165">
        <v>0</v>
      </c>
      <c r="DV52" s="165">
        <v>0</v>
      </c>
      <c r="DW52" s="165">
        <v>0</v>
      </c>
      <c r="DX52" s="165">
        <v>0</v>
      </c>
      <c r="DY52" s="165">
        <v>0</v>
      </c>
    </row>
    <row r="53" s="61" customFormat="1" ht="24" spans="1:129">
      <c r="A53" s="94" t="s">
        <v>426</v>
      </c>
      <c r="B53" s="98">
        <v>370944760.32</v>
      </c>
      <c r="C53" s="98">
        <v>367967175.85</v>
      </c>
      <c r="D53" s="98">
        <v>1994634.40000002</v>
      </c>
      <c r="E53" s="98">
        <v>219569.089999999</v>
      </c>
      <c r="F53" s="98">
        <v>1093932.97</v>
      </c>
      <c r="G53" s="98">
        <v>44229642.9</v>
      </c>
      <c r="H53" s="98">
        <v>-44560194.89</v>
      </c>
      <c r="I53" s="128">
        <v>-612120346.149999</v>
      </c>
      <c r="J53" s="129">
        <v>0</v>
      </c>
      <c r="K53" s="129">
        <v>3711153.17</v>
      </c>
      <c r="L53" s="129">
        <v>0</v>
      </c>
      <c r="M53" s="129">
        <v>-3754104.36</v>
      </c>
      <c r="N53" s="129">
        <v>-3392651.14</v>
      </c>
      <c r="O53" s="130">
        <v>568132026.9</v>
      </c>
      <c r="P53" s="130">
        <v>186506938.67</v>
      </c>
      <c r="Q53" s="130">
        <v>134158528.73</v>
      </c>
      <c r="R53" s="147">
        <v>94725630.03</v>
      </c>
      <c r="S53" s="128">
        <v>-14833100.04</v>
      </c>
      <c r="T53" s="129">
        <v>172995667.86</v>
      </c>
      <c r="U53" s="129">
        <v>3746112.23</v>
      </c>
      <c r="V53" s="129">
        <v>67183862.96</v>
      </c>
      <c r="W53" s="148">
        <v>-42585604.34</v>
      </c>
      <c r="X53" s="128">
        <v>-4447606.76</v>
      </c>
      <c r="Y53" s="129">
        <v>-2344682.63</v>
      </c>
      <c r="Z53" s="129">
        <v>127280232.58</v>
      </c>
      <c r="AA53" s="129">
        <v>-4662492.53</v>
      </c>
      <c r="AB53" s="129">
        <v>1383565.08</v>
      </c>
      <c r="AC53" s="148">
        <v>16949512.99</v>
      </c>
      <c r="AD53" s="128">
        <v>2908526.94</v>
      </c>
      <c r="AE53" s="129">
        <v>36815585.12</v>
      </c>
      <c r="AF53" s="148">
        <v>55001517.97</v>
      </c>
      <c r="AG53" s="128">
        <v>-10182256.25</v>
      </c>
      <c r="AH53" s="129">
        <v>324348236.23</v>
      </c>
      <c r="AI53" s="129">
        <v>-5311156.65</v>
      </c>
      <c r="AJ53" s="129">
        <v>-7056785.27</v>
      </c>
      <c r="AK53" s="129">
        <v>-75932279.86</v>
      </c>
      <c r="AL53" s="129">
        <v>-3054956.06</v>
      </c>
      <c r="AM53" s="129">
        <v>-3580650.3</v>
      </c>
      <c r="AN53" s="129">
        <v>5994954.91</v>
      </c>
      <c r="AO53" s="157">
        <v>342906920.15</v>
      </c>
      <c r="AP53" s="128">
        <v>12139148.03</v>
      </c>
      <c r="AQ53" s="129">
        <v>11407036.78</v>
      </c>
      <c r="AR53" s="129">
        <v>12193631.63</v>
      </c>
      <c r="AS53" s="129">
        <v>8566414.45</v>
      </c>
      <c r="AT53" s="129">
        <v>16321351.26</v>
      </c>
      <c r="AU53" s="129">
        <v>15191290.54</v>
      </c>
      <c r="AV53" s="127">
        <v>4592300.73</v>
      </c>
      <c r="AW53" s="127">
        <v>15588417.2</v>
      </c>
      <c r="AX53" s="127">
        <v>3193820.77</v>
      </c>
      <c r="AY53" s="127">
        <v>1738027.38</v>
      </c>
      <c r="AZ53" s="127">
        <v>71272727.17</v>
      </c>
      <c r="BA53" s="127">
        <v>3042784.94</v>
      </c>
      <c r="BB53" s="127">
        <v>2401187.24</v>
      </c>
      <c r="BC53" s="127">
        <v>2830750.51</v>
      </c>
      <c r="BD53" s="127">
        <v>3684504.17</v>
      </c>
      <c r="BE53" s="127">
        <v>3045580.71</v>
      </c>
      <c r="BF53" s="127">
        <v>2746795.5</v>
      </c>
      <c r="BG53" s="127">
        <v>3034846.16</v>
      </c>
      <c r="BH53" s="127">
        <v>1633019.77</v>
      </c>
      <c r="BI53" s="127">
        <v>2349452.1</v>
      </c>
      <c r="BJ53" s="127">
        <v>3381889.97</v>
      </c>
      <c r="BK53" s="127">
        <v>-608835.42</v>
      </c>
      <c r="BL53" s="127">
        <v>1203818.04</v>
      </c>
      <c r="BM53" s="127">
        <v>-238718.54</v>
      </c>
      <c r="BN53" s="127">
        <v>528801.54</v>
      </c>
      <c r="BO53" s="127">
        <v>-46731.11</v>
      </c>
      <c r="BP53" s="127">
        <v>1222525.36</v>
      </c>
      <c r="BQ53" s="127">
        <v>540036.11</v>
      </c>
      <c r="BR53" s="127">
        <v>-1709463.41</v>
      </c>
      <c r="BS53" s="127">
        <v>166842.66</v>
      </c>
      <c r="BT53" s="127">
        <v>-113651.88</v>
      </c>
      <c r="BU53" s="127">
        <v>-102288.28</v>
      </c>
      <c r="BV53" s="127">
        <v>309259.28</v>
      </c>
      <c r="BW53" s="127">
        <v>1254116.58</v>
      </c>
      <c r="BX53" s="127">
        <v>1291729.24</v>
      </c>
      <c r="BY53" s="127">
        <v>152312217.22</v>
      </c>
      <c r="BZ53" s="127">
        <v>-517473.3</v>
      </c>
      <c r="CA53" s="127">
        <v>-1130456.56</v>
      </c>
      <c r="CB53" s="127">
        <v>-568993.04</v>
      </c>
      <c r="CC53" s="127">
        <v>143876.11</v>
      </c>
      <c r="CD53" s="127">
        <v>-486907.6</v>
      </c>
      <c r="CE53" s="127">
        <v>-417985.17</v>
      </c>
      <c r="CF53" s="127">
        <v>913106.8</v>
      </c>
      <c r="CG53" s="127">
        <v>-789445.54</v>
      </c>
      <c r="CH53" s="127">
        <v>-915159.15</v>
      </c>
      <c r="CI53" s="127">
        <v>-283099.93</v>
      </c>
      <c r="CJ53" s="127">
        <v>-433231.77</v>
      </c>
      <c r="CK53" s="127">
        <v>-104268.32</v>
      </c>
      <c r="CL53" s="127">
        <v>54831.11</v>
      </c>
      <c r="CM53" s="127">
        <v>-974685.79</v>
      </c>
      <c r="CN53" s="127">
        <v>-715612.58</v>
      </c>
      <c r="CO53" s="127">
        <v>-768129.78</v>
      </c>
      <c r="CP53" s="127">
        <v>151747.33</v>
      </c>
      <c r="CQ53" s="127">
        <v>-1106758.69</v>
      </c>
      <c r="CR53" s="127">
        <v>-677593.46</v>
      </c>
      <c r="CS53" s="127">
        <v>-1396812.63</v>
      </c>
      <c r="CT53" s="127">
        <v>-770931.95</v>
      </c>
      <c r="CU53" s="127">
        <v>-731413.41</v>
      </c>
      <c r="CV53" s="127">
        <v>248378.16</v>
      </c>
      <c r="CW53" s="127">
        <v>699795.6</v>
      </c>
      <c r="CX53" s="127">
        <v>126425.26</v>
      </c>
      <c r="CY53" s="127">
        <v>-1354609.28</v>
      </c>
      <c r="CZ53" s="127">
        <v>-155020.03</v>
      </c>
      <c r="DA53" s="127">
        <v>8701810.59</v>
      </c>
      <c r="DB53" s="127">
        <v>-340490.23</v>
      </c>
      <c r="DC53" s="127">
        <v>-905326.32</v>
      </c>
      <c r="DD53" s="127">
        <v>-576767.07</v>
      </c>
      <c r="DE53" s="127">
        <v>-898925.08</v>
      </c>
      <c r="DF53" s="127">
        <v>-1530391.88</v>
      </c>
      <c r="DG53" s="127">
        <v>-991927.6</v>
      </c>
      <c r="DH53" s="127">
        <v>-348840.25</v>
      </c>
      <c r="DI53" s="127">
        <v>-1324325.37</v>
      </c>
      <c r="DJ53" s="127">
        <v>-651863.02</v>
      </c>
      <c r="DK53" s="127">
        <v>-1667067.18</v>
      </c>
      <c r="DL53" s="127">
        <v>-712688.02</v>
      </c>
      <c r="DM53" s="127">
        <v>-72410.24</v>
      </c>
      <c r="DN53" s="127">
        <v>-23927.05</v>
      </c>
      <c r="DO53" s="127">
        <v>-27899.35</v>
      </c>
      <c r="DP53" s="127">
        <v>-41647.67</v>
      </c>
      <c r="DQ53" s="127">
        <v>-29911.24</v>
      </c>
      <c r="DR53" s="127">
        <v>-29419.06</v>
      </c>
      <c r="DS53" s="146">
        <v>-25270.6</v>
      </c>
      <c r="DT53" s="159">
        <v>0</v>
      </c>
      <c r="DU53" s="166">
        <v>0</v>
      </c>
      <c r="DV53" s="166">
        <v>0</v>
      </c>
      <c r="DW53" s="166">
        <v>0</v>
      </c>
      <c r="DX53" s="166">
        <v>0</v>
      </c>
      <c r="DY53" s="166">
        <v>0</v>
      </c>
    </row>
    <row r="54" s="61" customFormat="1" ht="14.25" spans="1:129">
      <c r="A54" s="101" t="s">
        <v>427</v>
      </c>
      <c r="B54" s="102">
        <v>-303134.51</v>
      </c>
      <c r="C54" s="102">
        <v>0</v>
      </c>
      <c r="D54" s="102">
        <v>0</v>
      </c>
      <c r="E54" s="102">
        <v>0</v>
      </c>
      <c r="F54" s="102">
        <v>0</v>
      </c>
      <c r="G54" s="102">
        <v>0</v>
      </c>
      <c r="H54" s="102">
        <v>-303134.51</v>
      </c>
      <c r="I54" s="102"/>
      <c r="J54" s="102"/>
      <c r="K54" s="102"/>
      <c r="L54" s="102"/>
      <c r="M54" s="102"/>
      <c r="N54" s="102"/>
      <c r="O54" s="102">
        <v>0</v>
      </c>
      <c r="P54" s="102">
        <v>0</v>
      </c>
      <c r="Q54" s="102">
        <v>0</v>
      </c>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v>0</v>
      </c>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102"/>
      <c r="BY54" s="102"/>
      <c r="BZ54" s="102"/>
      <c r="CA54" s="102"/>
      <c r="CB54" s="102"/>
      <c r="CC54" s="102"/>
      <c r="CD54" s="102"/>
      <c r="CE54" s="102"/>
      <c r="CF54" s="102"/>
      <c r="CG54" s="102"/>
      <c r="CH54" s="102"/>
      <c r="CI54" s="102"/>
      <c r="CJ54" s="102"/>
      <c r="CK54" s="102"/>
      <c r="CL54" s="102"/>
      <c r="CM54" s="102"/>
      <c r="CN54" s="102"/>
      <c r="CO54" s="102"/>
      <c r="CP54" s="102"/>
      <c r="CQ54" s="102"/>
      <c r="CR54" s="102"/>
      <c r="CS54" s="102"/>
      <c r="CT54" s="102"/>
      <c r="CU54" s="102"/>
      <c r="CV54" s="102"/>
      <c r="CW54" s="102"/>
      <c r="CX54" s="102"/>
      <c r="CY54" s="102"/>
      <c r="CZ54" s="102"/>
      <c r="DA54" s="102"/>
      <c r="DB54" s="102"/>
      <c r="DC54" s="102"/>
      <c r="DD54" s="102"/>
      <c r="DE54" s="102"/>
      <c r="DF54" s="102"/>
      <c r="DG54" s="102"/>
      <c r="DH54" s="102"/>
      <c r="DI54" s="102"/>
      <c r="DJ54" s="102"/>
      <c r="DK54" s="102"/>
      <c r="DL54" s="102"/>
      <c r="DM54" s="102"/>
      <c r="DN54" s="102"/>
      <c r="DO54" s="102"/>
      <c r="DP54" s="102"/>
      <c r="DQ54" s="102"/>
      <c r="DR54" s="102"/>
      <c r="DS54" s="102"/>
      <c r="DT54" s="61">
        <v>0</v>
      </c>
      <c r="DU54" s="61">
        <v>0</v>
      </c>
      <c r="DV54" s="61">
        <v>0</v>
      </c>
      <c r="DW54" s="61">
        <v>0</v>
      </c>
      <c r="DX54" s="61">
        <v>0</v>
      </c>
      <c r="DY54" s="61">
        <v>0</v>
      </c>
    </row>
    <row r="55" s="84" customFormat="1" ht="11.25" spans="1:129">
      <c r="A55" s="103" t="s">
        <v>1</v>
      </c>
      <c r="B55" s="104" t="s">
        <v>266</v>
      </c>
      <c r="C55" s="84" t="s">
        <v>267</v>
      </c>
      <c r="D55" s="84" t="s">
        <v>268</v>
      </c>
      <c r="E55" s="84" t="s">
        <v>269</v>
      </c>
      <c r="F55" s="84" t="s">
        <v>270</v>
      </c>
      <c r="G55" s="84" t="s">
        <v>271</v>
      </c>
      <c r="H55" s="105" t="s">
        <v>272</v>
      </c>
      <c r="I55" s="131" t="s">
        <v>4</v>
      </c>
      <c r="J55" s="84" t="s">
        <v>273</v>
      </c>
      <c r="K55" s="84" t="s">
        <v>274</v>
      </c>
      <c r="L55" s="84" t="s">
        <v>275</v>
      </c>
      <c r="M55" s="84" t="s">
        <v>276</v>
      </c>
      <c r="N55" s="84" t="s">
        <v>5</v>
      </c>
      <c r="O55" s="132" t="s">
        <v>7</v>
      </c>
      <c r="P55" s="132" t="s">
        <v>277</v>
      </c>
      <c r="Q55" s="132" t="s">
        <v>278</v>
      </c>
      <c r="R55" s="149" t="s">
        <v>279</v>
      </c>
      <c r="S55" s="131" t="s">
        <v>6</v>
      </c>
      <c r="T55" s="84" t="s">
        <v>13</v>
      </c>
      <c r="U55" s="84" t="s">
        <v>14</v>
      </c>
      <c r="V55" s="84" t="s">
        <v>16</v>
      </c>
      <c r="W55" s="150" t="s">
        <v>17</v>
      </c>
      <c r="X55" s="131" t="s">
        <v>24</v>
      </c>
      <c r="Y55" s="84" t="s">
        <v>23</v>
      </c>
      <c r="Z55" s="84" t="s">
        <v>19</v>
      </c>
      <c r="AA55" s="84" t="s">
        <v>20</v>
      </c>
      <c r="AB55" s="84" t="s">
        <v>21</v>
      </c>
      <c r="AC55" s="150" t="s">
        <v>22</v>
      </c>
      <c r="AD55" s="131" t="s">
        <v>11</v>
      </c>
      <c r="AE55" s="84" t="s">
        <v>9</v>
      </c>
      <c r="AF55" s="150" t="s">
        <v>10</v>
      </c>
      <c r="AG55" s="131" t="s">
        <v>280</v>
      </c>
      <c r="AH55" s="84" t="s">
        <v>281</v>
      </c>
      <c r="AI55" s="84" t="s">
        <v>282</v>
      </c>
      <c r="AJ55" s="84" t="s">
        <v>283</v>
      </c>
      <c r="AK55" s="84" t="s">
        <v>284</v>
      </c>
      <c r="AL55" s="84" t="s">
        <v>285</v>
      </c>
      <c r="AM55" s="84" t="s">
        <v>286</v>
      </c>
      <c r="AN55" s="84" t="s">
        <v>287</v>
      </c>
      <c r="AO55" s="158" t="s">
        <v>288</v>
      </c>
      <c r="AP55" s="131" t="s">
        <v>289</v>
      </c>
      <c r="AQ55" s="84" t="s">
        <v>290</v>
      </c>
      <c r="AR55" s="84" t="s">
        <v>291</v>
      </c>
      <c r="AS55" s="84" t="s">
        <v>292</v>
      </c>
      <c r="AT55" s="84" t="s">
        <v>293</v>
      </c>
      <c r="AU55" s="84" t="s">
        <v>294</v>
      </c>
      <c r="AV55" s="84" t="s">
        <v>295</v>
      </c>
      <c r="AW55" s="84" t="s">
        <v>296</v>
      </c>
      <c r="AX55" s="84" t="s">
        <v>297</v>
      </c>
      <c r="AY55" s="84" t="s">
        <v>298</v>
      </c>
      <c r="AZ55" s="84" t="s">
        <v>299</v>
      </c>
      <c r="BA55" s="84" t="s">
        <v>300</v>
      </c>
      <c r="BB55" s="84" t="s">
        <v>301</v>
      </c>
      <c r="BC55" s="84" t="s">
        <v>302</v>
      </c>
      <c r="BD55" s="84" t="s">
        <v>303</v>
      </c>
      <c r="BE55" s="84" t="s">
        <v>304</v>
      </c>
      <c r="BF55" s="84" t="s">
        <v>305</v>
      </c>
      <c r="BG55" s="84" t="s">
        <v>306</v>
      </c>
      <c r="BH55" s="84" t="s">
        <v>307</v>
      </c>
      <c r="BI55" s="84" t="s">
        <v>308</v>
      </c>
      <c r="BJ55" s="84" t="s">
        <v>309</v>
      </c>
      <c r="BK55" s="84" t="s">
        <v>310</v>
      </c>
      <c r="BL55" s="84" t="s">
        <v>311</v>
      </c>
      <c r="BM55" s="84" t="s">
        <v>312</v>
      </c>
      <c r="BN55" s="84" t="s">
        <v>313</v>
      </c>
      <c r="BO55" s="84" t="s">
        <v>314</v>
      </c>
      <c r="BP55" s="84" t="s">
        <v>315</v>
      </c>
      <c r="BQ55" s="84" t="s">
        <v>316</v>
      </c>
      <c r="BR55" s="84" t="s">
        <v>317</v>
      </c>
      <c r="BS55" s="84" t="s">
        <v>318</v>
      </c>
      <c r="BT55" s="84" t="s">
        <v>319</v>
      </c>
      <c r="BU55" s="84" t="s">
        <v>320</v>
      </c>
      <c r="BV55" s="84" t="s">
        <v>321</v>
      </c>
      <c r="BW55" s="84" t="s">
        <v>322</v>
      </c>
      <c r="BX55" s="84" t="s">
        <v>323</v>
      </c>
      <c r="BY55" s="84" t="s">
        <v>324</v>
      </c>
      <c r="BZ55" s="84" t="s">
        <v>325</v>
      </c>
      <c r="CA55" s="84" t="s">
        <v>326</v>
      </c>
      <c r="CB55" s="84" t="s">
        <v>327</v>
      </c>
      <c r="CC55" s="84" t="s">
        <v>328</v>
      </c>
      <c r="CD55" s="84" t="s">
        <v>329</v>
      </c>
      <c r="CE55" s="84" t="s">
        <v>330</v>
      </c>
      <c r="CF55" s="84" t="s">
        <v>331</v>
      </c>
      <c r="CG55" s="84" t="s">
        <v>332</v>
      </c>
      <c r="CH55" s="84" t="s">
        <v>333</v>
      </c>
      <c r="CI55" s="84" t="s">
        <v>334</v>
      </c>
      <c r="CJ55" s="84" t="s">
        <v>335</v>
      </c>
      <c r="CK55" s="84" t="s">
        <v>336</v>
      </c>
      <c r="CL55" s="84" t="s">
        <v>337</v>
      </c>
      <c r="CM55" s="84" t="s">
        <v>338</v>
      </c>
      <c r="CN55" s="84" t="s">
        <v>339</v>
      </c>
      <c r="CO55" s="84" t="s">
        <v>340</v>
      </c>
      <c r="CP55" s="84" t="s">
        <v>341</v>
      </c>
      <c r="CQ55" s="84" t="s">
        <v>342</v>
      </c>
      <c r="CR55" s="84" t="s">
        <v>343</v>
      </c>
      <c r="CS55" s="84" t="s">
        <v>344</v>
      </c>
      <c r="CT55" s="84" t="s">
        <v>345</v>
      </c>
      <c r="CU55" s="84" t="s">
        <v>346</v>
      </c>
      <c r="CV55" s="84" t="s">
        <v>347</v>
      </c>
      <c r="CW55" s="84" t="s">
        <v>348</v>
      </c>
      <c r="CX55" s="84" t="s">
        <v>349</v>
      </c>
      <c r="CY55" s="84" t="s">
        <v>350</v>
      </c>
      <c r="CZ55" s="84" t="s">
        <v>351</v>
      </c>
      <c r="DA55" s="84" t="s">
        <v>352</v>
      </c>
      <c r="DB55" s="84" t="s">
        <v>353</v>
      </c>
      <c r="DC55" s="84" t="s">
        <v>354</v>
      </c>
      <c r="DD55" s="84" t="s">
        <v>355</v>
      </c>
      <c r="DE55" s="84" t="s">
        <v>356</v>
      </c>
      <c r="DF55" s="84" t="s">
        <v>357</v>
      </c>
      <c r="DG55" s="84" t="s">
        <v>358</v>
      </c>
      <c r="DH55" s="84" t="s">
        <v>359</v>
      </c>
      <c r="DI55" s="84" t="s">
        <v>360</v>
      </c>
      <c r="DJ55" s="84" t="s">
        <v>361</v>
      </c>
      <c r="DK55" s="84" t="s">
        <v>362</v>
      </c>
      <c r="DL55" s="84" t="s">
        <v>363</v>
      </c>
      <c r="DM55" s="84" t="s">
        <v>364</v>
      </c>
      <c r="DN55" s="84" t="s">
        <v>365</v>
      </c>
      <c r="DO55" s="84" t="s">
        <v>366</v>
      </c>
      <c r="DP55" s="84" t="s">
        <v>367</v>
      </c>
      <c r="DQ55" s="84" t="s">
        <v>368</v>
      </c>
      <c r="DR55" s="84" t="s">
        <v>369</v>
      </c>
      <c r="DS55" s="150" t="s">
        <v>370</v>
      </c>
      <c r="DT55" s="104" t="s">
        <v>371</v>
      </c>
      <c r="DU55" s="84" t="s">
        <v>372</v>
      </c>
      <c r="DV55" s="84" t="s">
        <v>373</v>
      </c>
      <c r="DW55" s="84" t="s">
        <v>374</v>
      </c>
      <c r="DX55" s="84" t="s">
        <v>375</v>
      </c>
      <c r="DY55" s="84" t="s">
        <v>376</v>
      </c>
    </row>
    <row r="56" s="61" customFormat="1" ht="14.25" spans="2:200">
      <c r="B56" s="61" t="b">
        <f>B1=B55</f>
        <v>1</v>
      </c>
      <c r="C56" s="61" t="b">
        <f t="shared" ref="C56:AH56" si="0">C1=C55</f>
        <v>1</v>
      </c>
      <c r="D56" s="61" t="b">
        <f t="shared" si="0"/>
        <v>1</v>
      </c>
      <c r="E56" s="61" t="b">
        <f t="shared" si="0"/>
        <v>1</v>
      </c>
      <c r="F56" s="61" t="b">
        <f t="shared" si="0"/>
        <v>1</v>
      </c>
      <c r="G56" s="61" t="b">
        <f t="shared" si="0"/>
        <v>1</v>
      </c>
      <c r="H56" s="61" t="b">
        <f t="shared" si="0"/>
        <v>1</v>
      </c>
      <c r="I56" s="61" t="b">
        <f t="shared" si="0"/>
        <v>1</v>
      </c>
      <c r="J56" s="61" t="b">
        <f t="shared" si="0"/>
        <v>1</v>
      </c>
      <c r="K56" s="61" t="b">
        <f t="shared" si="0"/>
        <v>1</v>
      </c>
      <c r="L56" s="61" t="b">
        <f t="shared" si="0"/>
        <v>1</v>
      </c>
      <c r="M56" s="61" t="b">
        <f t="shared" si="0"/>
        <v>1</v>
      </c>
      <c r="N56" s="61" t="b">
        <f t="shared" si="0"/>
        <v>1</v>
      </c>
      <c r="O56" s="61" t="b">
        <f t="shared" si="0"/>
        <v>1</v>
      </c>
      <c r="P56" s="61" t="b">
        <f t="shared" si="0"/>
        <v>1</v>
      </c>
      <c r="Q56" s="61" t="b">
        <f t="shared" si="0"/>
        <v>1</v>
      </c>
      <c r="R56" s="61" t="b">
        <f t="shared" si="0"/>
        <v>1</v>
      </c>
      <c r="S56" s="61" t="b">
        <f t="shared" si="0"/>
        <v>1</v>
      </c>
      <c r="T56" s="61" t="b">
        <f t="shared" si="0"/>
        <v>1</v>
      </c>
      <c r="U56" s="61" t="b">
        <f t="shared" si="0"/>
        <v>1</v>
      </c>
      <c r="V56" s="61" t="b">
        <f t="shared" si="0"/>
        <v>1</v>
      </c>
      <c r="W56" s="61" t="b">
        <f t="shared" si="0"/>
        <v>1</v>
      </c>
      <c r="X56" s="61" t="b">
        <f t="shared" si="0"/>
        <v>1</v>
      </c>
      <c r="Y56" s="61" t="b">
        <f t="shared" si="0"/>
        <v>1</v>
      </c>
      <c r="Z56" s="61" t="b">
        <f t="shared" si="0"/>
        <v>1</v>
      </c>
      <c r="AA56" s="61" t="b">
        <f t="shared" si="0"/>
        <v>1</v>
      </c>
      <c r="AB56" s="61" t="b">
        <f t="shared" si="0"/>
        <v>1</v>
      </c>
      <c r="AC56" s="61" t="b">
        <f t="shared" si="0"/>
        <v>1</v>
      </c>
      <c r="AD56" s="61" t="b">
        <f t="shared" si="0"/>
        <v>1</v>
      </c>
      <c r="AE56" s="61" t="b">
        <f t="shared" si="0"/>
        <v>1</v>
      </c>
      <c r="AF56" s="61" t="b">
        <f t="shared" si="0"/>
        <v>1</v>
      </c>
      <c r="AG56" s="61" t="b">
        <f t="shared" si="0"/>
        <v>1</v>
      </c>
      <c r="AH56" s="61" t="b">
        <f t="shared" si="0"/>
        <v>1</v>
      </c>
      <c r="AI56" s="61" t="b">
        <f t="shared" ref="AI56:BN56" si="1">AI1=AI55</f>
        <v>1</v>
      </c>
      <c r="AJ56" s="61" t="b">
        <f t="shared" si="1"/>
        <v>1</v>
      </c>
      <c r="AK56" s="61" t="b">
        <f t="shared" si="1"/>
        <v>1</v>
      </c>
      <c r="AL56" s="61" t="b">
        <f t="shared" si="1"/>
        <v>1</v>
      </c>
      <c r="AM56" s="61" t="b">
        <f t="shared" si="1"/>
        <v>1</v>
      </c>
      <c r="AN56" s="61" t="b">
        <f t="shared" si="1"/>
        <v>1</v>
      </c>
      <c r="AO56" s="61" t="b">
        <f t="shared" si="1"/>
        <v>1</v>
      </c>
      <c r="AP56" s="61" t="b">
        <f t="shared" si="1"/>
        <v>1</v>
      </c>
      <c r="AQ56" s="61" t="b">
        <f t="shared" si="1"/>
        <v>1</v>
      </c>
      <c r="AR56" s="61" t="b">
        <f t="shared" si="1"/>
        <v>1</v>
      </c>
      <c r="AS56" s="61" t="b">
        <f t="shared" si="1"/>
        <v>1</v>
      </c>
      <c r="AT56" s="61" t="b">
        <f t="shared" si="1"/>
        <v>1</v>
      </c>
      <c r="AU56" s="61" t="b">
        <f t="shared" si="1"/>
        <v>1</v>
      </c>
      <c r="AV56" s="61" t="b">
        <f t="shared" si="1"/>
        <v>1</v>
      </c>
      <c r="AW56" s="61" t="b">
        <f t="shared" si="1"/>
        <v>1</v>
      </c>
      <c r="AX56" s="61" t="b">
        <f t="shared" si="1"/>
        <v>1</v>
      </c>
      <c r="AY56" s="61" t="b">
        <f t="shared" si="1"/>
        <v>1</v>
      </c>
      <c r="AZ56" s="61" t="b">
        <f t="shared" si="1"/>
        <v>1</v>
      </c>
      <c r="BA56" s="61" t="b">
        <f t="shared" si="1"/>
        <v>1</v>
      </c>
      <c r="BB56" s="61" t="b">
        <f t="shared" si="1"/>
        <v>1</v>
      </c>
      <c r="BC56" s="61" t="b">
        <f t="shared" si="1"/>
        <v>1</v>
      </c>
      <c r="BD56" s="61" t="b">
        <f t="shared" si="1"/>
        <v>1</v>
      </c>
      <c r="BE56" s="61" t="b">
        <f t="shared" si="1"/>
        <v>1</v>
      </c>
      <c r="BF56" s="61" t="b">
        <f t="shared" si="1"/>
        <v>1</v>
      </c>
      <c r="BG56" s="61" t="b">
        <f t="shared" si="1"/>
        <v>1</v>
      </c>
      <c r="BH56" s="61" t="b">
        <f t="shared" si="1"/>
        <v>1</v>
      </c>
      <c r="BI56" s="61" t="b">
        <f t="shared" si="1"/>
        <v>1</v>
      </c>
      <c r="BJ56" s="61" t="b">
        <f t="shared" si="1"/>
        <v>1</v>
      </c>
      <c r="BK56" s="61" t="b">
        <f t="shared" si="1"/>
        <v>1</v>
      </c>
      <c r="BL56" s="61" t="b">
        <f t="shared" si="1"/>
        <v>1</v>
      </c>
      <c r="BM56" s="61" t="b">
        <f t="shared" si="1"/>
        <v>1</v>
      </c>
      <c r="BN56" s="61" t="b">
        <f t="shared" si="1"/>
        <v>1</v>
      </c>
      <c r="BO56" s="61" t="b">
        <f t="shared" ref="BO56:CT56" si="2">BO1=BO55</f>
        <v>1</v>
      </c>
      <c r="BP56" s="61" t="b">
        <f t="shared" si="2"/>
        <v>1</v>
      </c>
      <c r="BQ56" s="61" t="b">
        <f t="shared" si="2"/>
        <v>1</v>
      </c>
      <c r="BR56" s="61" t="b">
        <f t="shared" si="2"/>
        <v>1</v>
      </c>
      <c r="BS56" s="61" t="b">
        <f t="shared" si="2"/>
        <v>1</v>
      </c>
      <c r="BT56" s="61" t="b">
        <f t="shared" si="2"/>
        <v>1</v>
      </c>
      <c r="BU56" s="61" t="b">
        <f t="shared" si="2"/>
        <v>1</v>
      </c>
      <c r="BV56" s="61" t="b">
        <f t="shared" si="2"/>
        <v>1</v>
      </c>
      <c r="BW56" s="61" t="b">
        <f t="shared" si="2"/>
        <v>1</v>
      </c>
      <c r="BX56" s="61" t="b">
        <f t="shared" si="2"/>
        <v>1</v>
      </c>
      <c r="BY56" s="61" t="b">
        <f t="shared" si="2"/>
        <v>1</v>
      </c>
      <c r="BZ56" s="61" t="b">
        <f t="shared" si="2"/>
        <v>1</v>
      </c>
      <c r="CA56" s="61" t="b">
        <f t="shared" si="2"/>
        <v>1</v>
      </c>
      <c r="CB56" s="61" t="b">
        <f t="shared" si="2"/>
        <v>1</v>
      </c>
      <c r="CC56" s="61" t="b">
        <f t="shared" si="2"/>
        <v>1</v>
      </c>
      <c r="CD56" s="61" t="b">
        <f t="shared" si="2"/>
        <v>1</v>
      </c>
      <c r="CE56" s="61" t="b">
        <f t="shared" si="2"/>
        <v>1</v>
      </c>
      <c r="CF56" s="61" t="b">
        <f t="shared" si="2"/>
        <v>1</v>
      </c>
      <c r="CG56" s="61" t="b">
        <f t="shared" si="2"/>
        <v>1</v>
      </c>
      <c r="CH56" s="61" t="b">
        <f t="shared" si="2"/>
        <v>1</v>
      </c>
      <c r="CI56" s="61" t="b">
        <f t="shared" si="2"/>
        <v>1</v>
      </c>
      <c r="CJ56" s="61" t="b">
        <f t="shared" si="2"/>
        <v>1</v>
      </c>
      <c r="CK56" s="61" t="b">
        <f t="shared" si="2"/>
        <v>1</v>
      </c>
      <c r="CL56" s="61" t="b">
        <f t="shared" si="2"/>
        <v>1</v>
      </c>
      <c r="CM56" s="61" t="b">
        <f t="shared" si="2"/>
        <v>1</v>
      </c>
      <c r="CN56" s="61" t="b">
        <f t="shared" si="2"/>
        <v>1</v>
      </c>
      <c r="CO56" s="61" t="b">
        <f t="shared" si="2"/>
        <v>1</v>
      </c>
      <c r="CP56" s="61" t="b">
        <f t="shared" si="2"/>
        <v>1</v>
      </c>
      <c r="CQ56" s="61" t="b">
        <f t="shared" si="2"/>
        <v>1</v>
      </c>
      <c r="CR56" s="61" t="b">
        <f t="shared" si="2"/>
        <v>1</v>
      </c>
      <c r="CS56" s="61" t="b">
        <f t="shared" si="2"/>
        <v>1</v>
      </c>
      <c r="CT56" s="61" t="b">
        <f t="shared" si="2"/>
        <v>1</v>
      </c>
      <c r="CU56" s="61" t="b">
        <f t="shared" ref="CU56:DZ56" si="3">CU1=CU55</f>
        <v>1</v>
      </c>
      <c r="CV56" s="61" t="b">
        <f t="shared" si="3"/>
        <v>1</v>
      </c>
      <c r="CW56" s="61" t="b">
        <f t="shared" si="3"/>
        <v>1</v>
      </c>
      <c r="CX56" s="61" t="b">
        <f t="shared" si="3"/>
        <v>1</v>
      </c>
      <c r="CY56" s="61" t="b">
        <f t="shared" si="3"/>
        <v>1</v>
      </c>
      <c r="CZ56" s="61" t="b">
        <f t="shared" si="3"/>
        <v>1</v>
      </c>
      <c r="DA56" s="61" t="b">
        <f t="shared" si="3"/>
        <v>1</v>
      </c>
      <c r="DB56" s="61" t="b">
        <f t="shared" si="3"/>
        <v>1</v>
      </c>
      <c r="DC56" s="61" t="b">
        <f t="shared" si="3"/>
        <v>1</v>
      </c>
      <c r="DD56" s="61" t="b">
        <f t="shared" si="3"/>
        <v>1</v>
      </c>
      <c r="DE56" s="61" t="b">
        <f t="shared" si="3"/>
        <v>1</v>
      </c>
      <c r="DF56" s="61" t="b">
        <f t="shared" si="3"/>
        <v>1</v>
      </c>
      <c r="DG56" s="61" t="b">
        <f t="shared" si="3"/>
        <v>1</v>
      </c>
      <c r="DH56" s="61" t="b">
        <f t="shared" si="3"/>
        <v>1</v>
      </c>
      <c r="DI56" s="61" t="b">
        <f t="shared" si="3"/>
        <v>1</v>
      </c>
      <c r="DJ56" s="61" t="b">
        <f t="shared" si="3"/>
        <v>1</v>
      </c>
      <c r="DK56" s="61" t="b">
        <f t="shared" si="3"/>
        <v>1</v>
      </c>
      <c r="DL56" s="61" t="b">
        <f t="shared" si="3"/>
        <v>1</v>
      </c>
      <c r="DM56" s="61" t="b">
        <f t="shared" si="3"/>
        <v>1</v>
      </c>
      <c r="DN56" s="61" t="b">
        <f t="shared" si="3"/>
        <v>1</v>
      </c>
      <c r="DO56" s="61" t="b">
        <f t="shared" si="3"/>
        <v>1</v>
      </c>
      <c r="DP56" s="61" t="b">
        <f t="shared" si="3"/>
        <v>1</v>
      </c>
      <c r="DQ56" s="61" t="b">
        <f t="shared" si="3"/>
        <v>1</v>
      </c>
      <c r="DR56" s="61" t="b">
        <f t="shared" si="3"/>
        <v>1</v>
      </c>
      <c r="DS56" s="61" t="b">
        <f t="shared" si="3"/>
        <v>1</v>
      </c>
      <c r="DT56" s="61" t="b">
        <f t="shared" si="3"/>
        <v>1</v>
      </c>
      <c r="DU56" s="61" t="b">
        <f t="shared" si="3"/>
        <v>1</v>
      </c>
      <c r="DV56" s="61" t="b">
        <f t="shared" si="3"/>
        <v>1</v>
      </c>
      <c r="DW56" s="61" t="b">
        <f t="shared" si="3"/>
        <v>1</v>
      </c>
      <c r="DX56" s="61" t="b">
        <f t="shared" si="3"/>
        <v>1</v>
      </c>
      <c r="DY56" s="61" t="b">
        <f t="shared" si="3"/>
        <v>1</v>
      </c>
      <c r="DZ56" s="61" t="b">
        <f t="shared" si="3"/>
        <v>1</v>
      </c>
      <c r="EA56" s="61" t="b">
        <f t="shared" ref="EA56:FF56" si="4">EA1=EA55</f>
        <v>1</v>
      </c>
      <c r="EB56" s="61" t="b">
        <f t="shared" si="4"/>
        <v>1</v>
      </c>
      <c r="EC56" s="61" t="b">
        <f t="shared" si="4"/>
        <v>1</v>
      </c>
      <c r="ED56" s="61" t="b">
        <f t="shared" si="4"/>
        <v>1</v>
      </c>
      <c r="EE56" s="61" t="b">
        <f t="shared" si="4"/>
        <v>1</v>
      </c>
      <c r="EF56" s="61" t="b">
        <f t="shared" si="4"/>
        <v>1</v>
      </c>
      <c r="EG56" s="61" t="b">
        <f t="shared" si="4"/>
        <v>1</v>
      </c>
      <c r="EH56" s="61" t="b">
        <f t="shared" si="4"/>
        <v>1</v>
      </c>
      <c r="EI56" s="61" t="b">
        <f t="shared" si="4"/>
        <v>1</v>
      </c>
      <c r="EJ56" s="61" t="b">
        <f t="shared" si="4"/>
        <v>1</v>
      </c>
      <c r="EK56" s="61" t="b">
        <f t="shared" si="4"/>
        <v>1</v>
      </c>
      <c r="EL56" s="61" t="b">
        <f t="shared" si="4"/>
        <v>1</v>
      </c>
      <c r="EM56" s="61" t="b">
        <f t="shared" si="4"/>
        <v>1</v>
      </c>
      <c r="EN56" s="61" t="b">
        <f t="shared" si="4"/>
        <v>1</v>
      </c>
      <c r="EO56" s="61" t="b">
        <f t="shared" si="4"/>
        <v>1</v>
      </c>
      <c r="EP56" s="61" t="b">
        <f t="shared" si="4"/>
        <v>1</v>
      </c>
      <c r="EQ56" s="61" t="b">
        <f t="shared" si="4"/>
        <v>1</v>
      </c>
      <c r="ER56" s="61" t="b">
        <f t="shared" si="4"/>
        <v>1</v>
      </c>
      <c r="ES56" s="61" t="b">
        <f t="shared" si="4"/>
        <v>1</v>
      </c>
      <c r="ET56" s="61" t="b">
        <f t="shared" si="4"/>
        <v>1</v>
      </c>
      <c r="EU56" s="61" t="b">
        <f t="shared" si="4"/>
        <v>1</v>
      </c>
      <c r="EV56" s="61" t="b">
        <f t="shared" si="4"/>
        <v>1</v>
      </c>
      <c r="EW56" s="61" t="b">
        <f t="shared" si="4"/>
        <v>1</v>
      </c>
      <c r="EX56" s="61" t="b">
        <f t="shared" si="4"/>
        <v>1</v>
      </c>
      <c r="EY56" s="61" t="b">
        <f t="shared" si="4"/>
        <v>1</v>
      </c>
      <c r="EZ56" s="61" t="b">
        <f t="shared" si="4"/>
        <v>1</v>
      </c>
      <c r="FA56" s="61" t="b">
        <f t="shared" si="4"/>
        <v>1</v>
      </c>
      <c r="FB56" s="61" t="b">
        <f t="shared" si="4"/>
        <v>1</v>
      </c>
      <c r="FC56" s="61" t="b">
        <f t="shared" si="4"/>
        <v>1</v>
      </c>
      <c r="FD56" s="61" t="b">
        <f t="shared" si="4"/>
        <v>1</v>
      </c>
      <c r="FE56" s="61" t="b">
        <f t="shared" si="4"/>
        <v>1</v>
      </c>
      <c r="FF56" s="61" t="b">
        <f t="shared" si="4"/>
        <v>1</v>
      </c>
      <c r="FG56" s="61" t="b">
        <f t="shared" ref="FG56:GR56" si="5">FG1=FG55</f>
        <v>1</v>
      </c>
      <c r="FH56" s="61" t="b">
        <f t="shared" si="5"/>
        <v>1</v>
      </c>
      <c r="FI56" s="61" t="b">
        <f t="shared" si="5"/>
        <v>1</v>
      </c>
      <c r="FJ56" s="61" t="b">
        <f t="shared" si="5"/>
        <v>1</v>
      </c>
      <c r="FK56" s="61" t="b">
        <f t="shared" si="5"/>
        <v>1</v>
      </c>
      <c r="FL56" s="61" t="b">
        <f t="shared" si="5"/>
        <v>1</v>
      </c>
      <c r="FM56" s="61" t="b">
        <f t="shared" si="5"/>
        <v>1</v>
      </c>
      <c r="FN56" s="61" t="b">
        <f t="shared" si="5"/>
        <v>1</v>
      </c>
      <c r="FO56" s="61" t="b">
        <f t="shared" si="5"/>
        <v>1</v>
      </c>
      <c r="FP56" s="61" t="b">
        <f t="shared" si="5"/>
        <v>1</v>
      </c>
      <c r="FQ56" s="61" t="b">
        <f t="shared" si="5"/>
        <v>1</v>
      </c>
      <c r="FR56" s="61" t="b">
        <f t="shared" si="5"/>
        <v>1</v>
      </c>
      <c r="FS56" s="61" t="b">
        <f t="shared" si="5"/>
        <v>1</v>
      </c>
      <c r="FT56" s="61" t="b">
        <f t="shared" si="5"/>
        <v>1</v>
      </c>
      <c r="FU56" s="61" t="b">
        <f t="shared" si="5"/>
        <v>1</v>
      </c>
      <c r="FV56" s="61" t="b">
        <f t="shared" si="5"/>
        <v>1</v>
      </c>
      <c r="FW56" s="61" t="b">
        <f t="shared" si="5"/>
        <v>1</v>
      </c>
      <c r="FX56" s="61" t="b">
        <f t="shared" si="5"/>
        <v>1</v>
      </c>
      <c r="FY56" s="61" t="b">
        <f t="shared" si="5"/>
        <v>1</v>
      </c>
      <c r="FZ56" s="61" t="b">
        <f t="shared" si="5"/>
        <v>1</v>
      </c>
      <c r="GA56" s="61" t="b">
        <f t="shared" si="5"/>
        <v>1</v>
      </c>
      <c r="GB56" s="61" t="b">
        <f t="shared" si="5"/>
        <v>1</v>
      </c>
      <c r="GC56" s="61" t="b">
        <f t="shared" si="5"/>
        <v>1</v>
      </c>
      <c r="GD56" s="61" t="b">
        <f t="shared" si="5"/>
        <v>1</v>
      </c>
      <c r="GE56" s="61" t="b">
        <f t="shared" si="5"/>
        <v>1</v>
      </c>
      <c r="GF56" s="61" t="b">
        <f t="shared" si="5"/>
        <v>1</v>
      </c>
      <c r="GG56" s="61" t="b">
        <f t="shared" si="5"/>
        <v>1</v>
      </c>
      <c r="GH56" s="61" t="b">
        <f t="shared" si="5"/>
        <v>1</v>
      </c>
      <c r="GI56" s="61" t="b">
        <f t="shared" si="5"/>
        <v>1</v>
      </c>
      <c r="GJ56" s="61" t="b">
        <f t="shared" si="5"/>
        <v>1</v>
      </c>
      <c r="GK56" s="61" t="b">
        <f t="shared" si="5"/>
        <v>1</v>
      </c>
      <c r="GL56" s="61" t="b">
        <f t="shared" si="5"/>
        <v>1</v>
      </c>
      <c r="GM56" s="61" t="b">
        <f t="shared" si="5"/>
        <v>1</v>
      </c>
      <c r="GN56" s="61" t="b">
        <f t="shared" si="5"/>
        <v>1</v>
      </c>
      <c r="GO56" s="61" t="b">
        <f t="shared" si="5"/>
        <v>1</v>
      </c>
      <c r="GP56" s="61" t="b">
        <f t="shared" si="5"/>
        <v>1</v>
      </c>
      <c r="GQ56" s="61" t="b">
        <f t="shared" si="5"/>
        <v>1</v>
      </c>
      <c r="GR56" s="61" t="b">
        <f t="shared" si="5"/>
        <v>1</v>
      </c>
    </row>
    <row r="57" s="62" customFormat="1" spans="1:129">
      <c r="A57" s="85" t="s">
        <v>1</v>
      </c>
      <c r="B57" s="86" t="s">
        <v>266</v>
      </c>
      <c r="C57" s="87">
        <v>0</v>
      </c>
      <c r="D57" s="86" t="s">
        <v>268</v>
      </c>
      <c r="E57" s="86" t="s">
        <v>428</v>
      </c>
      <c r="F57" s="86" t="s">
        <v>270</v>
      </c>
      <c r="G57" s="86" t="s">
        <v>429</v>
      </c>
      <c r="H57" s="86" t="s">
        <v>430</v>
      </c>
      <c r="I57" s="68"/>
      <c r="J57" s="68"/>
      <c r="K57" s="68"/>
      <c r="L57" s="68"/>
      <c r="M57" s="68"/>
      <c r="N57" s="68"/>
      <c r="O57" s="68"/>
      <c r="P57" s="68">
        <v>0</v>
      </c>
      <c r="Q57" s="68"/>
      <c r="R57" s="68"/>
      <c r="S57" s="68"/>
      <c r="T57" s="68"/>
      <c r="U57" s="68"/>
      <c r="V57" s="68"/>
      <c r="W57" s="68"/>
      <c r="X57" s="68"/>
      <c r="Y57" s="68"/>
      <c r="Z57" s="72"/>
      <c r="AA57" s="72"/>
      <c r="AB57" s="72"/>
      <c r="AC57" s="72"/>
      <c r="AD57" s="72"/>
      <c r="AE57" s="72"/>
      <c r="AF57" s="72"/>
      <c r="AG57" s="72"/>
      <c r="AH57" s="72"/>
      <c r="AI57" s="72"/>
      <c r="AJ57" s="72"/>
      <c r="AK57" s="72"/>
      <c r="AL57" s="72"/>
      <c r="AM57" s="68"/>
      <c r="AN57" s="68"/>
      <c r="AO57" s="68">
        <v>0</v>
      </c>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2">
        <v>0</v>
      </c>
      <c r="DU57" s="62">
        <v>0</v>
      </c>
      <c r="DV57" s="62">
        <v>0</v>
      </c>
      <c r="DW57" s="62">
        <v>0</v>
      </c>
      <c r="DX57" s="62">
        <v>0</v>
      </c>
      <c r="DY57" s="62">
        <v>0</v>
      </c>
    </row>
    <row r="58" s="82" customFormat="1" spans="1:123">
      <c r="A58" s="88" t="s">
        <v>431</v>
      </c>
      <c r="B58" s="99">
        <v>151713240.2</v>
      </c>
      <c r="C58" s="99">
        <v>149199053.28</v>
      </c>
      <c r="D58" s="99">
        <v>12573969.26</v>
      </c>
      <c r="E58" s="99">
        <v>2920037.51</v>
      </c>
      <c r="F58" s="99">
        <v>277501.53</v>
      </c>
      <c r="G58" s="99">
        <v>-3404482.79</v>
      </c>
      <c r="H58" s="99">
        <v>-9852838.5899999</v>
      </c>
      <c r="I58" s="99">
        <v>-19906374.31</v>
      </c>
      <c r="J58" s="99">
        <v>0</v>
      </c>
      <c r="K58" s="99">
        <v>4.64</v>
      </c>
      <c r="L58" s="99">
        <v>0</v>
      </c>
      <c r="M58" s="99">
        <v>0</v>
      </c>
      <c r="N58" s="99">
        <v>0</v>
      </c>
      <c r="O58" s="99">
        <v>101804228.25</v>
      </c>
      <c r="P58" s="99">
        <v>50243748.73</v>
      </c>
      <c r="Q58" s="99">
        <v>179245.279999999</v>
      </c>
      <c r="R58" s="99">
        <v>16878200.69</v>
      </c>
      <c r="S58" s="99">
        <v>-530</v>
      </c>
      <c r="T58" s="99">
        <v>49580777.81</v>
      </c>
      <c r="U58" s="99">
        <v>4993.25</v>
      </c>
      <c r="V58" s="99">
        <v>-2382920.02</v>
      </c>
      <c r="W58" s="99">
        <v>3041427.69</v>
      </c>
      <c r="X58" s="99">
        <v>0</v>
      </c>
      <c r="Y58" s="99">
        <v>0</v>
      </c>
      <c r="Z58" s="99">
        <v>179245.28</v>
      </c>
      <c r="AA58" s="99">
        <v>0</v>
      </c>
      <c r="AB58" s="99">
        <v>0</v>
      </c>
      <c r="AC58" s="99">
        <v>0</v>
      </c>
      <c r="AD58" s="99">
        <v>326903.92</v>
      </c>
      <c r="AE58" s="99">
        <v>8521689.06</v>
      </c>
      <c r="AF58" s="99">
        <v>8029607.71</v>
      </c>
      <c r="AG58" s="99">
        <v>69178.19</v>
      </c>
      <c r="AH58" s="99">
        <v>38543896.01</v>
      </c>
      <c r="AI58" s="99">
        <v>0</v>
      </c>
      <c r="AJ58" s="99">
        <v>0</v>
      </c>
      <c r="AK58" s="99">
        <v>0</v>
      </c>
      <c r="AL58" s="99">
        <v>0</v>
      </c>
      <c r="AM58" s="99">
        <v>0</v>
      </c>
      <c r="AN58" s="99">
        <v>1788680.44</v>
      </c>
      <c r="AO58" s="99">
        <v>61402473.61</v>
      </c>
      <c r="AP58" s="99">
        <v>2200460.15</v>
      </c>
      <c r="AQ58" s="99">
        <v>2981227.39</v>
      </c>
      <c r="AR58" s="99">
        <v>2371666.95</v>
      </c>
      <c r="AS58" s="99">
        <v>2828743.09</v>
      </c>
      <c r="AT58" s="99">
        <v>2987854.85</v>
      </c>
      <c r="AU58" s="99">
        <v>2890861.96</v>
      </c>
      <c r="AV58" s="99">
        <v>882809.75</v>
      </c>
      <c r="AW58" s="99">
        <v>3255467.15</v>
      </c>
      <c r="AX58" s="99">
        <v>938958.56</v>
      </c>
      <c r="AY58" s="99">
        <v>653897.5</v>
      </c>
      <c r="AZ58" s="99">
        <v>8552556.87</v>
      </c>
      <c r="BA58" s="99">
        <v>1082805.06</v>
      </c>
      <c r="BB58" s="99">
        <v>788180.79</v>
      </c>
      <c r="BC58" s="99">
        <v>789520.72</v>
      </c>
      <c r="BD58" s="99">
        <v>943936.67</v>
      </c>
      <c r="BE58" s="99">
        <v>828443.1</v>
      </c>
      <c r="BF58" s="99">
        <v>939228.76</v>
      </c>
      <c r="BG58" s="99">
        <v>667526.04</v>
      </c>
      <c r="BH58" s="99">
        <v>505668.68</v>
      </c>
      <c r="BI58" s="99">
        <v>701526.96</v>
      </c>
      <c r="BJ58" s="99">
        <v>1040075.71</v>
      </c>
      <c r="BK58" s="99">
        <v>160351.65</v>
      </c>
      <c r="BL58" s="99">
        <v>338625.79</v>
      </c>
      <c r="BM58" s="99">
        <v>188372.61</v>
      </c>
      <c r="BN58" s="99">
        <v>286346.68</v>
      </c>
      <c r="BO58" s="99">
        <v>252809.46</v>
      </c>
      <c r="BP58" s="99">
        <v>417809.94</v>
      </c>
      <c r="BQ58" s="99">
        <v>275686.65</v>
      </c>
      <c r="BR58" s="99">
        <v>31671.03</v>
      </c>
      <c r="BS58" s="99">
        <v>134041.16</v>
      </c>
      <c r="BT58" s="99">
        <v>223803.45</v>
      </c>
      <c r="BU58" s="99">
        <v>82805.16</v>
      </c>
      <c r="BV58" s="99">
        <v>202038.55</v>
      </c>
      <c r="BW58" s="99">
        <v>306430.53</v>
      </c>
      <c r="BX58" s="99">
        <v>160658.97</v>
      </c>
      <c r="BY58" s="99">
        <v>16679674.95</v>
      </c>
      <c r="BZ58" s="99">
        <v>65365.67</v>
      </c>
      <c r="CA58" s="99">
        <v>52972.69</v>
      </c>
      <c r="CB58" s="99">
        <v>69214.52</v>
      </c>
      <c r="CC58" s="99">
        <v>113963.93</v>
      </c>
      <c r="CD58" s="99">
        <v>11285.86</v>
      </c>
      <c r="CE58" s="99">
        <v>73339.16</v>
      </c>
      <c r="CF58" s="99">
        <v>201355.43</v>
      </c>
      <c r="CG58" s="99">
        <v>91175.56</v>
      </c>
      <c r="CH58" s="99">
        <v>31382.22</v>
      </c>
      <c r="CI58" s="99">
        <v>277127.84</v>
      </c>
      <c r="CJ58" s="99">
        <v>87244.53</v>
      </c>
      <c r="CK58" s="99">
        <v>122676.83</v>
      </c>
      <c r="CL58" s="99">
        <v>139209.34</v>
      </c>
      <c r="CM58" s="99">
        <v>97015.83</v>
      </c>
      <c r="CN58" s="99">
        <v>26114.94</v>
      </c>
      <c r="CO58" s="99">
        <v>34312.06</v>
      </c>
      <c r="CP58" s="99">
        <v>55604.41</v>
      </c>
      <c r="CQ58" s="99">
        <v>90065.29</v>
      </c>
      <c r="CR58" s="99">
        <v>18190.08</v>
      </c>
      <c r="CS58" s="99">
        <v>20030.44</v>
      </c>
      <c r="CT58" s="99">
        <v>37198.32</v>
      </c>
      <c r="CU58" s="99">
        <v>119593.57</v>
      </c>
      <c r="CV58" s="99">
        <v>116731.96</v>
      </c>
      <c r="CW58" s="99">
        <v>-635785.72</v>
      </c>
      <c r="CX58" s="99">
        <v>205997</v>
      </c>
      <c r="CY58" s="99">
        <v>105533.13</v>
      </c>
      <c r="CZ58" s="99">
        <v>85963.04</v>
      </c>
      <c r="DA58" s="99">
        <v>393798.21</v>
      </c>
      <c r="DB58" s="99">
        <v>81013.23</v>
      </c>
      <c r="DC58" s="99">
        <v>63685.05</v>
      </c>
      <c r="DD58" s="99">
        <v>107219.52</v>
      </c>
      <c r="DE58" s="99">
        <v>28954.15</v>
      </c>
      <c r="DF58" s="99">
        <v>119424.72</v>
      </c>
      <c r="DG58" s="99">
        <v>88114.82</v>
      </c>
      <c r="DH58" s="99">
        <v>1865.93</v>
      </c>
      <c r="DI58" s="99">
        <v>8855.78000000003</v>
      </c>
      <c r="DJ58" s="99">
        <v>28056.86</v>
      </c>
      <c r="DK58" s="99">
        <v>128680.24</v>
      </c>
      <c r="DL58" s="99">
        <v>32897.28</v>
      </c>
      <c r="DM58" s="99">
        <v>6825.24</v>
      </c>
      <c r="DN58" s="99">
        <v>18656.42</v>
      </c>
      <c r="DO58" s="99">
        <v>3486.97</v>
      </c>
      <c r="DP58" s="99">
        <v>1168.34</v>
      </c>
      <c r="DQ58" s="99">
        <v>258.54</v>
      </c>
      <c r="DR58" s="99">
        <v>1832.51</v>
      </c>
      <c r="DS58" s="99">
        <v>2258.58</v>
      </c>
    </row>
    <row r="59" s="61" customFormat="1" spans="1:124">
      <c r="A59" s="90" t="s">
        <v>378</v>
      </c>
      <c r="B59" s="99">
        <v>43938974.7600001</v>
      </c>
      <c r="C59" s="99">
        <v>39643568.68</v>
      </c>
      <c r="D59" s="99">
        <v>148069.44</v>
      </c>
      <c r="E59" s="99">
        <v>0</v>
      </c>
      <c r="F59" s="99">
        <v>34522.14</v>
      </c>
      <c r="G59" s="99">
        <v>4254474.11</v>
      </c>
      <c r="H59" s="99">
        <v>-141659.60999994</v>
      </c>
      <c r="I59" s="99">
        <v>-19859078.14</v>
      </c>
      <c r="J59" s="99">
        <v>0</v>
      </c>
      <c r="K59" s="99">
        <v>4.64</v>
      </c>
      <c r="L59" s="99">
        <v>0</v>
      </c>
      <c r="M59" s="99">
        <v>0</v>
      </c>
      <c r="N59" s="99">
        <v>0</v>
      </c>
      <c r="O59" s="99">
        <v>38687719.06</v>
      </c>
      <c r="P59" s="99">
        <v>20790942.2</v>
      </c>
      <c r="Q59" s="99">
        <v>0</v>
      </c>
      <c r="R59" s="99">
        <v>23980.92</v>
      </c>
      <c r="S59" s="99">
        <v>0</v>
      </c>
      <c r="T59" s="99">
        <v>20398779.8</v>
      </c>
      <c r="U59" s="99">
        <v>0</v>
      </c>
      <c r="V59" s="99">
        <v>392162.4</v>
      </c>
      <c r="W59" s="99">
        <v>0</v>
      </c>
      <c r="X59" s="99">
        <v>0</v>
      </c>
      <c r="Y59" s="99">
        <v>0</v>
      </c>
      <c r="Z59" s="99">
        <v>0</v>
      </c>
      <c r="AA59" s="99">
        <v>0</v>
      </c>
      <c r="AB59" s="99">
        <v>0</v>
      </c>
      <c r="AC59" s="99">
        <v>0</v>
      </c>
      <c r="AD59" s="99">
        <v>23980.92</v>
      </c>
      <c r="AE59" s="99">
        <v>0</v>
      </c>
      <c r="AF59" s="99">
        <v>0</v>
      </c>
      <c r="AG59" s="99">
        <v>0</v>
      </c>
      <c r="AH59" s="99">
        <v>38694813.06</v>
      </c>
      <c r="AI59" s="99">
        <v>0</v>
      </c>
      <c r="AJ59" s="99">
        <v>0</v>
      </c>
      <c r="AK59" s="99">
        <v>0</v>
      </c>
      <c r="AL59" s="99">
        <v>0</v>
      </c>
      <c r="AM59" s="99">
        <v>0</v>
      </c>
      <c r="AN59" s="99">
        <v>-0.30000000000291</v>
      </c>
      <c r="AO59" s="99">
        <v>-7093.7</v>
      </c>
      <c r="AP59" s="99">
        <v>-78.43</v>
      </c>
      <c r="AQ59" s="99">
        <v>-56.94</v>
      </c>
      <c r="AR59" s="99">
        <v>-74.21</v>
      </c>
      <c r="AS59" s="99">
        <v>-188.59</v>
      </c>
      <c r="AT59" s="99">
        <v>-79.9</v>
      </c>
      <c r="AU59" s="99">
        <v>-92.73</v>
      </c>
      <c r="AV59" s="99">
        <v>-46.65</v>
      </c>
      <c r="AW59" s="99">
        <v>-195.87</v>
      </c>
      <c r="AX59" s="99">
        <v>-9.41000000000002</v>
      </c>
      <c r="AY59" s="99">
        <v>-8.71</v>
      </c>
      <c r="AZ59" s="99">
        <v>-519.27</v>
      </c>
      <c r="BA59" s="99">
        <v>-527.48</v>
      </c>
      <c r="BB59" s="99">
        <v>-8.55</v>
      </c>
      <c r="BC59" s="99">
        <v>-35.62</v>
      </c>
      <c r="BD59" s="99">
        <v>-11.81</v>
      </c>
      <c r="BE59" s="99">
        <v>-5.7</v>
      </c>
      <c r="BF59" s="99">
        <v>-30.94</v>
      </c>
      <c r="BG59" s="99">
        <v>-31.56</v>
      </c>
      <c r="BH59" s="99">
        <v>-5.08</v>
      </c>
      <c r="BI59" s="99">
        <v>-5.23</v>
      </c>
      <c r="BJ59" s="99">
        <v>-22.95</v>
      </c>
      <c r="BK59" s="99">
        <v>-13.91</v>
      </c>
      <c r="BL59" s="99">
        <v>-44.4</v>
      </c>
      <c r="BM59" s="99">
        <v>-2.98</v>
      </c>
      <c r="BN59" s="99">
        <v>-1.63</v>
      </c>
      <c r="BO59" s="99">
        <v>-21.82</v>
      </c>
      <c r="BP59" s="99">
        <v>-1.62</v>
      </c>
      <c r="BQ59" s="99">
        <v>-28.12</v>
      </c>
      <c r="BR59" s="99">
        <v>-2608.91</v>
      </c>
      <c r="BS59" s="99">
        <v>-1.25</v>
      </c>
      <c r="BT59" s="99">
        <v>0</v>
      </c>
      <c r="BU59" s="99">
        <v>-7.38</v>
      </c>
      <c r="BV59" s="99">
        <v>-13.26</v>
      </c>
      <c r="BW59" s="99">
        <v>0</v>
      </c>
      <c r="BX59" s="99">
        <v>-1.95</v>
      </c>
      <c r="BY59" s="99">
        <v>-1519.3</v>
      </c>
      <c r="BZ59" s="99">
        <v>0</v>
      </c>
      <c r="CA59" s="99">
        <v>0</v>
      </c>
      <c r="CB59" s="99">
        <v>0</v>
      </c>
      <c r="CC59" s="99">
        <v>0</v>
      </c>
      <c r="CD59" s="99">
        <v>0</v>
      </c>
      <c r="CE59" s="99">
        <v>-14.61</v>
      </c>
      <c r="CF59" s="99">
        <v>-1.93</v>
      </c>
      <c r="CG59" s="99">
        <v>-18.16</v>
      </c>
      <c r="CH59" s="99">
        <v>0</v>
      </c>
      <c r="CI59" s="99">
        <v>0</v>
      </c>
      <c r="CJ59" s="99">
        <v>-0.01</v>
      </c>
      <c r="CK59" s="99">
        <v>-0.00999999999999979</v>
      </c>
      <c r="CL59" s="99">
        <v>-0.17</v>
      </c>
      <c r="CM59" s="99">
        <v>-3.86</v>
      </c>
      <c r="CN59" s="99">
        <v>-0.46</v>
      </c>
      <c r="CO59" s="99">
        <v>-0.83</v>
      </c>
      <c r="CP59" s="99">
        <v>0</v>
      </c>
      <c r="CQ59" s="99">
        <v>-2.85</v>
      </c>
      <c r="CR59" s="99">
        <v>0</v>
      </c>
      <c r="CS59" s="99">
        <v>-0.03</v>
      </c>
      <c r="CT59" s="99">
        <v>0</v>
      </c>
      <c r="CU59" s="99">
        <v>0</v>
      </c>
      <c r="CV59" s="99">
        <v>-0.01</v>
      </c>
      <c r="CW59" s="99">
        <v>-7.91</v>
      </c>
      <c r="CX59" s="99">
        <v>0</v>
      </c>
      <c r="CY59" s="99">
        <v>0</v>
      </c>
      <c r="CZ59" s="99">
        <v>-3.92</v>
      </c>
      <c r="DA59" s="99">
        <v>-291.4</v>
      </c>
      <c r="DB59" s="99">
        <v>-437.6</v>
      </c>
      <c r="DC59" s="99">
        <v>0</v>
      </c>
      <c r="DD59" s="99">
        <v>0</v>
      </c>
      <c r="DE59" s="99">
        <v>0</v>
      </c>
      <c r="DF59" s="99">
        <v>-0.00999999999999979</v>
      </c>
      <c r="DG59" s="99">
        <v>-0.34</v>
      </c>
      <c r="DH59" s="99">
        <v>0</v>
      </c>
      <c r="DI59" s="99">
        <v>-0.07</v>
      </c>
      <c r="DJ59" s="99">
        <v>0</v>
      </c>
      <c r="DK59" s="99">
        <v>-7.28</v>
      </c>
      <c r="DL59" s="99">
        <v>0</v>
      </c>
      <c r="DM59" s="99">
        <v>0</v>
      </c>
      <c r="DN59" s="99">
        <v>-0.08</v>
      </c>
      <c r="DO59" s="99">
        <v>0</v>
      </c>
      <c r="DP59" s="99">
        <v>0</v>
      </c>
      <c r="DQ59" s="99">
        <v>0</v>
      </c>
      <c r="DR59" s="99">
        <v>0</v>
      </c>
      <c r="DS59" s="99">
        <v>0</v>
      </c>
      <c r="DT59" s="167"/>
    </row>
    <row r="60" s="61" customFormat="1" spans="1:124">
      <c r="A60" s="94" t="s">
        <v>379</v>
      </c>
      <c r="B60" s="99">
        <v>72297311.47</v>
      </c>
      <c r="C60" s="99">
        <v>67860245.78</v>
      </c>
      <c r="D60" s="99">
        <v>148069.44</v>
      </c>
      <c r="E60" s="99">
        <v>0</v>
      </c>
      <c r="F60" s="99">
        <v>34522.14</v>
      </c>
      <c r="G60" s="99">
        <v>4254474.11</v>
      </c>
      <c r="H60" s="99">
        <v>0</v>
      </c>
      <c r="I60" s="99">
        <v>376727.95</v>
      </c>
      <c r="J60" s="99">
        <v>0</v>
      </c>
      <c r="K60" s="99">
        <v>4.65</v>
      </c>
      <c r="L60" s="99">
        <v>0</v>
      </c>
      <c r="M60" s="99">
        <v>0</v>
      </c>
      <c r="N60" s="99">
        <v>0</v>
      </c>
      <c r="O60" s="99">
        <v>38768687.03</v>
      </c>
      <c r="P60" s="99">
        <v>28688385.96</v>
      </c>
      <c r="Q60" s="99">
        <v>0</v>
      </c>
      <c r="R60" s="99">
        <v>26440.19</v>
      </c>
      <c r="S60" s="99">
        <v>0</v>
      </c>
      <c r="T60" s="99">
        <v>28296223.56</v>
      </c>
      <c r="U60" s="99">
        <v>0</v>
      </c>
      <c r="V60" s="99">
        <v>392162.4</v>
      </c>
      <c r="W60" s="99">
        <v>0</v>
      </c>
      <c r="X60" s="99">
        <v>0</v>
      </c>
      <c r="Y60" s="99">
        <v>0</v>
      </c>
      <c r="Z60" s="99">
        <v>0</v>
      </c>
      <c r="AA60" s="99">
        <v>0</v>
      </c>
      <c r="AB60" s="99">
        <v>0</v>
      </c>
      <c r="AC60" s="99">
        <v>0</v>
      </c>
      <c r="AD60" s="99">
        <v>26440.19</v>
      </c>
      <c r="AE60" s="99">
        <v>0</v>
      </c>
      <c r="AF60" s="99">
        <v>0</v>
      </c>
      <c r="AG60" s="99">
        <v>0</v>
      </c>
      <c r="AH60" s="99">
        <v>38768687.03</v>
      </c>
      <c r="AI60" s="99">
        <v>0</v>
      </c>
      <c r="AJ60" s="99">
        <v>0</v>
      </c>
      <c r="AK60" s="99">
        <v>0</v>
      </c>
      <c r="AL60" s="99">
        <v>0</v>
      </c>
      <c r="AM60" s="99">
        <v>0</v>
      </c>
      <c r="AN60" s="99">
        <v>0</v>
      </c>
      <c r="AO60" s="99">
        <v>0</v>
      </c>
      <c r="AP60" s="99">
        <v>0</v>
      </c>
      <c r="AQ60" s="99">
        <v>0</v>
      </c>
      <c r="AR60" s="99">
        <v>0</v>
      </c>
      <c r="AS60" s="99">
        <v>0</v>
      </c>
      <c r="AT60" s="99">
        <v>0</v>
      </c>
      <c r="AU60" s="99">
        <v>0</v>
      </c>
      <c r="AV60" s="99">
        <v>0</v>
      </c>
      <c r="AW60" s="99">
        <v>0</v>
      </c>
      <c r="AX60" s="99">
        <v>0</v>
      </c>
      <c r="AY60" s="99">
        <v>0</v>
      </c>
      <c r="AZ60" s="99">
        <v>0</v>
      </c>
      <c r="BA60" s="99">
        <v>0</v>
      </c>
      <c r="BB60" s="99">
        <v>0</v>
      </c>
      <c r="BC60" s="99">
        <v>0</v>
      </c>
      <c r="BD60" s="99">
        <v>0</v>
      </c>
      <c r="BE60" s="99">
        <v>0</v>
      </c>
      <c r="BF60" s="99">
        <v>0</v>
      </c>
      <c r="BG60" s="99">
        <v>0</v>
      </c>
      <c r="BH60" s="99">
        <v>0</v>
      </c>
      <c r="BI60" s="99">
        <v>0</v>
      </c>
      <c r="BJ60" s="99">
        <v>0</v>
      </c>
      <c r="BK60" s="99">
        <v>0</v>
      </c>
      <c r="BL60" s="99">
        <v>0</v>
      </c>
      <c r="BM60" s="99">
        <v>0</v>
      </c>
      <c r="BN60" s="99">
        <v>0</v>
      </c>
      <c r="BO60" s="99">
        <v>0</v>
      </c>
      <c r="BP60" s="99">
        <v>0</v>
      </c>
      <c r="BQ60" s="99">
        <v>0</v>
      </c>
      <c r="BR60" s="99">
        <v>0</v>
      </c>
      <c r="BS60" s="99">
        <v>0</v>
      </c>
      <c r="BT60" s="99">
        <v>0</v>
      </c>
      <c r="BU60" s="99">
        <v>0</v>
      </c>
      <c r="BV60" s="99">
        <v>0</v>
      </c>
      <c r="BW60" s="99">
        <v>0</v>
      </c>
      <c r="BX60" s="99">
        <v>0</v>
      </c>
      <c r="BY60" s="99">
        <v>0</v>
      </c>
      <c r="BZ60" s="99">
        <v>0</v>
      </c>
      <c r="CA60" s="99">
        <v>0</v>
      </c>
      <c r="CB60" s="99">
        <v>0</v>
      </c>
      <c r="CC60" s="99">
        <v>0</v>
      </c>
      <c r="CD60" s="99">
        <v>0</v>
      </c>
      <c r="CE60" s="99">
        <v>0</v>
      </c>
      <c r="CF60" s="99">
        <v>0</v>
      </c>
      <c r="CG60" s="99">
        <v>0</v>
      </c>
      <c r="CH60" s="99">
        <v>0</v>
      </c>
      <c r="CI60" s="99">
        <v>0</v>
      </c>
      <c r="CJ60" s="99">
        <v>0</v>
      </c>
      <c r="CK60" s="99">
        <v>0</v>
      </c>
      <c r="CL60" s="99">
        <v>0</v>
      </c>
      <c r="CM60" s="99">
        <v>0</v>
      </c>
      <c r="CN60" s="99">
        <v>0</v>
      </c>
      <c r="CO60" s="99">
        <v>0</v>
      </c>
      <c r="CP60" s="99">
        <v>0</v>
      </c>
      <c r="CQ60" s="99">
        <v>0</v>
      </c>
      <c r="CR60" s="99">
        <v>0</v>
      </c>
      <c r="CS60" s="99">
        <v>0</v>
      </c>
      <c r="CT60" s="99">
        <v>0</v>
      </c>
      <c r="CU60" s="99">
        <v>0</v>
      </c>
      <c r="CV60" s="99">
        <v>0</v>
      </c>
      <c r="CW60" s="99">
        <v>0</v>
      </c>
      <c r="CX60" s="99">
        <v>0</v>
      </c>
      <c r="CY60" s="99">
        <v>0</v>
      </c>
      <c r="CZ60" s="99">
        <v>0</v>
      </c>
      <c r="DA60" s="99">
        <v>0</v>
      </c>
      <c r="DB60" s="99">
        <v>0</v>
      </c>
      <c r="DC60" s="99">
        <v>0</v>
      </c>
      <c r="DD60" s="99">
        <v>0</v>
      </c>
      <c r="DE60" s="99">
        <v>0</v>
      </c>
      <c r="DF60" s="99">
        <v>0</v>
      </c>
      <c r="DG60" s="99">
        <v>0</v>
      </c>
      <c r="DH60" s="99">
        <v>0</v>
      </c>
      <c r="DI60" s="99">
        <v>0</v>
      </c>
      <c r="DJ60" s="99">
        <v>0</v>
      </c>
      <c r="DK60" s="99">
        <v>0</v>
      </c>
      <c r="DL60" s="99">
        <v>0</v>
      </c>
      <c r="DM60" s="99">
        <v>0</v>
      </c>
      <c r="DN60" s="99">
        <v>0</v>
      </c>
      <c r="DO60" s="99">
        <v>0</v>
      </c>
      <c r="DP60" s="99">
        <v>0</v>
      </c>
      <c r="DQ60" s="99">
        <v>0</v>
      </c>
      <c r="DR60" s="99">
        <v>0</v>
      </c>
      <c r="DS60" s="99">
        <v>0</v>
      </c>
      <c r="DT60" s="167"/>
    </row>
    <row r="61" s="61" customFormat="1" spans="1:124">
      <c r="A61" s="94" t="s">
        <v>380</v>
      </c>
      <c r="B61" s="99">
        <v>28358336.71</v>
      </c>
      <c r="C61" s="99">
        <v>28216677.1</v>
      </c>
      <c r="D61" s="99">
        <v>0</v>
      </c>
      <c r="E61" s="99">
        <v>0</v>
      </c>
      <c r="F61" s="99">
        <v>0</v>
      </c>
      <c r="G61" s="99">
        <v>0</v>
      </c>
      <c r="H61" s="99">
        <v>141659.60999994</v>
      </c>
      <c r="I61" s="99">
        <v>20235806.09</v>
      </c>
      <c r="J61" s="99">
        <v>0</v>
      </c>
      <c r="K61" s="99">
        <v>0.01</v>
      </c>
      <c r="L61" s="99">
        <v>0</v>
      </c>
      <c r="M61" s="99">
        <v>0</v>
      </c>
      <c r="N61" s="99">
        <v>0</v>
      </c>
      <c r="O61" s="99">
        <v>80967.97</v>
      </c>
      <c r="P61" s="99">
        <v>7897443.76</v>
      </c>
      <c r="Q61" s="99">
        <v>0</v>
      </c>
      <c r="R61" s="99">
        <v>2459.27</v>
      </c>
      <c r="S61" s="99">
        <v>0</v>
      </c>
      <c r="T61" s="99">
        <v>7897443.76</v>
      </c>
      <c r="U61" s="99">
        <v>0</v>
      </c>
      <c r="V61" s="99">
        <v>0</v>
      </c>
      <c r="W61" s="99">
        <v>0</v>
      </c>
      <c r="X61" s="99">
        <v>0</v>
      </c>
      <c r="Y61" s="99">
        <v>0</v>
      </c>
      <c r="Z61" s="99">
        <v>0</v>
      </c>
      <c r="AA61" s="99">
        <v>0</v>
      </c>
      <c r="AB61" s="99">
        <v>0</v>
      </c>
      <c r="AC61" s="99">
        <v>0</v>
      </c>
      <c r="AD61" s="99">
        <v>2459.27</v>
      </c>
      <c r="AE61" s="99">
        <v>0</v>
      </c>
      <c r="AF61" s="99">
        <v>0</v>
      </c>
      <c r="AG61" s="99">
        <v>0</v>
      </c>
      <c r="AH61" s="99">
        <v>73873.97</v>
      </c>
      <c r="AI61" s="99">
        <v>0</v>
      </c>
      <c r="AJ61" s="99">
        <v>0</v>
      </c>
      <c r="AK61" s="99">
        <v>0</v>
      </c>
      <c r="AL61" s="99">
        <v>0</v>
      </c>
      <c r="AM61" s="99">
        <v>0</v>
      </c>
      <c r="AN61" s="99">
        <v>0.30000000000291</v>
      </c>
      <c r="AO61" s="99">
        <v>7093.7</v>
      </c>
      <c r="AP61" s="99">
        <v>78.43</v>
      </c>
      <c r="AQ61" s="99">
        <v>56.94</v>
      </c>
      <c r="AR61" s="99">
        <v>74.21</v>
      </c>
      <c r="AS61" s="99">
        <v>188.59</v>
      </c>
      <c r="AT61" s="99">
        <v>79.9</v>
      </c>
      <c r="AU61" s="99">
        <v>92.73</v>
      </c>
      <c r="AV61" s="99">
        <v>46.65</v>
      </c>
      <c r="AW61" s="99">
        <v>195.87</v>
      </c>
      <c r="AX61" s="99">
        <v>9.41000000000002</v>
      </c>
      <c r="AY61" s="99">
        <v>8.71</v>
      </c>
      <c r="AZ61" s="99">
        <v>519.27</v>
      </c>
      <c r="BA61" s="99">
        <v>527.48</v>
      </c>
      <c r="BB61" s="99">
        <v>8.55</v>
      </c>
      <c r="BC61" s="99">
        <v>35.62</v>
      </c>
      <c r="BD61" s="99">
        <v>11.81</v>
      </c>
      <c r="BE61" s="99">
        <v>5.7</v>
      </c>
      <c r="BF61" s="99">
        <v>30.94</v>
      </c>
      <c r="BG61" s="99">
        <v>31.56</v>
      </c>
      <c r="BH61" s="99">
        <v>5.08</v>
      </c>
      <c r="BI61" s="99">
        <v>5.23</v>
      </c>
      <c r="BJ61" s="99">
        <v>22.95</v>
      </c>
      <c r="BK61" s="99">
        <v>13.91</v>
      </c>
      <c r="BL61" s="99">
        <v>44.4</v>
      </c>
      <c r="BM61" s="99">
        <v>2.98</v>
      </c>
      <c r="BN61" s="99">
        <v>1.63</v>
      </c>
      <c r="BO61" s="99">
        <v>21.82</v>
      </c>
      <c r="BP61" s="99">
        <v>1.62</v>
      </c>
      <c r="BQ61" s="99">
        <v>28.12</v>
      </c>
      <c r="BR61" s="99">
        <v>2608.91</v>
      </c>
      <c r="BS61" s="99">
        <v>1.25</v>
      </c>
      <c r="BT61" s="99">
        <v>0</v>
      </c>
      <c r="BU61" s="99">
        <v>7.38</v>
      </c>
      <c r="BV61" s="99">
        <v>13.26</v>
      </c>
      <c r="BW61" s="99">
        <v>0</v>
      </c>
      <c r="BX61" s="99">
        <v>1.95</v>
      </c>
      <c r="BY61" s="99">
        <v>1519.3</v>
      </c>
      <c r="BZ61" s="99">
        <v>0</v>
      </c>
      <c r="CA61" s="99">
        <v>0</v>
      </c>
      <c r="CB61" s="99">
        <v>0</v>
      </c>
      <c r="CC61" s="99">
        <v>0</v>
      </c>
      <c r="CD61" s="99">
        <v>0</v>
      </c>
      <c r="CE61" s="99">
        <v>14.61</v>
      </c>
      <c r="CF61" s="99">
        <v>1.93</v>
      </c>
      <c r="CG61" s="99">
        <v>18.16</v>
      </c>
      <c r="CH61" s="99">
        <v>0</v>
      </c>
      <c r="CI61" s="99">
        <v>0</v>
      </c>
      <c r="CJ61" s="99">
        <v>0.01</v>
      </c>
      <c r="CK61" s="99">
        <v>0.00999999999999979</v>
      </c>
      <c r="CL61" s="99">
        <v>0.17</v>
      </c>
      <c r="CM61" s="99">
        <v>3.86</v>
      </c>
      <c r="CN61" s="99">
        <v>0.46</v>
      </c>
      <c r="CO61" s="99">
        <v>0.83</v>
      </c>
      <c r="CP61" s="99">
        <v>0</v>
      </c>
      <c r="CQ61" s="99">
        <v>2.85</v>
      </c>
      <c r="CR61" s="99">
        <v>0</v>
      </c>
      <c r="CS61" s="99">
        <v>0.03</v>
      </c>
      <c r="CT61" s="99">
        <v>0</v>
      </c>
      <c r="CU61" s="99">
        <v>0</v>
      </c>
      <c r="CV61" s="99">
        <v>0.01</v>
      </c>
      <c r="CW61" s="99">
        <v>7.91</v>
      </c>
      <c r="CX61" s="99">
        <v>0</v>
      </c>
      <c r="CY61" s="99">
        <v>0</v>
      </c>
      <c r="CZ61" s="99">
        <v>3.92</v>
      </c>
      <c r="DA61" s="99">
        <v>291.4</v>
      </c>
      <c r="DB61" s="99">
        <v>437.6</v>
      </c>
      <c r="DC61" s="99">
        <v>0</v>
      </c>
      <c r="DD61" s="99">
        <v>0</v>
      </c>
      <c r="DE61" s="99">
        <v>0</v>
      </c>
      <c r="DF61" s="99">
        <v>0.00999999999999979</v>
      </c>
      <c r="DG61" s="99">
        <v>0.34</v>
      </c>
      <c r="DH61" s="99">
        <v>0</v>
      </c>
      <c r="DI61" s="99">
        <v>0.07</v>
      </c>
      <c r="DJ61" s="99">
        <v>0</v>
      </c>
      <c r="DK61" s="99">
        <v>7.28</v>
      </c>
      <c r="DL61" s="99">
        <v>0</v>
      </c>
      <c r="DM61" s="99">
        <v>0</v>
      </c>
      <c r="DN61" s="99">
        <v>0.08</v>
      </c>
      <c r="DO61" s="99">
        <v>0</v>
      </c>
      <c r="DP61" s="99">
        <v>0</v>
      </c>
      <c r="DQ61" s="99">
        <v>0</v>
      </c>
      <c r="DR61" s="99">
        <v>0</v>
      </c>
      <c r="DS61" s="99">
        <v>0</v>
      </c>
      <c r="DT61" s="167"/>
    </row>
    <row r="62" s="61" customFormat="1" spans="1:124">
      <c r="A62" s="94" t="s">
        <v>381</v>
      </c>
      <c r="B62" s="99">
        <v>82119287.21</v>
      </c>
      <c r="C62" s="99">
        <v>72476060.11</v>
      </c>
      <c r="D62" s="99">
        <v>10655850.2</v>
      </c>
      <c r="E62" s="99">
        <v>-168.8</v>
      </c>
      <c r="F62" s="99">
        <v>242979.39</v>
      </c>
      <c r="G62" s="99">
        <v>0</v>
      </c>
      <c r="H62" s="99">
        <v>-1255433.69</v>
      </c>
      <c r="I62" s="99">
        <v>-32274.63</v>
      </c>
      <c r="J62" s="99">
        <v>0</v>
      </c>
      <c r="K62" s="99">
        <v>0</v>
      </c>
      <c r="L62" s="99">
        <v>0</v>
      </c>
      <c r="M62" s="99">
        <v>0</v>
      </c>
      <c r="N62" s="99">
        <v>0</v>
      </c>
      <c r="O62" s="99">
        <v>63006432.27</v>
      </c>
      <c r="P62" s="99">
        <v>-209083.67</v>
      </c>
      <c r="Q62" s="99">
        <v>179245.279999999</v>
      </c>
      <c r="R62" s="99">
        <v>9531740.86</v>
      </c>
      <c r="S62" s="99">
        <v>-530</v>
      </c>
      <c r="T62" s="99">
        <v>-146814.02</v>
      </c>
      <c r="U62" s="99">
        <v>4993.25</v>
      </c>
      <c r="V62" s="99">
        <v>-66732.9</v>
      </c>
      <c r="W62" s="99">
        <v>0</v>
      </c>
      <c r="X62" s="99">
        <v>0</v>
      </c>
      <c r="Y62" s="99">
        <v>0</v>
      </c>
      <c r="Z62" s="99">
        <v>179245.28</v>
      </c>
      <c r="AA62" s="99">
        <v>0</v>
      </c>
      <c r="AB62" s="99">
        <v>0</v>
      </c>
      <c r="AC62" s="99">
        <v>0</v>
      </c>
      <c r="AD62" s="99">
        <v>302923</v>
      </c>
      <c r="AE62" s="99">
        <v>1199210.15</v>
      </c>
      <c r="AF62" s="99">
        <v>8029607.71</v>
      </c>
      <c r="AG62" s="99">
        <v>69178.19</v>
      </c>
      <c r="AH62" s="99">
        <v>282.95</v>
      </c>
      <c r="AI62" s="99">
        <v>0</v>
      </c>
      <c r="AJ62" s="99">
        <v>0</v>
      </c>
      <c r="AK62" s="99">
        <v>0</v>
      </c>
      <c r="AL62" s="99">
        <v>0</v>
      </c>
      <c r="AM62" s="99">
        <v>0</v>
      </c>
      <c r="AN62" s="99">
        <v>1773781.46</v>
      </c>
      <c r="AO62" s="99">
        <v>61163189.67</v>
      </c>
      <c r="AP62" s="99">
        <v>2181559.96</v>
      </c>
      <c r="AQ62" s="99">
        <v>2973694.84</v>
      </c>
      <c r="AR62" s="99">
        <v>2362910.44</v>
      </c>
      <c r="AS62" s="99">
        <v>2810708.87</v>
      </c>
      <c r="AT62" s="99">
        <v>2951647.37</v>
      </c>
      <c r="AU62" s="99">
        <v>2872761.43</v>
      </c>
      <c r="AV62" s="99">
        <v>882829.96</v>
      </c>
      <c r="AW62" s="99">
        <v>3242906.62</v>
      </c>
      <c r="AX62" s="99">
        <v>930925.26</v>
      </c>
      <c r="AY62" s="99">
        <v>649237.84</v>
      </c>
      <c r="AZ62" s="99">
        <v>8529671.37</v>
      </c>
      <c r="BA62" s="99">
        <v>1021462.32</v>
      </c>
      <c r="BB62" s="99">
        <v>764119.35</v>
      </c>
      <c r="BC62" s="99">
        <v>789556.94</v>
      </c>
      <c r="BD62" s="99">
        <v>944981.32</v>
      </c>
      <c r="BE62" s="99">
        <v>827913.29</v>
      </c>
      <c r="BF62" s="99">
        <v>938529.71</v>
      </c>
      <c r="BG62" s="99">
        <v>667163.1</v>
      </c>
      <c r="BH62" s="99">
        <v>505617.35</v>
      </c>
      <c r="BI62" s="99">
        <v>701499.99</v>
      </c>
      <c r="BJ62" s="99">
        <v>1037648.05</v>
      </c>
      <c r="BK62" s="99">
        <v>160365.56</v>
      </c>
      <c r="BL62" s="99">
        <v>338669.71</v>
      </c>
      <c r="BM62" s="99">
        <v>188375.59</v>
      </c>
      <c r="BN62" s="99">
        <v>286348.31</v>
      </c>
      <c r="BO62" s="99">
        <v>252807.92</v>
      </c>
      <c r="BP62" s="99">
        <v>417811.56</v>
      </c>
      <c r="BQ62" s="99">
        <v>275714.77</v>
      </c>
      <c r="BR62" s="99">
        <v>34272.3</v>
      </c>
      <c r="BS62" s="99">
        <v>134042.41</v>
      </c>
      <c r="BT62" s="99">
        <v>223803.45</v>
      </c>
      <c r="BU62" s="99">
        <v>82812.54</v>
      </c>
      <c r="BV62" s="99">
        <v>202051.81</v>
      </c>
      <c r="BW62" s="99">
        <v>306406.93</v>
      </c>
      <c r="BX62" s="99">
        <v>160625.57</v>
      </c>
      <c r="BY62" s="99">
        <v>16681185.98</v>
      </c>
      <c r="BZ62" s="99">
        <v>65365.67</v>
      </c>
      <c r="CA62" s="99">
        <v>52972.69</v>
      </c>
      <c r="CB62" s="99">
        <v>69214.53</v>
      </c>
      <c r="CC62" s="99">
        <v>113963.93</v>
      </c>
      <c r="CD62" s="99">
        <v>11285.86</v>
      </c>
      <c r="CE62" s="99">
        <v>73353.77</v>
      </c>
      <c r="CF62" s="99">
        <v>201357.36</v>
      </c>
      <c r="CG62" s="99">
        <v>91193.72</v>
      </c>
      <c r="CH62" s="99">
        <v>31382.22</v>
      </c>
      <c r="CI62" s="99">
        <v>277127.84</v>
      </c>
      <c r="CJ62" s="99">
        <v>87244.54</v>
      </c>
      <c r="CK62" s="99">
        <v>122676.84</v>
      </c>
      <c r="CL62" s="99">
        <v>139209.51</v>
      </c>
      <c r="CM62" s="99">
        <v>97019.69</v>
      </c>
      <c r="CN62" s="99">
        <v>26115.4</v>
      </c>
      <c r="CO62" s="99">
        <v>34312.89</v>
      </c>
      <c r="CP62" s="99">
        <v>55604.41</v>
      </c>
      <c r="CQ62" s="99">
        <v>90068.14</v>
      </c>
      <c r="CR62" s="99">
        <v>18190.08</v>
      </c>
      <c r="CS62" s="99">
        <v>20030.47</v>
      </c>
      <c r="CT62" s="99">
        <v>37198.32</v>
      </c>
      <c r="CU62" s="99">
        <v>119593.57</v>
      </c>
      <c r="CV62" s="99">
        <v>116731.97</v>
      </c>
      <c r="CW62" s="99">
        <v>-635934.07</v>
      </c>
      <c r="CX62" s="99">
        <v>205992.48</v>
      </c>
      <c r="CY62" s="99">
        <v>105533.13</v>
      </c>
      <c r="CZ62" s="99">
        <v>85966.96</v>
      </c>
      <c r="DA62" s="99">
        <v>394089.61</v>
      </c>
      <c r="DB62" s="99">
        <v>81450.83</v>
      </c>
      <c r="DC62" s="99">
        <v>63685.05</v>
      </c>
      <c r="DD62" s="99">
        <v>107219.52</v>
      </c>
      <c r="DE62" s="99">
        <v>28942.94</v>
      </c>
      <c r="DF62" s="99">
        <v>119424.73</v>
      </c>
      <c r="DG62" s="99">
        <v>88115.16</v>
      </c>
      <c r="DH62" s="99">
        <v>1865.93</v>
      </c>
      <c r="DI62" s="99">
        <v>8855.85000000003</v>
      </c>
      <c r="DJ62" s="99">
        <v>28056.86</v>
      </c>
      <c r="DK62" s="99">
        <v>128687.52</v>
      </c>
      <c r="DL62" s="99">
        <v>32897.28</v>
      </c>
      <c r="DM62" s="99">
        <v>6825.24</v>
      </c>
      <c r="DN62" s="99">
        <v>18656.5</v>
      </c>
      <c r="DO62" s="99">
        <v>3486.97</v>
      </c>
      <c r="DP62" s="99">
        <v>1168.34</v>
      </c>
      <c r="DQ62" s="99">
        <v>258.54</v>
      </c>
      <c r="DR62" s="99">
        <v>1832.51</v>
      </c>
      <c r="DS62" s="99">
        <v>2258.58</v>
      </c>
      <c r="DT62" s="167"/>
    </row>
    <row r="63" s="61" customFormat="1" spans="1:124">
      <c r="A63" s="94" t="s">
        <v>382</v>
      </c>
      <c r="B63" s="99">
        <v>73578821.9</v>
      </c>
      <c r="C63" s="99">
        <v>63027960.71</v>
      </c>
      <c r="D63" s="99">
        <v>10551336.69</v>
      </c>
      <c r="E63" s="99">
        <v>0</v>
      </c>
      <c r="F63" s="99">
        <v>0</v>
      </c>
      <c r="G63" s="99">
        <v>0</v>
      </c>
      <c r="H63" s="99">
        <v>-475.5</v>
      </c>
      <c r="I63" s="99">
        <v>0</v>
      </c>
      <c r="J63" s="99">
        <v>0</v>
      </c>
      <c r="K63" s="99">
        <v>0</v>
      </c>
      <c r="L63" s="99">
        <v>0</v>
      </c>
      <c r="M63" s="99">
        <v>0</v>
      </c>
      <c r="N63" s="99">
        <v>0</v>
      </c>
      <c r="O63" s="99">
        <v>62817320.92</v>
      </c>
      <c r="P63" s="99">
        <v>-66732.9</v>
      </c>
      <c r="Q63" s="99">
        <v>0</v>
      </c>
      <c r="R63" s="99">
        <v>277372.69</v>
      </c>
      <c r="S63" s="99">
        <v>0</v>
      </c>
      <c r="T63" s="99">
        <v>0</v>
      </c>
      <c r="U63" s="99">
        <v>0</v>
      </c>
      <c r="V63" s="99">
        <v>-66732.9</v>
      </c>
      <c r="W63" s="99">
        <v>0</v>
      </c>
      <c r="X63" s="99">
        <v>0</v>
      </c>
      <c r="Y63" s="99">
        <v>0</v>
      </c>
      <c r="Z63" s="99">
        <v>0</v>
      </c>
      <c r="AA63" s="99">
        <v>0</v>
      </c>
      <c r="AB63" s="99">
        <v>0</v>
      </c>
      <c r="AC63" s="99">
        <v>0</v>
      </c>
      <c r="AD63" s="99">
        <v>277372.69</v>
      </c>
      <c r="AE63" s="99">
        <v>0</v>
      </c>
      <c r="AF63" s="99">
        <v>0</v>
      </c>
      <c r="AG63" s="99">
        <v>0</v>
      </c>
      <c r="AH63" s="99">
        <v>312.95</v>
      </c>
      <c r="AI63" s="99">
        <v>0</v>
      </c>
      <c r="AJ63" s="99">
        <v>0</v>
      </c>
      <c r="AK63" s="99">
        <v>0</v>
      </c>
      <c r="AL63" s="99">
        <v>0</v>
      </c>
      <c r="AM63" s="99">
        <v>0</v>
      </c>
      <c r="AN63" s="99">
        <v>1773638.06</v>
      </c>
      <c r="AO63" s="99">
        <v>61043369.91</v>
      </c>
      <c r="AP63" s="99">
        <v>2159558.07</v>
      </c>
      <c r="AQ63" s="99">
        <v>2965735.41</v>
      </c>
      <c r="AR63" s="99">
        <v>2362568.67</v>
      </c>
      <c r="AS63" s="99">
        <v>2806813.48</v>
      </c>
      <c r="AT63" s="99">
        <v>2949693.24</v>
      </c>
      <c r="AU63" s="99">
        <v>2819308.6</v>
      </c>
      <c r="AV63" s="99">
        <v>888046.85</v>
      </c>
      <c r="AW63" s="99">
        <v>3242417.02</v>
      </c>
      <c r="AX63" s="99">
        <v>931630.11</v>
      </c>
      <c r="AY63" s="99">
        <v>649230.29</v>
      </c>
      <c r="AZ63" s="99">
        <v>8529059.95</v>
      </c>
      <c r="BA63" s="99">
        <v>1021251</v>
      </c>
      <c r="BB63" s="99">
        <v>763947.65</v>
      </c>
      <c r="BC63" s="99">
        <v>789309.77</v>
      </c>
      <c r="BD63" s="99">
        <v>940502.07</v>
      </c>
      <c r="BE63" s="99">
        <v>827830.27</v>
      </c>
      <c r="BF63" s="99">
        <v>938335.37</v>
      </c>
      <c r="BG63" s="99">
        <v>667089.52</v>
      </c>
      <c r="BH63" s="99">
        <v>505466.41</v>
      </c>
      <c r="BI63" s="99">
        <v>701388.67</v>
      </c>
      <c r="BJ63" s="99">
        <v>1037432.96</v>
      </c>
      <c r="BK63" s="99">
        <v>160350.47</v>
      </c>
      <c r="BL63" s="99">
        <v>338586.69</v>
      </c>
      <c r="BM63" s="99">
        <v>188375.59</v>
      </c>
      <c r="BN63" s="99">
        <v>286146.42</v>
      </c>
      <c r="BO63" s="99">
        <v>252779.62</v>
      </c>
      <c r="BP63" s="99">
        <v>409971.94</v>
      </c>
      <c r="BQ63" s="99">
        <v>281018.54</v>
      </c>
      <c r="BR63" s="99">
        <v>34213.81</v>
      </c>
      <c r="BS63" s="99">
        <v>134064.11</v>
      </c>
      <c r="BT63" s="99">
        <v>223795.9</v>
      </c>
      <c r="BU63" s="99">
        <v>82812.54</v>
      </c>
      <c r="BV63" s="99">
        <v>202051.81</v>
      </c>
      <c r="BW63" s="99">
        <v>304316.27</v>
      </c>
      <c r="BX63" s="99">
        <v>160685.57</v>
      </c>
      <c r="BY63" s="99">
        <v>16674551.19</v>
      </c>
      <c r="BZ63" s="99">
        <v>65365.67</v>
      </c>
      <c r="CA63" s="99">
        <v>52972.69</v>
      </c>
      <c r="CB63" s="99">
        <v>69214.53</v>
      </c>
      <c r="CC63" s="99">
        <v>113963.93</v>
      </c>
      <c r="CD63" s="99">
        <v>11315.86</v>
      </c>
      <c r="CE63" s="99">
        <v>73353.77</v>
      </c>
      <c r="CF63" s="99">
        <v>201357.36</v>
      </c>
      <c r="CG63" s="99">
        <v>91293.72</v>
      </c>
      <c r="CH63" s="99">
        <v>31361.47</v>
      </c>
      <c r="CI63" s="99">
        <v>277127.84</v>
      </c>
      <c r="CJ63" s="99">
        <v>80868.54</v>
      </c>
      <c r="CK63" s="99">
        <v>122660.84</v>
      </c>
      <c r="CL63" s="99">
        <v>139136.33</v>
      </c>
      <c r="CM63" s="99">
        <v>97043.89</v>
      </c>
      <c r="CN63" s="99">
        <v>26315.4</v>
      </c>
      <c r="CO63" s="99">
        <v>33416.89</v>
      </c>
      <c r="CP63" s="99">
        <v>56242.41</v>
      </c>
      <c r="CQ63" s="99">
        <v>90068.14</v>
      </c>
      <c r="CR63" s="99">
        <v>18190.08</v>
      </c>
      <c r="CS63" s="99">
        <v>20035.47</v>
      </c>
      <c r="CT63" s="99">
        <v>37190.32</v>
      </c>
      <c r="CU63" s="99">
        <v>119585.57</v>
      </c>
      <c r="CV63" s="99">
        <v>116703.67</v>
      </c>
      <c r="CW63" s="99">
        <v>-636080.53</v>
      </c>
      <c r="CX63" s="99">
        <v>205976.48</v>
      </c>
      <c r="CY63" s="99">
        <v>105585.13</v>
      </c>
      <c r="CZ63" s="99">
        <v>86092.96</v>
      </c>
      <c r="DA63" s="99">
        <v>394089.61</v>
      </c>
      <c r="DB63" s="99">
        <v>69794.83</v>
      </c>
      <c r="DC63" s="99">
        <v>63639.05</v>
      </c>
      <c r="DD63" s="99">
        <v>107219.52</v>
      </c>
      <c r="DE63" s="99">
        <v>28942.94</v>
      </c>
      <c r="DF63" s="99">
        <v>119416.73</v>
      </c>
      <c r="DG63" s="99">
        <v>88269.16</v>
      </c>
      <c r="DH63" s="99">
        <v>1882.6</v>
      </c>
      <c r="DI63" s="99">
        <v>8855.85000000003</v>
      </c>
      <c r="DJ63" s="99">
        <v>28056.86</v>
      </c>
      <c r="DK63" s="99">
        <v>128623.52</v>
      </c>
      <c r="DL63" s="99">
        <v>32897.28</v>
      </c>
      <c r="DM63" s="99">
        <v>6825.24</v>
      </c>
      <c r="DN63" s="99">
        <v>18956.5</v>
      </c>
      <c r="DO63" s="99">
        <v>3486.97</v>
      </c>
      <c r="DP63" s="99">
        <v>1369.34</v>
      </c>
      <c r="DQ63" s="99">
        <v>258.54</v>
      </c>
      <c r="DR63" s="99">
        <v>1832.51</v>
      </c>
      <c r="DS63" s="99">
        <v>2258.58</v>
      </c>
      <c r="DT63" s="167"/>
    </row>
    <row r="64" s="61" customFormat="1" spans="1:124">
      <c r="A64" s="94" t="s">
        <v>383</v>
      </c>
      <c r="B64" s="99">
        <v>179245.279999999</v>
      </c>
      <c r="C64" s="99">
        <v>179245.279999999</v>
      </c>
      <c r="D64" s="99">
        <v>0</v>
      </c>
      <c r="E64" s="99">
        <v>0</v>
      </c>
      <c r="F64" s="99">
        <v>0</v>
      </c>
      <c r="G64" s="99">
        <v>0</v>
      </c>
      <c r="H64" s="99">
        <v>0</v>
      </c>
      <c r="I64" s="99">
        <v>0</v>
      </c>
      <c r="J64" s="99">
        <v>0</v>
      </c>
      <c r="K64" s="99">
        <v>0</v>
      </c>
      <c r="L64" s="99">
        <v>0</v>
      </c>
      <c r="M64" s="99">
        <v>0</v>
      </c>
      <c r="N64" s="99">
        <v>0</v>
      </c>
      <c r="O64" s="99">
        <v>0</v>
      </c>
      <c r="P64" s="99">
        <v>0</v>
      </c>
      <c r="Q64" s="99">
        <v>179245.279999999</v>
      </c>
      <c r="R64" s="99">
        <v>0</v>
      </c>
      <c r="S64" s="99">
        <v>0</v>
      </c>
      <c r="T64" s="99">
        <v>0</v>
      </c>
      <c r="U64" s="99">
        <v>0</v>
      </c>
      <c r="V64" s="99">
        <v>0</v>
      </c>
      <c r="W64" s="99">
        <v>0</v>
      </c>
      <c r="X64" s="99">
        <v>0</v>
      </c>
      <c r="Y64" s="99">
        <v>0</v>
      </c>
      <c r="Z64" s="99">
        <v>179245.28</v>
      </c>
      <c r="AA64" s="99">
        <v>0</v>
      </c>
      <c r="AB64" s="99">
        <v>0</v>
      </c>
      <c r="AC64" s="99">
        <v>0</v>
      </c>
      <c r="AD64" s="99">
        <v>0</v>
      </c>
      <c r="AE64" s="99">
        <v>0</v>
      </c>
      <c r="AF64" s="99">
        <v>0</v>
      </c>
      <c r="AG64" s="99">
        <v>0</v>
      </c>
      <c r="AH64" s="99">
        <v>0</v>
      </c>
      <c r="AI64" s="99">
        <v>0</v>
      </c>
      <c r="AJ64" s="99">
        <v>0</v>
      </c>
      <c r="AK64" s="99">
        <v>0</v>
      </c>
      <c r="AL64" s="99">
        <v>0</v>
      </c>
      <c r="AM64" s="99">
        <v>0</v>
      </c>
      <c r="AN64" s="99">
        <v>0</v>
      </c>
      <c r="AO64" s="99">
        <v>0</v>
      </c>
      <c r="AP64" s="99">
        <v>0</v>
      </c>
      <c r="AQ64" s="99">
        <v>0</v>
      </c>
      <c r="AR64" s="99">
        <v>0</v>
      </c>
      <c r="AS64" s="99">
        <v>0</v>
      </c>
      <c r="AT64" s="99">
        <v>0</v>
      </c>
      <c r="AU64" s="99">
        <v>0</v>
      </c>
      <c r="AV64" s="99">
        <v>0</v>
      </c>
      <c r="AW64" s="99">
        <v>0</v>
      </c>
      <c r="AX64" s="99">
        <v>0</v>
      </c>
      <c r="AY64" s="99">
        <v>0</v>
      </c>
      <c r="AZ64" s="99">
        <v>0</v>
      </c>
      <c r="BA64" s="99">
        <v>0</v>
      </c>
      <c r="BB64" s="99">
        <v>0</v>
      </c>
      <c r="BC64" s="99">
        <v>0</v>
      </c>
      <c r="BD64" s="99">
        <v>0</v>
      </c>
      <c r="BE64" s="99">
        <v>0</v>
      </c>
      <c r="BF64" s="99">
        <v>0</v>
      </c>
      <c r="BG64" s="99">
        <v>0</v>
      </c>
      <c r="BH64" s="99">
        <v>0</v>
      </c>
      <c r="BI64" s="99">
        <v>0</v>
      </c>
      <c r="BJ64" s="99">
        <v>0</v>
      </c>
      <c r="BK64" s="99">
        <v>0</v>
      </c>
      <c r="BL64" s="99">
        <v>0</v>
      </c>
      <c r="BM64" s="99">
        <v>0</v>
      </c>
      <c r="BN64" s="99">
        <v>0</v>
      </c>
      <c r="BO64" s="99">
        <v>0</v>
      </c>
      <c r="BP64" s="99">
        <v>0</v>
      </c>
      <c r="BQ64" s="99">
        <v>0</v>
      </c>
      <c r="BR64" s="99">
        <v>0</v>
      </c>
      <c r="BS64" s="99">
        <v>0</v>
      </c>
      <c r="BT64" s="99">
        <v>0</v>
      </c>
      <c r="BU64" s="99">
        <v>0</v>
      </c>
      <c r="BV64" s="99">
        <v>0</v>
      </c>
      <c r="BW64" s="99">
        <v>0</v>
      </c>
      <c r="BX64" s="99">
        <v>0</v>
      </c>
      <c r="BY64" s="99">
        <v>0</v>
      </c>
      <c r="BZ64" s="99">
        <v>0</v>
      </c>
      <c r="CA64" s="99">
        <v>0</v>
      </c>
      <c r="CB64" s="99">
        <v>0</v>
      </c>
      <c r="CC64" s="99">
        <v>0</v>
      </c>
      <c r="CD64" s="99">
        <v>0</v>
      </c>
      <c r="CE64" s="99">
        <v>0</v>
      </c>
      <c r="CF64" s="99">
        <v>0</v>
      </c>
      <c r="CG64" s="99">
        <v>0</v>
      </c>
      <c r="CH64" s="99">
        <v>0</v>
      </c>
      <c r="CI64" s="99">
        <v>0</v>
      </c>
      <c r="CJ64" s="99">
        <v>0</v>
      </c>
      <c r="CK64" s="99">
        <v>0</v>
      </c>
      <c r="CL64" s="99">
        <v>0</v>
      </c>
      <c r="CM64" s="99">
        <v>0</v>
      </c>
      <c r="CN64" s="99">
        <v>0</v>
      </c>
      <c r="CO64" s="99">
        <v>0</v>
      </c>
      <c r="CP64" s="99">
        <v>0</v>
      </c>
      <c r="CQ64" s="99">
        <v>0</v>
      </c>
      <c r="CR64" s="99">
        <v>0</v>
      </c>
      <c r="CS64" s="99">
        <v>0</v>
      </c>
      <c r="CT64" s="99">
        <v>0</v>
      </c>
      <c r="CU64" s="99">
        <v>0</v>
      </c>
      <c r="CV64" s="99">
        <v>0</v>
      </c>
      <c r="CW64" s="99">
        <v>0</v>
      </c>
      <c r="CX64" s="99">
        <v>0</v>
      </c>
      <c r="CY64" s="99">
        <v>0</v>
      </c>
      <c r="CZ64" s="99">
        <v>0</v>
      </c>
      <c r="DA64" s="99">
        <v>0</v>
      </c>
      <c r="DB64" s="99">
        <v>0</v>
      </c>
      <c r="DC64" s="99">
        <v>0</v>
      </c>
      <c r="DD64" s="99">
        <v>0</v>
      </c>
      <c r="DE64" s="99">
        <v>0</v>
      </c>
      <c r="DF64" s="99">
        <v>0</v>
      </c>
      <c r="DG64" s="99">
        <v>0</v>
      </c>
      <c r="DH64" s="99">
        <v>0</v>
      </c>
      <c r="DI64" s="99">
        <v>0</v>
      </c>
      <c r="DJ64" s="99">
        <v>0</v>
      </c>
      <c r="DK64" s="99">
        <v>0</v>
      </c>
      <c r="DL64" s="99">
        <v>0</v>
      </c>
      <c r="DM64" s="99">
        <v>0</v>
      </c>
      <c r="DN64" s="99">
        <v>0</v>
      </c>
      <c r="DO64" s="99">
        <v>0</v>
      </c>
      <c r="DP64" s="99">
        <v>0</v>
      </c>
      <c r="DQ64" s="99">
        <v>0</v>
      </c>
      <c r="DR64" s="99">
        <v>0</v>
      </c>
      <c r="DS64" s="99">
        <v>0</v>
      </c>
      <c r="DT64" s="167"/>
    </row>
    <row r="65" s="61" customFormat="1" spans="1:124">
      <c r="A65" s="94" t="s">
        <v>384</v>
      </c>
      <c r="B65" s="99">
        <v>8416182.27</v>
      </c>
      <c r="C65" s="99">
        <v>9254368.17</v>
      </c>
      <c r="D65" s="99">
        <v>104513.51</v>
      </c>
      <c r="E65" s="99">
        <v>0</v>
      </c>
      <c r="F65" s="99">
        <v>243080.59</v>
      </c>
      <c r="G65" s="99">
        <v>0</v>
      </c>
      <c r="H65" s="99">
        <v>-1185780</v>
      </c>
      <c r="I65" s="99">
        <v>0</v>
      </c>
      <c r="J65" s="99">
        <v>0</v>
      </c>
      <c r="K65" s="99">
        <v>0</v>
      </c>
      <c r="L65" s="99">
        <v>0</v>
      </c>
      <c r="M65" s="99">
        <v>0</v>
      </c>
      <c r="N65" s="99">
        <v>0</v>
      </c>
      <c r="O65" s="99">
        <v>0</v>
      </c>
      <c r="P65" s="99">
        <v>0</v>
      </c>
      <c r="Q65" s="99">
        <v>0</v>
      </c>
      <c r="R65" s="99">
        <v>9254368.17</v>
      </c>
      <c r="S65" s="99">
        <v>0</v>
      </c>
      <c r="T65" s="99">
        <v>0</v>
      </c>
      <c r="U65" s="99">
        <v>0</v>
      </c>
      <c r="V65" s="99">
        <v>0</v>
      </c>
      <c r="W65" s="99">
        <v>0</v>
      </c>
      <c r="X65" s="99">
        <v>0</v>
      </c>
      <c r="Y65" s="99">
        <v>0</v>
      </c>
      <c r="Z65" s="99">
        <v>0</v>
      </c>
      <c r="AA65" s="99">
        <v>0</v>
      </c>
      <c r="AB65" s="99">
        <v>0</v>
      </c>
      <c r="AC65" s="99">
        <v>0</v>
      </c>
      <c r="AD65" s="99">
        <v>25550.31</v>
      </c>
      <c r="AE65" s="99">
        <v>1199210.15</v>
      </c>
      <c r="AF65" s="99">
        <v>8029607.71</v>
      </c>
      <c r="AG65" s="99">
        <v>0</v>
      </c>
      <c r="AH65" s="99">
        <v>0</v>
      </c>
      <c r="AI65" s="99">
        <v>0</v>
      </c>
      <c r="AJ65" s="99">
        <v>0</v>
      </c>
      <c r="AK65" s="99">
        <v>0</v>
      </c>
      <c r="AL65" s="99">
        <v>0</v>
      </c>
      <c r="AM65" s="99">
        <v>0</v>
      </c>
      <c r="AN65" s="99">
        <v>0</v>
      </c>
      <c r="AO65" s="99">
        <v>0</v>
      </c>
      <c r="AP65" s="99">
        <v>0</v>
      </c>
      <c r="AQ65" s="99">
        <v>0</v>
      </c>
      <c r="AR65" s="99">
        <v>0</v>
      </c>
      <c r="AS65" s="99">
        <v>0</v>
      </c>
      <c r="AT65" s="99">
        <v>0</v>
      </c>
      <c r="AU65" s="99">
        <v>0</v>
      </c>
      <c r="AV65" s="99">
        <v>0</v>
      </c>
      <c r="AW65" s="99">
        <v>0</v>
      </c>
      <c r="AX65" s="99">
        <v>0</v>
      </c>
      <c r="AY65" s="99">
        <v>0</v>
      </c>
      <c r="AZ65" s="99">
        <v>0</v>
      </c>
      <c r="BA65" s="99">
        <v>0</v>
      </c>
      <c r="BB65" s="99">
        <v>0</v>
      </c>
      <c r="BC65" s="99">
        <v>0</v>
      </c>
      <c r="BD65" s="99">
        <v>0</v>
      </c>
      <c r="BE65" s="99">
        <v>0</v>
      </c>
      <c r="BF65" s="99">
        <v>0</v>
      </c>
      <c r="BG65" s="99">
        <v>0</v>
      </c>
      <c r="BH65" s="99">
        <v>0</v>
      </c>
      <c r="BI65" s="99">
        <v>0</v>
      </c>
      <c r="BJ65" s="99">
        <v>0</v>
      </c>
      <c r="BK65" s="99">
        <v>0</v>
      </c>
      <c r="BL65" s="99">
        <v>0</v>
      </c>
      <c r="BM65" s="99">
        <v>0</v>
      </c>
      <c r="BN65" s="99">
        <v>0</v>
      </c>
      <c r="BO65" s="99">
        <v>0</v>
      </c>
      <c r="BP65" s="99">
        <v>0</v>
      </c>
      <c r="BQ65" s="99">
        <v>0</v>
      </c>
      <c r="BR65" s="99">
        <v>0</v>
      </c>
      <c r="BS65" s="99">
        <v>0</v>
      </c>
      <c r="BT65" s="99">
        <v>0</v>
      </c>
      <c r="BU65" s="99">
        <v>0</v>
      </c>
      <c r="BV65" s="99">
        <v>0</v>
      </c>
      <c r="BW65" s="99">
        <v>0</v>
      </c>
      <c r="BX65" s="99">
        <v>0</v>
      </c>
      <c r="BY65" s="99">
        <v>0</v>
      </c>
      <c r="BZ65" s="99">
        <v>0</v>
      </c>
      <c r="CA65" s="99">
        <v>0</v>
      </c>
      <c r="CB65" s="99">
        <v>0</v>
      </c>
      <c r="CC65" s="99">
        <v>0</v>
      </c>
      <c r="CD65" s="99">
        <v>0</v>
      </c>
      <c r="CE65" s="99">
        <v>0</v>
      </c>
      <c r="CF65" s="99">
        <v>0</v>
      </c>
      <c r="CG65" s="99">
        <v>0</v>
      </c>
      <c r="CH65" s="99">
        <v>0</v>
      </c>
      <c r="CI65" s="99">
        <v>0</v>
      </c>
      <c r="CJ65" s="99">
        <v>0</v>
      </c>
      <c r="CK65" s="99">
        <v>0</v>
      </c>
      <c r="CL65" s="99">
        <v>0</v>
      </c>
      <c r="CM65" s="99">
        <v>0</v>
      </c>
      <c r="CN65" s="99">
        <v>0</v>
      </c>
      <c r="CO65" s="99">
        <v>0</v>
      </c>
      <c r="CP65" s="99">
        <v>0</v>
      </c>
      <c r="CQ65" s="99">
        <v>0</v>
      </c>
      <c r="CR65" s="99">
        <v>0</v>
      </c>
      <c r="CS65" s="99">
        <v>0</v>
      </c>
      <c r="CT65" s="99">
        <v>0</v>
      </c>
      <c r="CU65" s="99">
        <v>0</v>
      </c>
      <c r="CV65" s="99">
        <v>0</v>
      </c>
      <c r="CW65" s="99">
        <v>0</v>
      </c>
      <c r="CX65" s="99">
        <v>0</v>
      </c>
      <c r="CY65" s="99">
        <v>0</v>
      </c>
      <c r="CZ65" s="99">
        <v>0</v>
      </c>
      <c r="DA65" s="99">
        <v>0</v>
      </c>
      <c r="DB65" s="99">
        <v>0</v>
      </c>
      <c r="DC65" s="99">
        <v>0</v>
      </c>
      <c r="DD65" s="99">
        <v>0</v>
      </c>
      <c r="DE65" s="99">
        <v>0</v>
      </c>
      <c r="DF65" s="99">
        <v>0</v>
      </c>
      <c r="DG65" s="99">
        <v>0</v>
      </c>
      <c r="DH65" s="99">
        <v>0</v>
      </c>
      <c r="DI65" s="99">
        <v>0</v>
      </c>
      <c r="DJ65" s="99">
        <v>0</v>
      </c>
      <c r="DK65" s="99">
        <v>0</v>
      </c>
      <c r="DL65" s="99">
        <v>0</v>
      </c>
      <c r="DM65" s="99">
        <v>0</v>
      </c>
      <c r="DN65" s="99">
        <v>0</v>
      </c>
      <c r="DO65" s="99">
        <v>0</v>
      </c>
      <c r="DP65" s="99">
        <v>0</v>
      </c>
      <c r="DQ65" s="99">
        <v>0</v>
      </c>
      <c r="DR65" s="99">
        <v>0</v>
      </c>
      <c r="DS65" s="99">
        <v>0</v>
      </c>
      <c r="DT65" s="167"/>
    </row>
    <row r="66" s="61" customFormat="1" spans="1:124">
      <c r="A66" s="94" t="s">
        <v>385</v>
      </c>
      <c r="B66" s="99">
        <v>14521194.92</v>
      </c>
      <c r="C66" s="99">
        <v>12544408.65</v>
      </c>
      <c r="D66" s="99">
        <v>714126.87</v>
      </c>
      <c r="E66" s="99">
        <v>40631.48</v>
      </c>
      <c r="F66" s="99">
        <v>0</v>
      </c>
      <c r="G66" s="99">
        <v>1710577.45</v>
      </c>
      <c r="H66" s="99">
        <v>-488549.53</v>
      </c>
      <c r="I66" s="99">
        <v>0</v>
      </c>
      <c r="J66" s="99">
        <v>0</v>
      </c>
      <c r="K66" s="99">
        <v>0</v>
      </c>
      <c r="L66" s="99">
        <v>0</v>
      </c>
      <c r="M66" s="99">
        <v>0</v>
      </c>
      <c r="N66" s="99">
        <v>0</v>
      </c>
      <c r="O66" s="99">
        <v>0</v>
      </c>
      <c r="P66" s="99">
        <v>12308862.97</v>
      </c>
      <c r="Q66" s="99">
        <v>0</v>
      </c>
      <c r="R66" s="99">
        <v>235545.68</v>
      </c>
      <c r="S66" s="99">
        <v>0</v>
      </c>
      <c r="T66" s="99">
        <v>12321143.14</v>
      </c>
      <c r="U66" s="99">
        <v>0</v>
      </c>
      <c r="V66" s="99">
        <v>-333796.42</v>
      </c>
      <c r="W66" s="99">
        <v>321516.25</v>
      </c>
      <c r="X66" s="99">
        <v>0</v>
      </c>
      <c r="Y66" s="99">
        <v>0</v>
      </c>
      <c r="Z66" s="99">
        <v>0</v>
      </c>
      <c r="AA66" s="99">
        <v>0</v>
      </c>
      <c r="AB66" s="99">
        <v>0</v>
      </c>
      <c r="AC66" s="99">
        <v>0</v>
      </c>
      <c r="AD66" s="99">
        <v>0</v>
      </c>
      <c r="AE66" s="99">
        <v>235545.68</v>
      </c>
      <c r="AF66" s="99">
        <v>0</v>
      </c>
      <c r="AG66" s="99">
        <v>0</v>
      </c>
      <c r="AH66" s="99">
        <v>0</v>
      </c>
      <c r="AI66" s="99">
        <v>0</v>
      </c>
      <c r="AJ66" s="99">
        <v>0</v>
      </c>
      <c r="AK66" s="99">
        <v>0</v>
      </c>
      <c r="AL66" s="99">
        <v>0</v>
      </c>
      <c r="AM66" s="99">
        <v>0</v>
      </c>
      <c r="AN66" s="99">
        <v>0</v>
      </c>
      <c r="AO66" s="99">
        <v>0</v>
      </c>
      <c r="AP66" s="99">
        <v>0</v>
      </c>
      <c r="AQ66" s="99">
        <v>0</v>
      </c>
      <c r="AR66" s="99">
        <v>0</v>
      </c>
      <c r="AS66" s="99">
        <v>0</v>
      </c>
      <c r="AT66" s="99">
        <v>0</v>
      </c>
      <c r="AU66" s="99">
        <v>0</v>
      </c>
      <c r="AV66" s="99">
        <v>0</v>
      </c>
      <c r="AW66" s="99">
        <v>0</v>
      </c>
      <c r="AX66" s="99">
        <v>0</v>
      </c>
      <c r="AY66" s="99">
        <v>0</v>
      </c>
      <c r="AZ66" s="99">
        <v>0</v>
      </c>
      <c r="BA66" s="99">
        <v>0</v>
      </c>
      <c r="BB66" s="99">
        <v>0</v>
      </c>
      <c r="BC66" s="99">
        <v>0</v>
      </c>
      <c r="BD66" s="99">
        <v>0</v>
      </c>
      <c r="BE66" s="99">
        <v>0</v>
      </c>
      <c r="BF66" s="99">
        <v>0</v>
      </c>
      <c r="BG66" s="99">
        <v>0</v>
      </c>
      <c r="BH66" s="99">
        <v>0</v>
      </c>
      <c r="BI66" s="99">
        <v>0</v>
      </c>
      <c r="BJ66" s="99">
        <v>0</v>
      </c>
      <c r="BK66" s="99">
        <v>0</v>
      </c>
      <c r="BL66" s="99">
        <v>0</v>
      </c>
      <c r="BM66" s="99">
        <v>0</v>
      </c>
      <c r="BN66" s="99">
        <v>0</v>
      </c>
      <c r="BO66" s="99">
        <v>0</v>
      </c>
      <c r="BP66" s="99">
        <v>0</v>
      </c>
      <c r="BQ66" s="99">
        <v>0</v>
      </c>
      <c r="BR66" s="99">
        <v>0</v>
      </c>
      <c r="BS66" s="99">
        <v>0</v>
      </c>
      <c r="BT66" s="99">
        <v>0</v>
      </c>
      <c r="BU66" s="99">
        <v>0</v>
      </c>
      <c r="BV66" s="99">
        <v>0</v>
      </c>
      <c r="BW66" s="99">
        <v>0</v>
      </c>
      <c r="BX66" s="99">
        <v>0</v>
      </c>
      <c r="BY66" s="99">
        <v>0</v>
      </c>
      <c r="BZ66" s="99">
        <v>0</v>
      </c>
      <c r="CA66" s="99">
        <v>0</v>
      </c>
      <c r="CB66" s="99">
        <v>0</v>
      </c>
      <c r="CC66" s="99">
        <v>0</v>
      </c>
      <c r="CD66" s="99">
        <v>0</v>
      </c>
      <c r="CE66" s="99">
        <v>0</v>
      </c>
      <c r="CF66" s="99">
        <v>0</v>
      </c>
      <c r="CG66" s="99">
        <v>0</v>
      </c>
      <c r="CH66" s="99">
        <v>0</v>
      </c>
      <c r="CI66" s="99">
        <v>0</v>
      </c>
      <c r="CJ66" s="99">
        <v>0</v>
      </c>
      <c r="CK66" s="99">
        <v>0</v>
      </c>
      <c r="CL66" s="99">
        <v>0</v>
      </c>
      <c r="CM66" s="99">
        <v>0</v>
      </c>
      <c r="CN66" s="99">
        <v>0</v>
      </c>
      <c r="CO66" s="99">
        <v>0</v>
      </c>
      <c r="CP66" s="99">
        <v>0</v>
      </c>
      <c r="CQ66" s="99">
        <v>0</v>
      </c>
      <c r="CR66" s="99">
        <v>0</v>
      </c>
      <c r="CS66" s="99">
        <v>0</v>
      </c>
      <c r="CT66" s="99">
        <v>0</v>
      </c>
      <c r="CU66" s="99">
        <v>0</v>
      </c>
      <c r="CV66" s="99">
        <v>0</v>
      </c>
      <c r="CW66" s="99">
        <v>0</v>
      </c>
      <c r="CX66" s="99">
        <v>0</v>
      </c>
      <c r="CY66" s="99">
        <v>0</v>
      </c>
      <c r="CZ66" s="99">
        <v>0</v>
      </c>
      <c r="DA66" s="99">
        <v>0</v>
      </c>
      <c r="DB66" s="99">
        <v>0</v>
      </c>
      <c r="DC66" s="99">
        <v>0</v>
      </c>
      <c r="DD66" s="99">
        <v>0</v>
      </c>
      <c r="DE66" s="99">
        <v>0</v>
      </c>
      <c r="DF66" s="99">
        <v>0</v>
      </c>
      <c r="DG66" s="99">
        <v>0</v>
      </c>
      <c r="DH66" s="99">
        <v>0</v>
      </c>
      <c r="DI66" s="99">
        <v>0</v>
      </c>
      <c r="DJ66" s="99">
        <v>0</v>
      </c>
      <c r="DK66" s="99">
        <v>0</v>
      </c>
      <c r="DL66" s="99">
        <v>0</v>
      </c>
      <c r="DM66" s="99">
        <v>0</v>
      </c>
      <c r="DN66" s="99">
        <v>0</v>
      </c>
      <c r="DO66" s="99">
        <v>0</v>
      </c>
      <c r="DP66" s="99">
        <v>0</v>
      </c>
      <c r="DQ66" s="99">
        <v>0</v>
      </c>
      <c r="DR66" s="99">
        <v>0</v>
      </c>
      <c r="DS66" s="99">
        <v>0</v>
      </c>
      <c r="DT66" s="167"/>
    </row>
    <row r="67" s="61" customFormat="1" spans="1:124">
      <c r="A67" s="94" t="s">
        <v>386</v>
      </c>
      <c r="B67" s="99">
        <v>0</v>
      </c>
      <c r="C67" s="99">
        <v>0</v>
      </c>
      <c r="D67" s="99">
        <v>0</v>
      </c>
      <c r="E67" s="99">
        <v>0</v>
      </c>
      <c r="F67" s="99">
        <v>0</v>
      </c>
      <c r="G67" s="99">
        <v>0</v>
      </c>
      <c r="H67" s="99">
        <v>0</v>
      </c>
      <c r="I67" s="99">
        <v>0</v>
      </c>
      <c r="J67" s="99">
        <v>0</v>
      </c>
      <c r="K67" s="99">
        <v>0</v>
      </c>
      <c r="L67" s="99">
        <v>0</v>
      </c>
      <c r="M67" s="99">
        <v>0</v>
      </c>
      <c r="N67" s="99">
        <v>0</v>
      </c>
      <c r="O67" s="99">
        <v>0</v>
      </c>
      <c r="P67" s="99">
        <v>0</v>
      </c>
      <c r="Q67" s="99">
        <v>0</v>
      </c>
      <c r="R67" s="99">
        <v>0</v>
      </c>
      <c r="S67" s="99">
        <v>0</v>
      </c>
      <c r="T67" s="99">
        <v>0</v>
      </c>
      <c r="U67" s="99">
        <v>0</v>
      </c>
      <c r="V67" s="99">
        <v>0</v>
      </c>
      <c r="W67" s="99">
        <v>0</v>
      </c>
      <c r="X67" s="99">
        <v>0</v>
      </c>
      <c r="Y67" s="99">
        <v>0</v>
      </c>
      <c r="Z67" s="99">
        <v>0</v>
      </c>
      <c r="AA67" s="99">
        <v>0</v>
      </c>
      <c r="AB67" s="99">
        <v>0</v>
      </c>
      <c r="AC67" s="99">
        <v>0</v>
      </c>
      <c r="AD67" s="99">
        <v>0</v>
      </c>
      <c r="AE67" s="99">
        <v>0</v>
      </c>
      <c r="AF67" s="99">
        <v>0</v>
      </c>
      <c r="AG67" s="99">
        <v>0</v>
      </c>
      <c r="AH67" s="99">
        <v>0</v>
      </c>
      <c r="AI67" s="99">
        <v>0</v>
      </c>
      <c r="AJ67" s="99">
        <v>0</v>
      </c>
      <c r="AK67" s="99">
        <v>0</v>
      </c>
      <c r="AL67" s="99">
        <v>0</v>
      </c>
      <c r="AM67" s="99">
        <v>0</v>
      </c>
      <c r="AN67" s="99">
        <v>0</v>
      </c>
      <c r="AO67" s="99">
        <v>0</v>
      </c>
      <c r="AP67" s="99">
        <v>0</v>
      </c>
      <c r="AQ67" s="99">
        <v>0</v>
      </c>
      <c r="AR67" s="99">
        <v>0</v>
      </c>
      <c r="AS67" s="99">
        <v>0</v>
      </c>
      <c r="AT67" s="99">
        <v>0</v>
      </c>
      <c r="AU67" s="99">
        <v>0</v>
      </c>
      <c r="AV67" s="99">
        <v>0</v>
      </c>
      <c r="AW67" s="99">
        <v>0</v>
      </c>
      <c r="AX67" s="99">
        <v>0</v>
      </c>
      <c r="AY67" s="99">
        <v>0</v>
      </c>
      <c r="AZ67" s="99">
        <v>0</v>
      </c>
      <c r="BA67" s="99">
        <v>0</v>
      </c>
      <c r="BB67" s="99">
        <v>0</v>
      </c>
      <c r="BC67" s="99">
        <v>0</v>
      </c>
      <c r="BD67" s="99">
        <v>0</v>
      </c>
      <c r="BE67" s="99">
        <v>0</v>
      </c>
      <c r="BF67" s="99">
        <v>0</v>
      </c>
      <c r="BG67" s="99">
        <v>0</v>
      </c>
      <c r="BH67" s="99">
        <v>0</v>
      </c>
      <c r="BI67" s="99">
        <v>0</v>
      </c>
      <c r="BJ67" s="99">
        <v>0</v>
      </c>
      <c r="BK67" s="99">
        <v>0</v>
      </c>
      <c r="BL67" s="99">
        <v>0</v>
      </c>
      <c r="BM67" s="99">
        <v>0</v>
      </c>
      <c r="BN67" s="99">
        <v>0</v>
      </c>
      <c r="BO67" s="99">
        <v>0</v>
      </c>
      <c r="BP67" s="99">
        <v>0</v>
      </c>
      <c r="BQ67" s="99">
        <v>0</v>
      </c>
      <c r="BR67" s="99">
        <v>0</v>
      </c>
      <c r="BS67" s="99">
        <v>0</v>
      </c>
      <c r="BT67" s="99">
        <v>0</v>
      </c>
      <c r="BU67" s="99">
        <v>0</v>
      </c>
      <c r="BV67" s="99">
        <v>0</v>
      </c>
      <c r="BW67" s="99">
        <v>0</v>
      </c>
      <c r="BX67" s="99">
        <v>0</v>
      </c>
      <c r="BY67" s="99">
        <v>0</v>
      </c>
      <c r="BZ67" s="99">
        <v>0</v>
      </c>
      <c r="CA67" s="99">
        <v>0</v>
      </c>
      <c r="CB67" s="99">
        <v>0</v>
      </c>
      <c r="CC67" s="99">
        <v>0</v>
      </c>
      <c r="CD67" s="99">
        <v>0</v>
      </c>
      <c r="CE67" s="99">
        <v>0</v>
      </c>
      <c r="CF67" s="99">
        <v>0</v>
      </c>
      <c r="CG67" s="99">
        <v>0</v>
      </c>
      <c r="CH67" s="99">
        <v>0</v>
      </c>
      <c r="CI67" s="99">
        <v>0</v>
      </c>
      <c r="CJ67" s="99">
        <v>0</v>
      </c>
      <c r="CK67" s="99">
        <v>0</v>
      </c>
      <c r="CL67" s="99">
        <v>0</v>
      </c>
      <c r="CM67" s="99">
        <v>0</v>
      </c>
      <c r="CN67" s="99">
        <v>0</v>
      </c>
      <c r="CO67" s="99">
        <v>0</v>
      </c>
      <c r="CP67" s="99">
        <v>0</v>
      </c>
      <c r="CQ67" s="99">
        <v>0</v>
      </c>
      <c r="CR67" s="99">
        <v>0</v>
      </c>
      <c r="CS67" s="99">
        <v>0</v>
      </c>
      <c r="CT67" s="99">
        <v>0</v>
      </c>
      <c r="CU67" s="99">
        <v>0</v>
      </c>
      <c r="CV67" s="99">
        <v>0</v>
      </c>
      <c r="CW67" s="99">
        <v>0</v>
      </c>
      <c r="CX67" s="99">
        <v>0</v>
      </c>
      <c r="CY67" s="99">
        <v>0</v>
      </c>
      <c r="CZ67" s="99">
        <v>0</v>
      </c>
      <c r="DA67" s="99">
        <v>0</v>
      </c>
      <c r="DB67" s="99">
        <v>0</v>
      </c>
      <c r="DC67" s="99">
        <v>0</v>
      </c>
      <c r="DD67" s="99">
        <v>0</v>
      </c>
      <c r="DE67" s="99">
        <v>0</v>
      </c>
      <c r="DF67" s="99">
        <v>0</v>
      </c>
      <c r="DG67" s="99">
        <v>0</v>
      </c>
      <c r="DH67" s="99">
        <v>0</v>
      </c>
      <c r="DI67" s="99">
        <v>0</v>
      </c>
      <c r="DJ67" s="99">
        <v>0</v>
      </c>
      <c r="DK67" s="99">
        <v>0</v>
      </c>
      <c r="DL67" s="99">
        <v>0</v>
      </c>
      <c r="DM67" s="99">
        <v>0</v>
      </c>
      <c r="DN67" s="99">
        <v>0</v>
      </c>
      <c r="DO67" s="99">
        <v>0</v>
      </c>
      <c r="DP67" s="99">
        <v>0</v>
      </c>
      <c r="DQ67" s="99">
        <v>0</v>
      </c>
      <c r="DR67" s="99">
        <v>0</v>
      </c>
      <c r="DS67" s="99">
        <v>0</v>
      </c>
      <c r="DT67" s="167"/>
    </row>
    <row r="68" s="61" customFormat="1" ht="24" spans="1:124">
      <c r="A68" s="97" t="s">
        <v>387</v>
      </c>
      <c r="B68" s="99">
        <v>0</v>
      </c>
      <c r="C68" s="99">
        <v>0</v>
      </c>
      <c r="D68" s="99">
        <v>0</v>
      </c>
      <c r="E68" s="99">
        <v>0</v>
      </c>
      <c r="F68" s="99">
        <v>0</v>
      </c>
      <c r="G68" s="99">
        <v>0</v>
      </c>
      <c r="H68" s="99">
        <v>0</v>
      </c>
      <c r="I68" s="99">
        <v>0</v>
      </c>
      <c r="J68" s="99">
        <v>0</v>
      </c>
      <c r="K68" s="99">
        <v>0</v>
      </c>
      <c r="L68" s="99">
        <v>0</v>
      </c>
      <c r="M68" s="99">
        <v>0</v>
      </c>
      <c r="N68" s="99">
        <v>0</v>
      </c>
      <c r="O68" s="99">
        <v>0</v>
      </c>
      <c r="P68" s="99">
        <v>0</v>
      </c>
      <c r="Q68" s="99">
        <v>0</v>
      </c>
      <c r="R68" s="99">
        <v>0</v>
      </c>
      <c r="S68" s="99">
        <v>0</v>
      </c>
      <c r="T68" s="99">
        <v>0</v>
      </c>
      <c r="U68" s="99">
        <v>0</v>
      </c>
      <c r="V68" s="99">
        <v>0</v>
      </c>
      <c r="W68" s="99">
        <v>0</v>
      </c>
      <c r="X68" s="99">
        <v>0</v>
      </c>
      <c r="Y68" s="99">
        <v>0</v>
      </c>
      <c r="Z68" s="99">
        <v>0</v>
      </c>
      <c r="AA68" s="99">
        <v>0</v>
      </c>
      <c r="AB68" s="99">
        <v>0</v>
      </c>
      <c r="AC68" s="99">
        <v>0</v>
      </c>
      <c r="AD68" s="99">
        <v>0</v>
      </c>
      <c r="AE68" s="99">
        <v>0</v>
      </c>
      <c r="AF68" s="99">
        <v>0</v>
      </c>
      <c r="AG68" s="99">
        <v>0</v>
      </c>
      <c r="AH68" s="99">
        <v>0</v>
      </c>
      <c r="AI68" s="99">
        <v>0</v>
      </c>
      <c r="AJ68" s="99">
        <v>0</v>
      </c>
      <c r="AK68" s="99">
        <v>0</v>
      </c>
      <c r="AL68" s="99">
        <v>0</v>
      </c>
      <c r="AM68" s="99">
        <v>0</v>
      </c>
      <c r="AN68" s="99">
        <v>0</v>
      </c>
      <c r="AO68" s="99">
        <v>0</v>
      </c>
      <c r="AP68" s="99">
        <v>0</v>
      </c>
      <c r="AQ68" s="99">
        <v>0</v>
      </c>
      <c r="AR68" s="99">
        <v>0</v>
      </c>
      <c r="AS68" s="99">
        <v>0</v>
      </c>
      <c r="AT68" s="99">
        <v>0</v>
      </c>
      <c r="AU68" s="99">
        <v>0</v>
      </c>
      <c r="AV68" s="99">
        <v>0</v>
      </c>
      <c r="AW68" s="99">
        <v>0</v>
      </c>
      <c r="AX68" s="99">
        <v>0</v>
      </c>
      <c r="AY68" s="99">
        <v>0</v>
      </c>
      <c r="AZ68" s="99">
        <v>0</v>
      </c>
      <c r="BA68" s="99">
        <v>0</v>
      </c>
      <c r="BB68" s="99">
        <v>0</v>
      </c>
      <c r="BC68" s="99">
        <v>0</v>
      </c>
      <c r="BD68" s="99">
        <v>0</v>
      </c>
      <c r="BE68" s="99">
        <v>0</v>
      </c>
      <c r="BF68" s="99">
        <v>0</v>
      </c>
      <c r="BG68" s="99">
        <v>0</v>
      </c>
      <c r="BH68" s="99">
        <v>0</v>
      </c>
      <c r="BI68" s="99">
        <v>0</v>
      </c>
      <c r="BJ68" s="99">
        <v>0</v>
      </c>
      <c r="BK68" s="99">
        <v>0</v>
      </c>
      <c r="BL68" s="99">
        <v>0</v>
      </c>
      <c r="BM68" s="99">
        <v>0</v>
      </c>
      <c r="BN68" s="99">
        <v>0</v>
      </c>
      <c r="BO68" s="99">
        <v>0</v>
      </c>
      <c r="BP68" s="99">
        <v>0</v>
      </c>
      <c r="BQ68" s="99">
        <v>0</v>
      </c>
      <c r="BR68" s="99">
        <v>0</v>
      </c>
      <c r="BS68" s="99">
        <v>0</v>
      </c>
      <c r="BT68" s="99">
        <v>0</v>
      </c>
      <c r="BU68" s="99">
        <v>0</v>
      </c>
      <c r="BV68" s="99">
        <v>0</v>
      </c>
      <c r="BW68" s="99">
        <v>0</v>
      </c>
      <c r="BX68" s="99">
        <v>0</v>
      </c>
      <c r="BY68" s="99">
        <v>0</v>
      </c>
      <c r="BZ68" s="99">
        <v>0</v>
      </c>
      <c r="CA68" s="99">
        <v>0</v>
      </c>
      <c r="CB68" s="99">
        <v>0</v>
      </c>
      <c r="CC68" s="99">
        <v>0</v>
      </c>
      <c r="CD68" s="99">
        <v>0</v>
      </c>
      <c r="CE68" s="99">
        <v>0</v>
      </c>
      <c r="CF68" s="99">
        <v>0</v>
      </c>
      <c r="CG68" s="99">
        <v>0</v>
      </c>
      <c r="CH68" s="99">
        <v>0</v>
      </c>
      <c r="CI68" s="99">
        <v>0</v>
      </c>
      <c r="CJ68" s="99">
        <v>0</v>
      </c>
      <c r="CK68" s="99">
        <v>0</v>
      </c>
      <c r="CL68" s="99">
        <v>0</v>
      </c>
      <c r="CM68" s="99">
        <v>0</v>
      </c>
      <c r="CN68" s="99">
        <v>0</v>
      </c>
      <c r="CO68" s="99">
        <v>0</v>
      </c>
      <c r="CP68" s="99">
        <v>0</v>
      </c>
      <c r="CQ68" s="99">
        <v>0</v>
      </c>
      <c r="CR68" s="99">
        <v>0</v>
      </c>
      <c r="CS68" s="99">
        <v>0</v>
      </c>
      <c r="CT68" s="99">
        <v>0</v>
      </c>
      <c r="CU68" s="99">
        <v>0</v>
      </c>
      <c r="CV68" s="99">
        <v>0</v>
      </c>
      <c r="CW68" s="99">
        <v>0</v>
      </c>
      <c r="CX68" s="99">
        <v>0</v>
      </c>
      <c r="CY68" s="99">
        <v>0</v>
      </c>
      <c r="CZ68" s="99">
        <v>0</v>
      </c>
      <c r="DA68" s="99">
        <v>0</v>
      </c>
      <c r="DB68" s="99">
        <v>0</v>
      </c>
      <c r="DC68" s="99">
        <v>0</v>
      </c>
      <c r="DD68" s="99">
        <v>0</v>
      </c>
      <c r="DE68" s="99">
        <v>0</v>
      </c>
      <c r="DF68" s="99">
        <v>0</v>
      </c>
      <c r="DG68" s="99">
        <v>0</v>
      </c>
      <c r="DH68" s="99">
        <v>0</v>
      </c>
      <c r="DI68" s="99">
        <v>0</v>
      </c>
      <c r="DJ68" s="99">
        <v>0</v>
      </c>
      <c r="DK68" s="99">
        <v>0</v>
      </c>
      <c r="DL68" s="99">
        <v>0</v>
      </c>
      <c r="DM68" s="99">
        <v>0</v>
      </c>
      <c r="DN68" s="99">
        <v>0</v>
      </c>
      <c r="DO68" s="99">
        <v>0</v>
      </c>
      <c r="DP68" s="99">
        <v>0</v>
      </c>
      <c r="DQ68" s="99">
        <v>0</v>
      </c>
      <c r="DR68" s="99">
        <v>0</v>
      </c>
      <c r="DS68" s="99">
        <v>0</v>
      </c>
      <c r="DT68" s="167"/>
    </row>
    <row r="69" s="61" customFormat="1" spans="1:124">
      <c r="A69" s="94" t="s">
        <v>388</v>
      </c>
      <c r="B69" s="99">
        <v>0</v>
      </c>
      <c r="C69" s="99">
        <v>0</v>
      </c>
      <c r="D69" s="99">
        <v>0</v>
      </c>
      <c r="E69" s="99">
        <v>0</v>
      </c>
      <c r="F69" s="99">
        <v>0</v>
      </c>
      <c r="G69" s="99">
        <v>0</v>
      </c>
      <c r="H69" s="99">
        <v>0</v>
      </c>
      <c r="I69" s="99">
        <v>0</v>
      </c>
      <c r="J69" s="99">
        <v>0</v>
      </c>
      <c r="K69" s="99">
        <v>0</v>
      </c>
      <c r="L69" s="99">
        <v>0</v>
      </c>
      <c r="M69" s="99">
        <v>0</v>
      </c>
      <c r="N69" s="99">
        <v>0</v>
      </c>
      <c r="O69" s="99">
        <v>0</v>
      </c>
      <c r="P69" s="99">
        <v>0</v>
      </c>
      <c r="Q69" s="99">
        <v>0</v>
      </c>
      <c r="R69" s="99">
        <v>0</v>
      </c>
      <c r="S69" s="99">
        <v>0</v>
      </c>
      <c r="T69" s="99">
        <v>0</v>
      </c>
      <c r="U69" s="99">
        <v>0</v>
      </c>
      <c r="V69" s="99">
        <v>0</v>
      </c>
      <c r="W69" s="99">
        <v>0</v>
      </c>
      <c r="X69" s="99">
        <v>0</v>
      </c>
      <c r="Y69" s="99">
        <v>0</v>
      </c>
      <c r="Z69" s="99">
        <v>0</v>
      </c>
      <c r="AA69" s="99">
        <v>0</v>
      </c>
      <c r="AB69" s="99">
        <v>0</v>
      </c>
      <c r="AC69" s="99">
        <v>0</v>
      </c>
      <c r="AD69" s="99">
        <v>0</v>
      </c>
      <c r="AE69" s="99">
        <v>0</v>
      </c>
      <c r="AF69" s="99">
        <v>0</v>
      </c>
      <c r="AG69" s="99">
        <v>0</v>
      </c>
      <c r="AH69" s="99">
        <v>0</v>
      </c>
      <c r="AI69" s="99">
        <v>0</v>
      </c>
      <c r="AJ69" s="99">
        <v>0</v>
      </c>
      <c r="AK69" s="99">
        <v>0</v>
      </c>
      <c r="AL69" s="99">
        <v>0</v>
      </c>
      <c r="AM69" s="99">
        <v>0</v>
      </c>
      <c r="AN69" s="99">
        <v>0</v>
      </c>
      <c r="AO69" s="99">
        <v>0</v>
      </c>
      <c r="AP69" s="99">
        <v>0</v>
      </c>
      <c r="AQ69" s="99">
        <v>0</v>
      </c>
      <c r="AR69" s="99">
        <v>0</v>
      </c>
      <c r="AS69" s="99">
        <v>0</v>
      </c>
      <c r="AT69" s="99">
        <v>0</v>
      </c>
      <c r="AU69" s="99">
        <v>0</v>
      </c>
      <c r="AV69" s="99">
        <v>0</v>
      </c>
      <c r="AW69" s="99">
        <v>0</v>
      </c>
      <c r="AX69" s="99">
        <v>0</v>
      </c>
      <c r="AY69" s="99">
        <v>0</v>
      </c>
      <c r="AZ69" s="99">
        <v>0</v>
      </c>
      <c r="BA69" s="99">
        <v>0</v>
      </c>
      <c r="BB69" s="99">
        <v>0</v>
      </c>
      <c r="BC69" s="99">
        <v>0</v>
      </c>
      <c r="BD69" s="99">
        <v>0</v>
      </c>
      <c r="BE69" s="99">
        <v>0</v>
      </c>
      <c r="BF69" s="99">
        <v>0</v>
      </c>
      <c r="BG69" s="99">
        <v>0</v>
      </c>
      <c r="BH69" s="99">
        <v>0</v>
      </c>
      <c r="BI69" s="99">
        <v>0</v>
      </c>
      <c r="BJ69" s="99">
        <v>0</v>
      </c>
      <c r="BK69" s="99">
        <v>0</v>
      </c>
      <c r="BL69" s="99">
        <v>0</v>
      </c>
      <c r="BM69" s="99">
        <v>0</v>
      </c>
      <c r="BN69" s="99">
        <v>0</v>
      </c>
      <c r="BO69" s="99">
        <v>0</v>
      </c>
      <c r="BP69" s="99">
        <v>0</v>
      </c>
      <c r="BQ69" s="99">
        <v>0</v>
      </c>
      <c r="BR69" s="99">
        <v>0</v>
      </c>
      <c r="BS69" s="99">
        <v>0</v>
      </c>
      <c r="BT69" s="99">
        <v>0</v>
      </c>
      <c r="BU69" s="99">
        <v>0</v>
      </c>
      <c r="BV69" s="99">
        <v>0</v>
      </c>
      <c r="BW69" s="99">
        <v>0</v>
      </c>
      <c r="BX69" s="99">
        <v>0</v>
      </c>
      <c r="BY69" s="99">
        <v>0</v>
      </c>
      <c r="BZ69" s="99">
        <v>0</v>
      </c>
      <c r="CA69" s="99">
        <v>0</v>
      </c>
      <c r="CB69" s="99">
        <v>0</v>
      </c>
      <c r="CC69" s="99">
        <v>0</v>
      </c>
      <c r="CD69" s="99">
        <v>0</v>
      </c>
      <c r="CE69" s="99">
        <v>0</v>
      </c>
      <c r="CF69" s="99">
        <v>0</v>
      </c>
      <c r="CG69" s="99">
        <v>0</v>
      </c>
      <c r="CH69" s="99">
        <v>0</v>
      </c>
      <c r="CI69" s="99">
        <v>0</v>
      </c>
      <c r="CJ69" s="99">
        <v>0</v>
      </c>
      <c r="CK69" s="99">
        <v>0</v>
      </c>
      <c r="CL69" s="99">
        <v>0</v>
      </c>
      <c r="CM69" s="99">
        <v>0</v>
      </c>
      <c r="CN69" s="99">
        <v>0</v>
      </c>
      <c r="CO69" s="99">
        <v>0</v>
      </c>
      <c r="CP69" s="99">
        <v>0</v>
      </c>
      <c r="CQ69" s="99">
        <v>0</v>
      </c>
      <c r="CR69" s="99">
        <v>0</v>
      </c>
      <c r="CS69" s="99">
        <v>0</v>
      </c>
      <c r="CT69" s="99">
        <v>0</v>
      </c>
      <c r="CU69" s="99">
        <v>0</v>
      </c>
      <c r="CV69" s="99">
        <v>0</v>
      </c>
      <c r="CW69" s="99">
        <v>0</v>
      </c>
      <c r="CX69" s="99">
        <v>0</v>
      </c>
      <c r="CY69" s="99">
        <v>0</v>
      </c>
      <c r="CZ69" s="99">
        <v>0</v>
      </c>
      <c r="DA69" s="99">
        <v>0</v>
      </c>
      <c r="DB69" s="99">
        <v>0</v>
      </c>
      <c r="DC69" s="99">
        <v>0</v>
      </c>
      <c r="DD69" s="99">
        <v>0</v>
      </c>
      <c r="DE69" s="99">
        <v>0</v>
      </c>
      <c r="DF69" s="99">
        <v>0</v>
      </c>
      <c r="DG69" s="99">
        <v>0</v>
      </c>
      <c r="DH69" s="99">
        <v>0</v>
      </c>
      <c r="DI69" s="99">
        <v>0</v>
      </c>
      <c r="DJ69" s="99">
        <v>0</v>
      </c>
      <c r="DK69" s="99">
        <v>0</v>
      </c>
      <c r="DL69" s="99">
        <v>0</v>
      </c>
      <c r="DM69" s="99">
        <v>0</v>
      </c>
      <c r="DN69" s="99">
        <v>0</v>
      </c>
      <c r="DO69" s="99">
        <v>0</v>
      </c>
      <c r="DP69" s="99">
        <v>0</v>
      </c>
      <c r="DQ69" s="99">
        <v>0</v>
      </c>
      <c r="DR69" s="99">
        <v>0</v>
      </c>
      <c r="DS69" s="99">
        <v>0</v>
      </c>
      <c r="DT69" s="167"/>
    </row>
    <row r="70" s="61" customFormat="1" spans="1:124">
      <c r="A70" s="90" t="s">
        <v>389</v>
      </c>
      <c r="B70" s="99">
        <v>0</v>
      </c>
      <c r="C70" s="99">
        <v>0</v>
      </c>
      <c r="D70" s="99">
        <v>0</v>
      </c>
      <c r="E70" s="99">
        <v>0</v>
      </c>
      <c r="F70" s="99">
        <v>0</v>
      </c>
      <c r="G70" s="99">
        <v>0</v>
      </c>
      <c r="H70" s="99">
        <v>0</v>
      </c>
      <c r="I70" s="99">
        <v>0</v>
      </c>
      <c r="J70" s="99">
        <v>0</v>
      </c>
      <c r="K70" s="99">
        <v>0</v>
      </c>
      <c r="L70" s="99">
        <v>0</v>
      </c>
      <c r="M70" s="99">
        <v>0</v>
      </c>
      <c r="N70" s="99">
        <v>0</v>
      </c>
      <c r="O70" s="99">
        <v>0</v>
      </c>
      <c r="P70" s="99">
        <v>0</v>
      </c>
      <c r="Q70" s="99">
        <v>0</v>
      </c>
      <c r="R70" s="99">
        <v>0</v>
      </c>
      <c r="S70" s="99">
        <v>0</v>
      </c>
      <c r="T70" s="99">
        <v>0</v>
      </c>
      <c r="U70" s="99">
        <v>0</v>
      </c>
      <c r="V70" s="99">
        <v>0</v>
      </c>
      <c r="W70" s="99">
        <v>0</v>
      </c>
      <c r="X70" s="99">
        <v>0</v>
      </c>
      <c r="Y70" s="99">
        <v>0</v>
      </c>
      <c r="Z70" s="99">
        <v>0</v>
      </c>
      <c r="AA70" s="99">
        <v>0</v>
      </c>
      <c r="AB70" s="99">
        <v>0</v>
      </c>
      <c r="AC70" s="99">
        <v>0</v>
      </c>
      <c r="AD70" s="99">
        <v>0</v>
      </c>
      <c r="AE70" s="99">
        <v>0</v>
      </c>
      <c r="AF70" s="99">
        <v>0</v>
      </c>
      <c r="AG70" s="99">
        <v>0</v>
      </c>
      <c r="AH70" s="99">
        <v>0</v>
      </c>
      <c r="AI70" s="99">
        <v>0</v>
      </c>
      <c r="AJ70" s="99">
        <v>0</v>
      </c>
      <c r="AK70" s="99">
        <v>0</v>
      </c>
      <c r="AL70" s="99">
        <v>0</v>
      </c>
      <c r="AM70" s="99">
        <v>0</v>
      </c>
      <c r="AN70" s="99">
        <v>0</v>
      </c>
      <c r="AO70" s="99">
        <v>0</v>
      </c>
      <c r="AP70" s="99">
        <v>0</v>
      </c>
      <c r="AQ70" s="99">
        <v>0</v>
      </c>
      <c r="AR70" s="99">
        <v>0</v>
      </c>
      <c r="AS70" s="99">
        <v>0</v>
      </c>
      <c r="AT70" s="99">
        <v>0</v>
      </c>
      <c r="AU70" s="99">
        <v>0</v>
      </c>
      <c r="AV70" s="99">
        <v>0</v>
      </c>
      <c r="AW70" s="99">
        <v>0</v>
      </c>
      <c r="AX70" s="99">
        <v>0</v>
      </c>
      <c r="AY70" s="99">
        <v>0</v>
      </c>
      <c r="AZ70" s="99">
        <v>0</v>
      </c>
      <c r="BA70" s="99">
        <v>0</v>
      </c>
      <c r="BB70" s="99">
        <v>0</v>
      </c>
      <c r="BC70" s="99">
        <v>0</v>
      </c>
      <c r="BD70" s="99">
        <v>0</v>
      </c>
      <c r="BE70" s="99">
        <v>0</v>
      </c>
      <c r="BF70" s="99">
        <v>0</v>
      </c>
      <c r="BG70" s="99">
        <v>0</v>
      </c>
      <c r="BH70" s="99">
        <v>0</v>
      </c>
      <c r="BI70" s="99">
        <v>0</v>
      </c>
      <c r="BJ70" s="99">
        <v>0</v>
      </c>
      <c r="BK70" s="99">
        <v>0</v>
      </c>
      <c r="BL70" s="99">
        <v>0</v>
      </c>
      <c r="BM70" s="99">
        <v>0</v>
      </c>
      <c r="BN70" s="99">
        <v>0</v>
      </c>
      <c r="BO70" s="99">
        <v>0</v>
      </c>
      <c r="BP70" s="99">
        <v>0</v>
      </c>
      <c r="BQ70" s="99">
        <v>0</v>
      </c>
      <c r="BR70" s="99">
        <v>0</v>
      </c>
      <c r="BS70" s="99">
        <v>0</v>
      </c>
      <c r="BT70" s="99">
        <v>0</v>
      </c>
      <c r="BU70" s="99">
        <v>0</v>
      </c>
      <c r="BV70" s="99">
        <v>0</v>
      </c>
      <c r="BW70" s="99">
        <v>0</v>
      </c>
      <c r="BX70" s="99">
        <v>0</v>
      </c>
      <c r="BY70" s="99">
        <v>0</v>
      </c>
      <c r="BZ70" s="99">
        <v>0</v>
      </c>
      <c r="CA70" s="99">
        <v>0</v>
      </c>
      <c r="CB70" s="99">
        <v>0</v>
      </c>
      <c r="CC70" s="99">
        <v>0</v>
      </c>
      <c r="CD70" s="99">
        <v>0</v>
      </c>
      <c r="CE70" s="99">
        <v>0</v>
      </c>
      <c r="CF70" s="99">
        <v>0</v>
      </c>
      <c r="CG70" s="99">
        <v>0</v>
      </c>
      <c r="CH70" s="99">
        <v>0</v>
      </c>
      <c r="CI70" s="99">
        <v>0</v>
      </c>
      <c r="CJ70" s="99">
        <v>0</v>
      </c>
      <c r="CK70" s="99">
        <v>0</v>
      </c>
      <c r="CL70" s="99">
        <v>0</v>
      </c>
      <c r="CM70" s="99">
        <v>0</v>
      </c>
      <c r="CN70" s="99">
        <v>0</v>
      </c>
      <c r="CO70" s="99">
        <v>0</v>
      </c>
      <c r="CP70" s="99">
        <v>0</v>
      </c>
      <c r="CQ70" s="99">
        <v>0</v>
      </c>
      <c r="CR70" s="99">
        <v>0</v>
      </c>
      <c r="CS70" s="99">
        <v>0</v>
      </c>
      <c r="CT70" s="99">
        <v>0</v>
      </c>
      <c r="CU70" s="99">
        <v>0</v>
      </c>
      <c r="CV70" s="99">
        <v>0</v>
      </c>
      <c r="CW70" s="99">
        <v>0</v>
      </c>
      <c r="CX70" s="99">
        <v>0</v>
      </c>
      <c r="CY70" s="99">
        <v>0</v>
      </c>
      <c r="CZ70" s="99">
        <v>0</v>
      </c>
      <c r="DA70" s="99">
        <v>0</v>
      </c>
      <c r="DB70" s="99">
        <v>0</v>
      </c>
      <c r="DC70" s="99">
        <v>0</v>
      </c>
      <c r="DD70" s="99">
        <v>0</v>
      </c>
      <c r="DE70" s="99">
        <v>0</v>
      </c>
      <c r="DF70" s="99">
        <v>0</v>
      </c>
      <c r="DG70" s="99">
        <v>0</v>
      </c>
      <c r="DH70" s="99">
        <v>0</v>
      </c>
      <c r="DI70" s="99">
        <v>0</v>
      </c>
      <c r="DJ70" s="99">
        <v>0</v>
      </c>
      <c r="DK70" s="99">
        <v>0</v>
      </c>
      <c r="DL70" s="99">
        <v>0</v>
      </c>
      <c r="DM70" s="99">
        <v>0</v>
      </c>
      <c r="DN70" s="99">
        <v>0</v>
      </c>
      <c r="DO70" s="99">
        <v>0</v>
      </c>
      <c r="DP70" s="99">
        <v>0</v>
      </c>
      <c r="DQ70" s="99">
        <v>0</v>
      </c>
      <c r="DR70" s="99">
        <v>0</v>
      </c>
      <c r="DS70" s="99">
        <v>0</v>
      </c>
      <c r="DT70" s="167"/>
    </row>
    <row r="71" s="61" customFormat="1" spans="1:124">
      <c r="A71" s="94" t="s">
        <v>390</v>
      </c>
      <c r="B71" s="99">
        <v>10887527.93</v>
      </c>
      <c r="C71" s="99">
        <v>24288760.46</v>
      </c>
      <c r="D71" s="99">
        <v>1055922.75</v>
      </c>
      <c r="E71" s="99">
        <v>2879574.83</v>
      </c>
      <c r="F71" s="99">
        <v>0</v>
      </c>
      <c r="G71" s="99">
        <v>-9369534.35</v>
      </c>
      <c r="H71" s="99">
        <v>-7967195.75999996</v>
      </c>
      <c r="I71" s="99">
        <v>0</v>
      </c>
      <c r="J71" s="99">
        <v>0</v>
      </c>
      <c r="K71" s="99">
        <v>0</v>
      </c>
      <c r="L71" s="99">
        <v>0</v>
      </c>
      <c r="M71" s="99">
        <v>0</v>
      </c>
      <c r="N71" s="99">
        <v>0</v>
      </c>
      <c r="O71" s="99">
        <v>-151200</v>
      </c>
      <c r="P71" s="99">
        <v>17353027.23</v>
      </c>
      <c r="Q71" s="99">
        <v>0</v>
      </c>
      <c r="R71" s="99">
        <v>7086933.23</v>
      </c>
      <c r="S71" s="99">
        <v>0</v>
      </c>
      <c r="T71" s="99">
        <v>17007668.89</v>
      </c>
      <c r="U71" s="99">
        <v>0</v>
      </c>
      <c r="V71" s="99">
        <v>-2374553.1</v>
      </c>
      <c r="W71" s="99">
        <v>2719911.44</v>
      </c>
      <c r="X71" s="99">
        <v>0</v>
      </c>
      <c r="Y71" s="99">
        <v>0</v>
      </c>
      <c r="Z71" s="99">
        <v>0</v>
      </c>
      <c r="AA71" s="99">
        <v>0</v>
      </c>
      <c r="AB71" s="99">
        <v>0</v>
      </c>
      <c r="AC71" s="99">
        <v>0</v>
      </c>
      <c r="AD71" s="99">
        <v>0</v>
      </c>
      <c r="AE71" s="99">
        <v>7086933.23</v>
      </c>
      <c r="AF71" s="99">
        <v>0</v>
      </c>
      <c r="AG71" s="99">
        <v>0</v>
      </c>
      <c r="AH71" s="99">
        <v>-151200</v>
      </c>
      <c r="AI71" s="99">
        <v>0</v>
      </c>
      <c r="AJ71" s="99">
        <v>0</v>
      </c>
      <c r="AK71" s="99">
        <v>0</v>
      </c>
      <c r="AL71" s="99">
        <v>0</v>
      </c>
      <c r="AM71" s="99">
        <v>0</v>
      </c>
      <c r="AN71" s="99">
        <v>0</v>
      </c>
      <c r="AO71" s="99">
        <v>0</v>
      </c>
      <c r="AP71" s="99">
        <v>0</v>
      </c>
      <c r="AQ71" s="99">
        <v>0</v>
      </c>
      <c r="AR71" s="99">
        <v>0</v>
      </c>
      <c r="AS71" s="99">
        <v>0</v>
      </c>
      <c r="AT71" s="99">
        <v>0</v>
      </c>
      <c r="AU71" s="99">
        <v>0</v>
      </c>
      <c r="AV71" s="99">
        <v>0</v>
      </c>
      <c r="AW71" s="99">
        <v>0</v>
      </c>
      <c r="AX71" s="99">
        <v>0</v>
      </c>
      <c r="AY71" s="99">
        <v>0</v>
      </c>
      <c r="AZ71" s="99">
        <v>0</v>
      </c>
      <c r="BA71" s="99">
        <v>0</v>
      </c>
      <c r="BB71" s="99">
        <v>0</v>
      </c>
      <c r="BC71" s="99">
        <v>0</v>
      </c>
      <c r="BD71" s="99">
        <v>0</v>
      </c>
      <c r="BE71" s="99">
        <v>0</v>
      </c>
      <c r="BF71" s="99">
        <v>0</v>
      </c>
      <c r="BG71" s="99">
        <v>0</v>
      </c>
      <c r="BH71" s="99">
        <v>0</v>
      </c>
      <c r="BI71" s="99">
        <v>0</v>
      </c>
      <c r="BJ71" s="99">
        <v>0</v>
      </c>
      <c r="BK71" s="99">
        <v>0</v>
      </c>
      <c r="BL71" s="99">
        <v>0</v>
      </c>
      <c r="BM71" s="99">
        <v>0</v>
      </c>
      <c r="BN71" s="99">
        <v>0</v>
      </c>
      <c r="BO71" s="99">
        <v>0</v>
      </c>
      <c r="BP71" s="99">
        <v>0</v>
      </c>
      <c r="BQ71" s="99">
        <v>0</v>
      </c>
      <c r="BR71" s="99">
        <v>0</v>
      </c>
      <c r="BS71" s="99">
        <v>0</v>
      </c>
      <c r="BT71" s="99">
        <v>0</v>
      </c>
      <c r="BU71" s="99">
        <v>0</v>
      </c>
      <c r="BV71" s="99">
        <v>0</v>
      </c>
      <c r="BW71" s="99">
        <v>0</v>
      </c>
      <c r="BX71" s="99">
        <v>0</v>
      </c>
      <c r="BY71" s="99">
        <v>0</v>
      </c>
      <c r="BZ71" s="99">
        <v>0</v>
      </c>
      <c r="CA71" s="99">
        <v>0</v>
      </c>
      <c r="CB71" s="99">
        <v>0</v>
      </c>
      <c r="CC71" s="99">
        <v>0</v>
      </c>
      <c r="CD71" s="99">
        <v>0</v>
      </c>
      <c r="CE71" s="99">
        <v>0</v>
      </c>
      <c r="CF71" s="99">
        <v>0</v>
      </c>
      <c r="CG71" s="99">
        <v>0</v>
      </c>
      <c r="CH71" s="99">
        <v>0</v>
      </c>
      <c r="CI71" s="99">
        <v>0</v>
      </c>
      <c r="CJ71" s="99">
        <v>0</v>
      </c>
      <c r="CK71" s="99">
        <v>0</v>
      </c>
      <c r="CL71" s="99">
        <v>0</v>
      </c>
      <c r="CM71" s="99">
        <v>0</v>
      </c>
      <c r="CN71" s="99">
        <v>0</v>
      </c>
      <c r="CO71" s="99">
        <v>0</v>
      </c>
      <c r="CP71" s="99">
        <v>0</v>
      </c>
      <c r="CQ71" s="99">
        <v>0</v>
      </c>
      <c r="CR71" s="99">
        <v>0</v>
      </c>
      <c r="CS71" s="99">
        <v>0</v>
      </c>
      <c r="CT71" s="99">
        <v>0</v>
      </c>
      <c r="CU71" s="99">
        <v>0</v>
      </c>
      <c r="CV71" s="99">
        <v>0</v>
      </c>
      <c r="CW71" s="99">
        <v>0</v>
      </c>
      <c r="CX71" s="99">
        <v>0</v>
      </c>
      <c r="CY71" s="99">
        <v>0</v>
      </c>
      <c r="CZ71" s="99">
        <v>0</v>
      </c>
      <c r="DA71" s="99">
        <v>0</v>
      </c>
      <c r="DB71" s="99">
        <v>0</v>
      </c>
      <c r="DC71" s="99">
        <v>0</v>
      </c>
      <c r="DD71" s="99">
        <v>0</v>
      </c>
      <c r="DE71" s="99">
        <v>0</v>
      </c>
      <c r="DF71" s="99">
        <v>0</v>
      </c>
      <c r="DG71" s="99">
        <v>0</v>
      </c>
      <c r="DH71" s="99">
        <v>0</v>
      </c>
      <c r="DI71" s="99">
        <v>0</v>
      </c>
      <c r="DJ71" s="99">
        <v>0</v>
      </c>
      <c r="DK71" s="99">
        <v>0</v>
      </c>
      <c r="DL71" s="99">
        <v>0</v>
      </c>
      <c r="DM71" s="99">
        <v>0</v>
      </c>
      <c r="DN71" s="99">
        <v>0</v>
      </c>
      <c r="DO71" s="99">
        <v>0</v>
      </c>
      <c r="DP71" s="99">
        <v>0</v>
      </c>
      <c r="DQ71" s="99">
        <v>0</v>
      </c>
      <c r="DR71" s="99">
        <v>0</v>
      </c>
      <c r="DS71" s="99">
        <v>0</v>
      </c>
      <c r="DT71" s="167"/>
    </row>
    <row r="72" s="61" customFormat="1" spans="1:124">
      <c r="A72" s="94" t="s">
        <v>391</v>
      </c>
      <c r="B72" s="99">
        <v>234997.22</v>
      </c>
      <c r="C72" s="99">
        <v>234997.22</v>
      </c>
      <c r="D72" s="99">
        <v>0</v>
      </c>
      <c r="E72" s="99">
        <v>0</v>
      </c>
      <c r="F72" s="99">
        <v>0</v>
      </c>
      <c r="G72" s="99">
        <v>0</v>
      </c>
      <c r="H72" s="99">
        <v>0</v>
      </c>
      <c r="I72" s="99">
        <v>-26113.38</v>
      </c>
      <c r="J72" s="99">
        <v>0</v>
      </c>
      <c r="K72" s="99">
        <v>0</v>
      </c>
      <c r="L72" s="99">
        <v>0</v>
      </c>
      <c r="M72" s="99">
        <v>0</v>
      </c>
      <c r="N72" s="99">
        <v>0</v>
      </c>
      <c r="O72" s="99">
        <v>261110.6</v>
      </c>
      <c r="P72" s="99">
        <v>0</v>
      </c>
      <c r="Q72" s="99">
        <v>0</v>
      </c>
      <c r="R72" s="99">
        <v>0</v>
      </c>
      <c r="S72" s="99">
        <v>0</v>
      </c>
      <c r="T72" s="99">
        <v>0</v>
      </c>
      <c r="U72" s="99">
        <v>0</v>
      </c>
      <c r="V72" s="99">
        <v>0</v>
      </c>
      <c r="W72" s="99">
        <v>0</v>
      </c>
      <c r="X72" s="99">
        <v>0</v>
      </c>
      <c r="Y72" s="99">
        <v>0</v>
      </c>
      <c r="Z72" s="99">
        <v>0</v>
      </c>
      <c r="AA72" s="99">
        <v>0</v>
      </c>
      <c r="AB72" s="99">
        <v>0</v>
      </c>
      <c r="AC72" s="99">
        <v>0</v>
      </c>
      <c r="AD72" s="99">
        <v>0</v>
      </c>
      <c r="AE72" s="99">
        <v>0</v>
      </c>
      <c r="AF72" s="99">
        <v>0</v>
      </c>
      <c r="AG72" s="99">
        <v>0</v>
      </c>
      <c r="AH72" s="99">
        <v>0</v>
      </c>
      <c r="AI72" s="99">
        <v>0</v>
      </c>
      <c r="AJ72" s="99">
        <v>0</v>
      </c>
      <c r="AK72" s="99">
        <v>0</v>
      </c>
      <c r="AL72" s="99">
        <v>0</v>
      </c>
      <c r="AM72" s="99">
        <v>0</v>
      </c>
      <c r="AN72" s="99">
        <v>14889.85</v>
      </c>
      <c r="AO72" s="99">
        <v>246220.75</v>
      </c>
      <c r="AP72" s="99">
        <v>18978.62</v>
      </c>
      <c r="AQ72" s="99">
        <v>7589.49</v>
      </c>
      <c r="AR72" s="99">
        <v>8811.85</v>
      </c>
      <c r="AS72" s="99">
        <v>18222.81</v>
      </c>
      <c r="AT72" s="99">
        <v>36287.38</v>
      </c>
      <c r="AU72" s="99">
        <v>18193.26</v>
      </c>
      <c r="AV72" s="99">
        <v>26.44</v>
      </c>
      <c r="AW72" s="99">
        <v>12656.11</v>
      </c>
      <c r="AX72" s="99">
        <v>8042.71</v>
      </c>
      <c r="AY72" s="99">
        <v>4668.37</v>
      </c>
      <c r="AZ72" s="99">
        <v>23395.34</v>
      </c>
      <c r="BA72" s="99">
        <v>61870.22</v>
      </c>
      <c r="BB72" s="99">
        <v>24069.99</v>
      </c>
      <c r="BC72" s="99">
        <v>-0.6</v>
      </c>
      <c r="BD72" s="99">
        <v>-1032.84</v>
      </c>
      <c r="BE72" s="99">
        <v>535.51</v>
      </c>
      <c r="BF72" s="99">
        <v>729.99</v>
      </c>
      <c r="BG72" s="99">
        <v>394.5</v>
      </c>
      <c r="BH72" s="99">
        <v>56.41</v>
      </c>
      <c r="BI72" s="99">
        <v>32.2</v>
      </c>
      <c r="BJ72" s="99">
        <v>2450.61</v>
      </c>
      <c r="BK72" s="99">
        <v>0</v>
      </c>
      <c r="BL72" s="99">
        <v>0.48</v>
      </c>
      <c r="BM72" s="99">
        <v>0</v>
      </c>
      <c r="BN72" s="99">
        <v>0</v>
      </c>
      <c r="BO72" s="99">
        <v>23.36</v>
      </c>
      <c r="BP72" s="99">
        <v>0</v>
      </c>
      <c r="BQ72" s="99">
        <v>0</v>
      </c>
      <c r="BR72" s="99">
        <v>-1.79</v>
      </c>
      <c r="BS72" s="99">
        <v>0</v>
      </c>
      <c r="BT72" s="99">
        <v>0</v>
      </c>
      <c r="BU72" s="99">
        <v>0</v>
      </c>
      <c r="BV72" s="99">
        <v>0</v>
      </c>
      <c r="BW72" s="99">
        <v>23.6</v>
      </c>
      <c r="BX72" s="99">
        <v>35.35</v>
      </c>
      <c r="BY72" s="99">
        <v>8.27</v>
      </c>
      <c r="BZ72" s="99">
        <v>0</v>
      </c>
      <c r="CA72" s="99">
        <v>0</v>
      </c>
      <c r="CB72" s="99">
        <v>-0.01</v>
      </c>
      <c r="CC72" s="99">
        <v>0</v>
      </c>
      <c r="CD72" s="99">
        <v>0</v>
      </c>
      <c r="CE72" s="99">
        <v>0</v>
      </c>
      <c r="CF72" s="99">
        <v>0</v>
      </c>
      <c r="CG72" s="99">
        <v>0</v>
      </c>
      <c r="CH72" s="99">
        <v>0</v>
      </c>
      <c r="CI72" s="99">
        <v>0</v>
      </c>
      <c r="CJ72" s="99">
        <v>0</v>
      </c>
      <c r="CK72" s="99">
        <v>0</v>
      </c>
      <c r="CL72" s="99">
        <v>0</v>
      </c>
      <c r="CM72" s="99">
        <v>0</v>
      </c>
      <c r="CN72" s="99">
        <v>0</v>
      </c>
      <c r="CO72" s="99">
        <v>0</v>
      </c>
      <c r="CP72" s="99">
        <v>0</v>
      </c>
      <c r="CQ72" s="99">
        <v>0</v>
      </c>
      <c r="CR72" s="99">
        <v>0</v>
      </c>
      <c r="CS72" s="99">
        <v>0</v>
      </c>
      <c r="CT72" s="99">
        <v>0</v>
      </c>
      <c r="CU72" s="99">
        <v>0</v>
      </c>
      <c r="CV72" s="99">
        <v>0</v>
      </c>
      <c r="CW72" s="99">
        <v>137.39</v>
      </c>
      <c r="CX72" s="99">
        <v>4.52</v>
      </c>
      <c r="CY72" s="99">
        <v>0</v>
      </c>
      <c r="CZ72" s="99">
        <v>0</v>
      </c>
      <c r="DA72" s="99">
        <v>0</v>
      </c>
      <c r="DB72" s="99">
        <v>0</v>
      </c>
      <c r="DC72" s="99">
        <v>0</v>
      </c>
      <c r="DD72" s="99">
        <v>0</v>
      </c>
      <c r="DE72" s="99">
        <v>11.21</v>
      </c>
      <c r="DF72" s="99">
        <v>0</v>
      </c>
      <c r="DG72" s="99">
        <v>0</v>
      </c>
      <c r="DH72" s="99">
        <v>0</v>
      </c>
      <c r="DI72" s="99">
        <v>0</v>
      </c>
      <c r="DJ72" s="99">
        <v>0</v>
      </c>
      <c r="DK72" s="99">
        <v>0</v>
      </c>
      <c r="DL72" s="99">
        <v>0</v>
      </c>
      <c r="DM72" s="99">
        <v>0</v>
      </c>
      <c r="DN72" s="99">
        <v>0</v>
      </c>
      <c r="DO72" s="99">
        <v>0</v>
      </c>
      <c r="DP72" s="99">
        <v>0</v>
      </c>
      <c r="DQ72" s="99">
        <v>0</v>
      </c>
      <c r="DR72" s="99">
        <v>0</v>
      </c>
      <c r="DS72" s="99">
        <v>0</v>
      </c>
      <c r="DT72" s="167"/>
    </row>
    <row r="73" s="61" customFormat="1" spans="1:124">
      <c r="A73" s="94" t="s">
        <v>392</v>
      </c>
      <c r="B73" s="99">
        <v>166.320000000007</v>
      </c>
      <c r="C73" s="99">
        <v>166.320000000007</v>
      </c>
      <c r="D73" s="99">
        <v>0</v>
      </c>
      <c r="E73" s="99">
        <v>0</v>
      </c>
      <c r="F73" s="99">
        <v>0</v>
      </c>
      <c r="G73" s="99">
        <v>0</v>
      </c>
      <c r="H73" s="99">
        <v>0</v>
      </c>
      <c r="I73" s="99">
        <v>0</v>
      </c>
      <c r="J73" s="99">
        <v>0</v>
      </c>
      <c r="K73" s="99">
        <v>0</v>
      </c>
      <c r="L73" s="99">
        <v>0</v>
      </c>
      <c r="M73" s="99">
        <v>0</v>
      </c>
      <c r="N73" s="99">
        <v>0</v>
      </c>
      <c r="O73" s="99">
        <v>166.320000000007</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99">
        <v>0</v>
      </c>
      <c r="AG73" s="99">
        <v>0</v>
      </c>
      <c r="AH73" s="99">
        <v>0</v>
      </c>
      <c r="AI73" s="99">
        <v>0</v>
      </c>
      <c r="AJ73" s="99">
        <v>0</v>
      </c>
      <c r="AK73" s="99">
        <v>0</v>
      </c>
      <c r="AL73" s="99">
        <v>0</v>
      </c>
      <c r="AM73" s="99">
        <v>0</v>
      </c>
      <c r="AN73" s="99">
        <v>9.43</v>
      </c>
      <c r="AO73" s="99">
        <v>156.89</v>
      </c>
      <c r="AP73" s="99">
        <v>0</v>
      </c>
      <c r="AQ73" s="99">
        <v>0</v>
      </c>
      <c r="AR73" s="99">
        <v>18.87</v>
      </c>
      <c r="AS73" s="99">
        <v>0</v>
      </c>
      <c r="AT73" s="99">
        <v>0</v>
      </c>
      <c r="AU73" s="99">
        <v>0</v>
      </c>
      <c r="AV73" s="99">
        <v>0</v>
      </c>
      <c r="AW73" s="99">
        <v>100.29</v>
      </c>
      <c r="AX73" s="99">
        <v>0</v>
      </c>
      <c r="AY73" s="99">
        <v>0</v>
      </c>
      <c r="AZ73" s="99">
        <v>9.43</v>
      </c>
      <c r="BA73" s="99">
        <v>0</v>
      </c>
      <c r="BB73" s="99">
        <v>0</v>
      </c>
      <c r="BC73" s="99">
        <v>0</v>
      </c>
      <c r="BD73" s="99">
        <v>0</v>
      </c>
      <c r="BE73" s="99">
        <v>0</v>
      </c>
      <c r="BF73" s="99">
        <v>0</v>
      </c>
      <c r="BG73" s="99">
        <v>0</v>
      </c>
      <c r="BH73" s="99">
        <v>0</v>
      </c>
      <c r="BI73" s="99">
        <v>0</v>
      </c>
      <c r="BJ73" s="99">
        <v>0</v>
      </c>
      <c r="BK73" s="99">
        <v>0</v>
      </c>
      <c r="BL73" s="99">
        <v>0</v>
      </c>
      <c r="BM73" s="99">
        <v>0</v>
      </c>
      <c r="BN73" s="99">
        <v>0</v>
      </c>
      <c r="BO73" s="99">
        <v>0</v>
      </c>
      <c r="BP73" s="99">
        <v>0</v>
      </c>
      <c r="BQ73" s="99">
        <v>0</v>
      </c>
      <c r="BR73" s="99">
        <v>9.43</v>
      </c>
      <c r="BS73" s="99">
        <v>0</v>
      </c>
      <c r="BT73" s="99">
        <v>0</v>
      </c>
      <c r="BU73" s="99">
        <v>0</v>
      </c>
      <c r="BV73" s="99">
        <v>0</v>
      </c>
      <c r="BW73" s="99">
        <v>0</v>
      </c>
      <c r="BX73" s="99">
        <v>0</v>
      </c>
      <c r="BY73" s="99">
        <v>0</v>
      </c>
      <c r="BZ73" s="99">
        <v>0</v>
      </c>
      <c r="CA73" s="99">
        <v>0</v>
      </c>
      <c r="CB73" s="99">
        <v>0</v>
      </c>
      <c r="CC73" s="99">
        <v>0</v>
      </c>
      <c r="CD73" s="99">
        <v>0</v>
      </c>
      <c r="CE73" s="99">
        <v>0</v>
      </c>
      <c r="CF73" s="99">
        <v>0</v>
      </c>
      <c r="CG73" s="99">
        <v>0</v>
      </c>
      <c r="CH73" s="99">
        <v>0</v>
      </c>
      <c r="CI73" s="99">
        <v>0</v>
      </c>
      <c r="CJ73" s="99">
        <v>0</v>
      </c>
      <c r="CK73" s="99">
        <v>0</v>
      </c>
      <c r="CL73" s="99">
        <v>0</v>
      </c>
      <c r="CM73" s="99">
        <v>0</v>
      </c>
      <c r="CN73" s="99">
        <v>0</v>
      </c>
      <c r="CO73" s="99">
        <v>0</v>
      </c>
      <c r="CP73" s="99">
        <v>0</v>
      </c>
      <c r="CQ73" s="99">
        <v>0</v>
      </c>
      <c r="CR73" s="99">
        <v>0</v>
      </c>
      <c r="CS73" s="99">
        <v>0</v>
      </c>
      <c r="CT73" s="99">
        <v>0</v>
      </c>
      <c r="CU73" s="99">
        <v>0</v>
      </c>
      <c r="CV73" s="99">
        <v>0</v>
      </c>
      <c r="CW73" s="99">
        <v>18.87</v>
      </c>
      <c r="CX73" s="99">
        <v>0</v>
      </c>
      <c r="CY73" s="99">
        <v>0</v>
      </c>
      <c r="CZ73" s="99">
        <v>0</v>
      </c>
      <c r="DA73" s="99">
        <v>0</v>
      </c>
      <c r="DB73" s="99">
        <v>0</v>
      </c>
      <c r="DC73" s="99">
        <v>0</v>
      </c>
      <c r="DD73" s="99">
        <v>0</v>
      </c>
      <c r="DE73" s="99">
        <v>0</v>
      </c>
      <c r="DF73" s="99">
        <v>0</v>
      </c>
      <c r="DG73" s="99">
        <v>0</v>
      </c>
      <c r="DH73" s="99">
        <v>0</v>
      </c>
      <c r="DI73" s="99">
        <v>0</v>
      </c>
      <c r="DJ73" s="99">
        <v>0</v>
      </c>
      <c r="DK73" s="99">
        <v>0</v>
      </c>
      <c r="DL73" s="99">
        <v>0</v>
      </c>
      <c r="DM73" s="99">
        <v>0</v>
      </c>
      <c r="DN73" s="99">
        <v>0</v>
      </c>
      <c r="DO73" s="99">
        <v>0</v>
      </c>
      <c r="DP73" s="99">
        <v>0</v>
      </c>
      <c r="DQ73" s="99">
        <v>0</v>
      </c>
      <c r="DR73" s="99">
        <v>0</v>
      </c>
      <c r="DS73" s="99">
        <v>0</v>
      </c>
      <c r="DT73" s="167"/>
    </row>
    <row r="74" s="61" customFormat="1" spans="1:124">
      <c r="A74" s="94" t="s">
        <v>393</v>
      </c>
      <c r="B74" s="99">
        <v>11091.84</v>
      </c>
      <c r="C74" s="99">
        <v>11091.84</v>
      </c>
      <c r="D74" s="99">
        <v>0</v>
      </c>
      <c r="E74" s="99">
        <v>0</v>
      </c>
      <c r="F74" s="99">
        <v>0</v>
      </c>
      <c r="G74" s="99">
        <v>0</v>
      </c>
      <c r="H74" s="99">
        <v>0</v>
      </c>
      <c r="I74" s="99">
        <v>11091.84</v>
      </c>
      <c r="J74" s="99">
        <v>0</v>
      </c>
      <c r="K74" s="99">
        <v>0</v>
      </c>
      <c r="L74" s="99">
        <v>0</v>
      </c>
      <c r="M74" s="99">
        <v>0</v>
      </c>
      <c r="N74" s="99">
        <v>0</v>
      </c>
      <c r="O74" s="99">
        <v>0</v>
      </c>
      <c r="P74" s="99">
        <v>0</v>
      </c>
      <c r="Q74" s="99">
        <v>0</v>
      </c>
      <c r="R74" s="99">
        <v>0</v>
      </c>
      <c r="S74" s="99">
        <v>0</v>
      </c>
      <c r="T74" s="99">
        <v>0</v>
      </c>
      <c r="U74" s="99">
        <v>0</v>
      </c>
      <c r="V74" s="99">
        <v>0</v>
      </c>
      <c r="W74" s="99">
        <v>0</v>
      </c>
      <c r="X74" s="99">
        <v>0</v>
      </c>
      <c r="Y74" s="99">
        <v>0</v>
      </c>
      <c r="Z74" s="99">
        <v>0</v>
      </c>
      <c r="AA74" s="99">
        <v>0</v>
      </c>
      <c r="AB74" s="99">
        <v>0</v>
      </c>
      <c r="AC74" s="99">
        <v>0</v>
      </c>
      <c r="AD74" s="99">
        <v>0</v>
      </c>
      <c r="AE74" s="99">
        <v>0</v>
      </c>
      <c r="AF74" s="99">
        <v>0</v>
      </c>
      <c r="AG74" s="99">
        <v>0</v>
      </c>
      <c r="AH74" s="99">
        <v>0</v>
      </c>
      <c r="AI74" s="99">
        <v>0</v>
      </c>
      <c r="AJ74" s="99">
        <v>0</v>
      </c>
      <c r="AK74" s="99">
        <v>0</v>
      </c>
      <c r="AL74" s="99">
        <v>0</v>
      </c>
      <c r="AM74" s="99">
        <v>0</v>
      </c>
      <c r="AN74" s="99">
        <v>0</v>
      </c>
      <c r="AO74" s="99">
        <v>0</v>
      </c>
      <c r="AP74" s="99">
        <v>0</v>
      </c>
      <c r="AQ74" s="99">
        <v>0</v>
      </c>
      <c r="AR74" s="99">
        <v>0</v>
      </c>
      <c r="AS74" s="99">
        <v>0</v>
      </c>
      <c r="AT74" s="99">
        <v>0</v>
      </c>
      <c r="AU74" s="99">
        <v>0</v>
      </c>
      <c r="AV74" s="99">
        <v>0</v>
      </c>
      <c r="AW74" s="99">
        <v>0</v>
      </c>
      <c r="AX74" s="99">
        <v>0</v>
      </c>
      <c r="AY74" s="99">
        <v>0</v>
      </c>
      <c r="AZ74" s="99">
        <v>0</v>
      </c>
      <c r="BA74" s="99">
        <v>0</v>
      </c>
      <c r="BB74" s="99">
        <v>0</v>
      </c>
      <c r="BC74" s="99">
        <v>0</v>
      </c>
      <c r="BD74" s="99">
        <v>0</v>
      </c>
      <c r="BE74" s="99">
        <v>0</v>
      </c>
      <c r="BF74" s="99">
        <v>0</v>
      </c>
      <c r="BG74" s="99">
        <v>0</v>
      </c>
      <c r="BH74" s="99">
        <v>0</v>
      </c>
      <c r="BI74" s="99">
        <v>0</v>
      </c>
      <c r="BJ74" s="99">
        <v>0</v>
      </c>
      <c r="BK74" s="99">
        <v>0</v>
      </c>
      <c r="BL74" s="99">
        <v>0</v>
      </c>
      <c r="BM74" s="99">
        <v>0</v>
      </c>
      <c r="BN74" s="99">
        <v>0</v>
      </c>
      <c r="BO74" s="99">
        <v>0</v>
      </c>
      <c r="BP74" s="99">
        <v>0</v>
      </c>
      <c r="BQ74" s="99">
        <v>0</v>
      </c>
      <c r="BR74" s="99">
        <v>0</v>
      </c>
      <c r="BS74" s="99">
        <v>0</v>
      </c>
      <c r="BT74" s="99">
        <v>0</v>
      </c>
      <c r="BU74" s="99">
        <v>0</v>
      </c>
      <c r="BV74" s="99">
        <v>0</v>
      </c>
      <c r="BW74" s="99">
        <v>0</v>
      </c>
      <c r="BX74" s="99">
        <v>0</v>
      </c>
      <c r="BY74" s="99">
        <v>0</v>
      </c>
      <c r="BZ74" s="99">
        <v>0</v>
      </c>
      <c r="CA74" s="99">
        <v>0</v>
      </c>
      <c r="CB74" s="99">
        <v>0</v>
      </c>
      <c r="CC74" s="99">
        <v>0</v>
      </c>
      <c r="CD74" s="99">
        <v>0</v>
      </c>
      <c r="CE74" s="99">
        <v>0</v>
      </c>
      <c r="CF74" s="99">
        <v>0</v>
      </c>
      <c r="CG74" s="99">
        <v>0</v>
      </c>
      <c r="CH74" s="99">
        <v>0</v>
      </c>
      <c r="CI74" s="99">
        <v>0</v>
      </c>
      <c r="CJ74" s="99">
        <v>0</v>
      </c>
      <c r="CK74" s="99">
        <v>0</v>
      </c>
      <c r="CL74" s="99">
        <v>0</v>
      </c>
      <c r="CM74" s="99">
        <v>0</v>
      </c>
      <c r="CN74" s="99">
        <v>0</v>
      </c>
      <c r="CO74" s="99">
        <v>0</v>
      </c>
      <c r="CP74" s="99">
        <v>0</v>
      </c>
      <c r="CQ74" s="99">
        <v>0</v>
      </c>
      <c r="CR74" s="99">
        <v>0</v>
      </c>
      <c r="CS74" s="99">
        <v>0</v>
      </c>
      <c r="CT74" s="99">
        <v>0</v>
      </c>
      <c r="CU74" s="99">
        <v>0</v>
      </c>
      <c r="CV74" s="99">
        <v>0</v>
      </c>
      <c r="CW74" s="99">
        <v>0</v>
      </c>
      <c r="CX74" s="99">
        <v>0</v>
      </c>
      <c r="CY74" s="99">
        <v>0</v>
      </c>
      <c r="CZ74" s="99">
        <v>0</v>
      </c>
      <c r="DA74" s="99">
        <v>0</v>
      </c>
      <c r="DB74" s="99">
        <v>0</v>
      </c>
      <c r="DC74" s="99">
        <v>0</v>
      </c>
      <c r="DD74" s="99">
        <v>0</v>
      </c>
      <c r="DE74" s="99">
        <v>0</v>
      </c>
      <c r="DF74" s="99">
        <v>0</v>
      </c>
      <c r="DG74" s="99">
        <v>0</v>
      </c>
      <c r="DH74" s="99">
        <v>0</v>
      </c>
      <c r="DI74" s="99">
        <v>0</v>
      </c>
      <c r="DJ74" s="99">
        <v>0</v>
      </c>
      <c r="DK74" s="99">
        <v>0</v>
      </c>
      <c r="DL74" s="99">
        <v>0</v>
      </c>
      <c r="DM74" s="99">
        <v>0</v>
      </c>
      <c r="DN74" s="99">
        <v>0</v>
      </c>
      <c r="DO74" s="99">
        <v>0</v>
      </c>
      <c r="DP74" s="99">
        <v>0</v>
      </c>
      <c r="DQ74" s="99">
        <v>0</v>
      </c>
      <c r="DR74" s="99">
        <v>0</v>
      </c>
      <c r="DS74" s="99">
        <v>0</v>
      </c>
      <c r="DT74" s="167"/>
    </row>
    <row r="75" s="82" customFormat="1" spans="1:123">
      <c r="A75" s="88" t="s">
        <v>432</v>
      </c>
      <c r="B75" s="99">
        <v>75760582.61</v>
      </c>
      <c r="C75" s="99">
        <v>63649972.78</v>
      </c>
      <c r="D75" s="99">
        <v>11660108.58</v>
      </c>
      <c r="E75" s="99">
        <v>266575.53</v>
      </c>
      <c r="F75" s="99">
        <v>132953.45</v>
      </c>
      <c r="G75" s="99">
        <v>1305930.46</v>
      </c>
      <c r="H75" s="99">
        <v>-1254958.19</v>
      </c>
      <c r="I75" s="99">
        <v>13519047.44</v>
      </c>
      <c r="J75" s="99">
        <v>0</v>
      </c>
      <c r="K75" s="99">
        <v>0</v>
      </c>
      <c r="L75" s="99">
        <v>0</v>
      </c>
      <c r="M75" s="99">
        <v>249285.77</v>
      </c>
      <c r="N75" s="99">
        <v>386844.11</v>
      </c>
      <c r="O75" s="99">
        <v>36004450.78</v>
      </c>
      <c r="P75" s="99">
        <v>3988404.71</v>
      </c>
      <c r="Q75" s="99">
        <v>8181099</v>
      </c>
      <c r="R75" s="99">
        <v>1320840.97</v>
      </c>
      <c r="S75" s="99">
        <v>1599278.64</v>
      </c>
      <c r="T75" s="99">
        <v>1024452.13</v>
      </c>
      <c r="U75" s="99">
        <v>248353.44</v>
      </c>
      <c r="V75" s="99">
        <v>795161.42</v>
      </c>
      <c r="W75" s="99">
        <v>321159.08</v>
      </c>
      <c r="X75" s="99">
        <v>292432.46</v>
      </c>
      <c r="Y75" s="99">
        <v>111612.79</v>
      </c>
      <c r="Z75" s="99">
        <v>2164574.33</v>
      </c>
      <c r="AA75" s="99">
        <v>2230504.4</v>
      </c>
      <c r="AB75" s="99">
        <v>1662492.7</v>
      </c>
      <c r="AC75" s="99">
        <v>1719482.32</v>
      </c>
      <c r="AD75" s="99">
        <v>405358.11</v>
      </c>
      <c r="AE75" s="99">
        <v>335366.2</v>
      </c>
      <c r="AF75" s="99">
        <v>580116.66</v>
      </c>
      <c r="AG75" s="99">
        <v>430269.37</v>
      </c>
      <c r="AH75" s="99">
        <v>5433009.04</v>
      </c>
      <c r="AI75" s="99">
        <v>357085.21</v>
      </c>
      <c r="AJ75" s="99">
        <v>751513.95</v>
      </c>
      <c r="AK75" s="99">
        <v>9311468.64</v>
      </c>
      <c r="AL75" s="99">
        <v>290218.09</v>
      </c>
      <c r="AM75" s="99">
        <v>300058.84</v>
      </c>
      <c r="AN75" s="99">
        <v>1269065.91</v>
      </c>
      <c r="AO75" s="99">
        <v>17861761.73</v>
      </c>
      <c r="AP75" s="99">
        <v>638773.66</v>
      </c>
      <c r="AQ75" s="99">
        <v>633905.98</v>
      </c>
      <c r="AR75" s="99">
        <v>731564.6</v>
      </c>
      <c r="AS75" s="99">
        <v>895983.68</v>
      </c>
      <c r="AT75" s="99">
        <v>704940.13</v>
      </c>
      <c r="AU75" s="99">
        <v>691695.6</v>
      </c>
      <c r="AV75" s="99">
        <v>247420.28</v>
      </c>
      <c r="AW75" s="99">
        <v>718951.48</v>
      </c>
      <c r="AX75" s="99">
        <v>417140.88</v>
      </c>
      <c r="AY75" s="99">
        <v>347349.45</v>
      </c>
      <c r="AZ75" s="99">
        <v>528010.73</v>
      </c>
      <c r="BA75" s="99">
        <v>550569.29</v>
      </c>
      <c r="BB75" s="99">
        <v>569788.63</v>
      </c>
      <c r="BC75" s="99">
        <v>277231.65</v>
      </c>
      <c r="BD75" s="99">
        <v>344057.88</v>
      </c>
      <c r="BE75" s="99">
        <v>281480.95</v>
      </c>
      <c r="BF75" s="99">
        <v>374535.45</v>
      </c>
      <c r="BG75" s="99">
        <v>182622.09</v>
      </c>
      <c r="BH75" s="99">
        <v>193179.05</v>
      </c>
      <c r="BI75" s="99">
        <v>256303.65</v>
      </c>
      <c r="BJ75" s="99">
        <v>428492.52</v>
      </c>
      <c r="BK75" s="99">
        <v>251703.26</v>
      </c>
      <c r="BL75" s="99">
        <v>147914.49</v>
      </c>
      <c r="BM75" s="99">
        <v>191132.67</v>
      </c>
      <c r="BN75" s="99">
        <v>173395.79</v>
      </c>
      <c r="BO75" s="99">
        <v>193190</v>
      </c>
      <c r="BP75" s="99">
        <v>185304.29</v>
      </c>
      <c r="BQ75" s="99">
        <v>146287.1</v>
      </c>
      <c r="BR75" s="99">
        <v>249292.14</v>
      </c>
      <c r="BS75" s="99">
        <v>98474.42</v>
      </c>
      <c r="BT75" s="99">
        <v>120602.37</v>
      </c>
      <c r="BU75" s="99">
        <v>55631.07</v>
      </c>
      <c r="BV75" s="99">
        <v>122253.84</v>
      </c>
      <c r="BW75" s="99">
        <v>148512.59</v>
      </c>
      <c r="BX75" s="99">
        <v>284378.16</v>
      </c>
      <c r="BY75" s="99">
        <v>527587.51</v>
      </c>
      <c r="BZ75" s="99">
        <v>101541.97</v>
      </c>
      <c r="CA75" s="99">
        <v>137482.69</v>
      </c>
      <c r="CB75" s="99">
        <v>69660.69</v>
      </c>
      <c r="CC75" s="99">
        <v>98266.4</v>
      </c>
      <c r="CD75" s="99">
        <v>70599.98</v>
      </c>
      <c r="CE75" s="99">
        <v>108431.5</v>
      </c>
      <c r="CF75" s="99">
        <v>159381.36</v>
      </c>
      <c r="CG75" s="99">
        <v>147336.62</v>
      </c>
      <c r="CH75" s="99">
        <v>105713.48</v>
      </c>
      <c r="CI75" s="99">
        <v>110556.84</v>
      </c>
      <c r="CJ75" s="99">
        <v>137315.15</v>
      </c>
      <c r="CK75" s="99">
        <v>80784.62</v>
      </c>
      <c r="CL75" s="99">
        <v>92452.54</v>
      </c>
      <c r="CM75" s="99">
        <v>174366.59</v>
      </c>
      <c r="CN75" s="99">
        <v>62413.29</v>
      </c>
      <c r="CO75" s="99">
        <v>113295.17</v>
      </c>
      <c r="CP75" s="99">
        <v>73459.43</v>
      </c>
      <c r="CQ75" s="99">
        <v>112185.78</v>
      </c>
      <c r="CR75" s="99">
        <v>49197.97</v>
      </c>
      <c r="CS75" s="99">
        <v>119476.29</v>
      </c>
      <c r="CT75" s="99">
        <v>107153.32</v>
      </c>
      <c r="CU75" s="99">
        <v>247061.46</v>
      </c>
      <c r="CV75" s="99">
        <v>117597.47</v>
      </c>
      <c r="CW75" s="99">
        <v>177587.83</v>
      </c>
      <c r="CX75" s="99">
        <v>95158.81</v>
      </c>
      <c r="CY75" s="99">
        <v>115867.14</v>
      </c>
      <c r="CZ75" s="99">
        <v>88871.18</v>
      </c>
      <c r="DA75" s="99">
        <v>223560.8</v>
      </c>
      <c r="DB75" s="99">
        <v>96295.74</v>
      </c>
      <c r="DC75" s="99">
        <v>111673.64</v>
      </c>
      <c r="DD75" s="99">
        <v>125525.37</v>
      </c>
      <c r="DE75" s="99">
        <v>89939.21</v>
      </c>
      <c r="DF75" s="99">
        <v>110648.78</v>
      </c>
      <c r="DG75" s="99">
        <v>157920.52</v>
      </c>
      <c r="DH75" s="99">
        <v>30364.97</v>
      </c>
      <c r="DI75" s="99">
        <v>152436.18</v>
      </c>
      <c r="DJ75" s="99">
        <v>116624.86</v>
      </c>
      <c r="DK75" s="99">
        <v>173533.62</v>
      </c>
      <c r="DL75" s="99">
        <v>87594.29</v>
      </c>
      <c r="DM75" s="99">
        <v>64571.94</v>
      </c>
      <c r="DN75" s="99">
        <v>81211.9</v>
      </c>
      <c r="DO75" s="99">
        <v>43361.42</v>
      </c>
      <c r="DP75" s="99">
        <v>61144</v>
      </c>
      <c r="DQ75" s="99">
        <v>36802.06</v>
      </c>
      <c r="DR75" s="99">
        <v>72611.97</v>
      </c>
      <c r="DS75" s="99">
        <v>43067.56</v>
      </c>
    </row>
    <row r="76" s="61" customFormat="1" spans="1:124">
      <c r="A76" s="94" t="s">
        <v>395</v>
      </c>
      <c r="B76" s="99">
        <v>1150844.63</v>
      </c>
      <c r="C76" s="99">
        <v>1063282</v>
      </c>
      <c r="D76" s="99">
        <v>76213.33</v>
      </c>
      <c r="E76" s="99">
        <v>0</v>
      </c>
      <c r="F76" s="99">
        <v>1726.63</v>
      </c>
      <c r="G76" s="99">
        <v>9622.67</v>
      </c>
      <c r="H76" s="99">
        <v>0</v>
      </c>
      <c r="I76" s="99">
        <v>-12038.73</v>
      </c>
      <c r="J76" s="99">
        <v>0</v>
      </c>
      <c r="K76" s="99">
        <v>0</v>
      </c>
      <c r="L76" s="99">
        <v>0</v>
      </c>
      <c r="M76" s="99">
        <v>-46.9</v>
      </c>
      <c r="N76" s="99">
        <v>-226.22</v>
      </c>
      <c r="O76" s="99">
        <v>851147.65</v>
      </c>
      <c r="P76" s="99">
        <v>155650.86</v>
      </c>
      <c r="Q76" s="99">
        <v>334.820000000007</v>
      </c>
      <c r="R76" s="99">
        <v>68460.52</v>
      </c>
      <c r="S76" s="99">
        <v>-30.32</v>
      </c>
      <c r="T76" s="99">
        <v>146844.57</v>
      </c>
      <c r="U76" s="99">
        <v>28.25</v>
      </c>
      <c r="V76" s="99">
        <v>6560.28</v>
      </c>
      <c r="W76" s="99">
        <v>2248.08</v>
      </c>
      <c r="X76" s="99">
        <v>-108.89</v>
      </c>
      <c r="Y76" s="99">
        <v>-27.17</v>
      </c>
      <c r="Z76" s="99">
        <v>959.150000000001</v>
      </c>
      <c r="AA76" s="99">
        <v>-46.0999999999999</v>
      </c>
      <c r="AB76" s="99">
        <v>-205.419999999998</v>
      </c>
      <c r="AC76" s="99">
        <v>-236.75</v>
      </c>
      <c r="AD76" s="99">
        <v>2118.77</v>
      </c>
      <c r="AE76" s="99">
        <v>8585.35</v>
      </c>
      <c r="AF76" s="99">
        <v>57756.4</v>
      </c>
      <c r="AG76" s="99">
        <v>472.39</v>
      </c>
      <c r="AH76" s="99">
        <v>279104.79</v>
      </c>
      <c r="AI76" s="99">
        <v>0</v>
      </c>
      <c r="AJ76" s="99">
        <v>-18.57</v>
      </c>
      <c r="AK76" s="99">
        <v>-1246.13</v>
      </c>
      <c r="AL76" s="99">
        <v>0</v>
      </c>
      <c r="AM76" s="99">
        <v>0</v>
      </c>
      <c r="AN76" s="99">
        <v>13738.99</v>
      </c>
      <c r="AO76" s="99">
        <v>559096.18</v>
      </c>
      <c r="AP76" s="99">
        <v>19669.41</v>
      </c>
      <c r="AQ76" s="99">
        <v>27398.86</v>
      </c>
      <c r="AR76" s="99">
        <v>25053.74</v>
      </c>
      <c r="AS76" s="99">
        <v>24524.59</v>
      </c>
      <c r="AT76" s="99">
        <v>27446.58</v>
      </c>
      <c r="AU76" s="99">
        <v>24725.45</v>
      </c>
      <c r="AV76" s="99">
        <v>8735.69</v>
      </c>
      <c r="AW76" s="99">
        <v>28401.14</v>
      </c>
      <c r="AX76" s="99">
        <v>9033.1</v>
      </c>
      <c r="AY76" s="99">
        <v>5763.89</v>
      </c>
      <c r="AZ76" s="99">
        <v>79387.58</v>
      </c>
      <c r="BA76" s="99">
        <v>9807.67</v>
      </c>
      <c r="BB76" s="99">
        <v>8427.77</v>
      </c>
      <c r="BC76" s="99">
        <v>6753.65</v>
      </c>
      <c r="BD76" s="99">
        <v>8564.28</v>
      </c>
      <c r="BE76" s="99">
        <v>9659.59</v>
      </c>
      <c r="BF76" s="99">
        <v>7568.67</v>
      </c>
      <c r="BG76" s="99">
        <v>6515.86</v>
      </c>
      <c r="BH76" s="99">
        <v>4944.78</v>
      </c>
      <c r="BI76" s="99">
        <v>6994.95</v>
      </c>
      <c r="BJ76" s="99">
        <v>10617.82</v>
      </c>
      <c r="BK76" s="99">
        <v>1502.06</v>
      </c>
      <c r="BL76" s="99">
        <v>3654.43</v>
      </c>
      <c r="BM76" s="99">
        <v>1997.62</v>
      </c>
      <c r="BN76" s="99">
        <v>2598.47</v>
      </c>
      <c r="BO76" s="99">
        <v>2328.88</v>
      </c>
      <c r="BP76" s="99">
        <v>4205.37</v>
      </c>
      <c r="BQ76" s="99">
        <v>2639.81</v>
      </c>
      <c r="BR76" s="99">
        <v>3188.66</v>
      </c>
      <c r="BS76" s="99">
        <v>1730.45</v>
      </c>
      <c r="BT76" s="99">
        <v>2585.29</v>
      </c>
      <c r="BU76" s="99">
        <v>283.74</v>
      </c>
      <c r="BV76" s="99">
        <v>1640.26</v>
      </c>
      <c r="BW76" s="99">
        <v>3771.12</v>
      </c>
      <c r="BX76" s="99">
        <v>773.18</v>
      </c>
      <c r="BY76" s="99">
        <v>151218.03</v>
      </c>
      <c r="BZ76" s="99">
        <v>0</v>
      </c>
      <c r="CA76" s="99">
        <v>0</v>
      </c>
      <c r="CB76" s="99">
        <v>0</v>
      </c>
      <c r="CC76" s="99">
        <v>0</v>
      </c>
      <c r="CD76" s="99">
        <v>245.56</v>
      </c>
      <c r="CE76" s="99">
        <v>0</v>
      </c>
      <c r="CF76" s="99">
        <v>0</v>
      </c>
      <c r="CG76" s="99">
        <v>0</v>
      </c>
      <c r="CH76" s="99">
        <v>-632.11</v>
      </c>
      <c r="CI76" s="99">
        <v>0</v>
      </c>
      <c r="CJ76" s="99">
        <v>0</v>
      </c>
      <c r="CK76" s="99">
        <v>0</v>
      </c>
      <c r="CL76" s="99">
        <v>0</v>
      </c>
      <c r="CM76" s="99">
        <v>0</v>
      </c>
      <c r="CN76" s="99">
        <v>0</v>
      </c>
      <c r="CO76" s="99">
        <v>0</v>
      </c>
      <c r="CP76" s="99">
        <v>0</v>
      </c>
      <c r="CQ76" s="99">
        <v>0</v>
      </c>
      <c r="CR76" s="99">
        <v>0</v>
      </c>
      <c r="CS76" s="99">
        <v>0</v>
      </c>
      <c r="CT76" s="99">
        <v>0</v>
      </c>
      <c r="CU76" s="99">
        <v>0</v>
      </c>
      <c r="CV76" s="99">
        <v>1535.25</v>
      </c>
      <c r="CW76" s="99">
        <v>2032.61</v>
      </c>
      <c r="CX76" s="99">
        <v>0</v>
      </c>
      <c r="CY76" s="99">
        <v>0</v>
      </c>
      <c r="CZ76" s="99">
        <v>0</v>
      </c>
      <c r="DA76" s="99">
        <v>11332.2</v>
      </c>
      <c r="DB76" s="99">
        <v>0</v>
      </c>
      <c r="DC76" s="99">
        <v>0</v>
      </c>
      <c r="DD76" s="99">
        <v>0</v>
      </c>
      <c r="DE76" s="99">
        <v>0</v>
      </c>
      <c r="DF76" s="99">
        <v>0</v>
      </c>
      <c r="DG76" s="99">
        <v>0</v>
      </c>
      <c r="DH76" s="99">
        <v>0</v>
      </c>
      <c r="DI76" s="99">
        <v>0</v>
      </c>
      <c r="DJ76" s="99">
        <v>0</v>
      </c>
      <c r="DK76" s="99">
        <v>0</v>
      </c>
      <c r="DL76" s="99">
        <v>142.3</v>
      </c>
      <c r="DM76" s="99">
        <v>126.48</v>
      </c>
      <c r="DN76" s="99">
        <v>166.69</v>
      </c>
      <c r="DO76" s="99">
        <v>11.96</v>
      </c>
      <c r="DP76" s="99">
        <v>5.99</v>
      </c>
      <c r="DQ76" s="99">
        <v>0</v>
      </c>
      <c r="DR76" s="99">
        <v>10.89</v>
      </c>
      <c r="DS76" s="99">
        <v>5.92</v>
      </c>
      <c r="DT76" s="167"/>
    </row>
    <row r="77" s="61" customFormat="1" spans="1:124">
      <c r="A77" s="94" t="s">
        <v>396</v>
      </c>
      <c r="B77" s="99">
        <v>70397629.43</v>
      </c>
      <c r="C77" s="99">
        <v>58374582.23</v>
      </c>
      <c r="D77" s="99">
        <v>11583895.25</v>
      </c>
      <c r="E77" s="99">
        <v>266575.53</v>
      </c>
      <c r="F77" s="99">
        <v>131226.82</v>
      </c>
      <c r="G77" s="99">
        <v>1296307.79</v>
      </c>
      <c r="H77" s="99">
        <v>-1254958.19</v>
      </c>
      <c r="I77" s="99">
        <v>13531086.17</v>
      </c>
      <c r="J77" s="99">
        <v>0</v>
      </c>
      <c r="K77" s="99">
        <v>0</v>
      </c>
      <c r="L77" s="99">
        <v>0</v>
      </c>
      <c r="M77" s="99">
        <v>249332.67</v>
      </c>
      <c r="N77" s="99">
        <v>387070.33</v>
      </c>
      <c r="O77" s="99">
        <v>30811374.46</v>
      </c>
      <c r="P77" s="99">
        <v>3962573.97</v>
      </c>
      <c r="Q77" s="99">
        <v>8180764.18</v>
      </c>
      <c r="R77" s="99">
        <v>1252380.45</v>
      </c>
      <c r="S77" s="99">
        <v>1599308.96</v>
      </c>
      <c r="T77" s="99">
        <v>1007427.68</v>
      </c>
      <c r="U77" s="99">
        <v>248325.19</v>
      </c>
      <c r="V77" s="99">
        <v>788601.14</v>
      </c>
      <c r="W77" s="99">
        <v>318911</v>
      </c>
      <c r="X77" s="99">
        <v>292541.35</v>
      </c>
      <c r="Y77" s="99">
        <v>111639.96</v>
      </c>
      <c r="Z77" s="99">
        <v>2163615.18</v>
      </c>
      <c r="AA77" s="99">
        <v>2230550.5</v>
      </c>
      <c r="AB77" s="99">
        <v>1662698.12</v>
      </c>
      <c r="AC77" s="99">
        <v>1719719.07</v>
      </c>
      <c r="AD77" s="99">
        <v>403239.34</v>
      </c>
      <c r="AE77" s="99">
        <v>326780.85</v>
      </c>
      <c r="AF77" s="99">
        <v>522360.26</v>
      </c>
      <c r="AG77" s="99">
        <v>429796.98</v>
      </c>
      <c r="AH77" s="99">
        <v>1208223.03</v>
      </c>
      <c r="AI77" s="99">
        <v>357085.21</v>
      </c>
      <c r="AJ77" s="99">
        <v>751532.52</v>
      </c>
      <c r="AK77" s="99">
        <v>9312714.77</v>
      </c>
      <c r="AL77" s="99">
        <v>290218.09</v>
      </c>
      <c r="AM77" s="99">
        <v>300058.84</v>
      </c>
      <c r="AN77" s="99">
        <v>1255070.98</v>
      </c>
      <c r="AO77" s="99">
        <v>16906674.04</v>
      </c>
      <c r="AP77" s="99">
        <v>618081.61</v>
      </c>
      <c r="AQ77" s="99">
        <v>601154.29</v>
      </c>
      <c r="AR77" s="99">
        <v>705459.35</v>
      </c>
      <c r="AS77" s="99">
        <v>541706.26</v>
      </c>
      <c r="AT77" s="99">
        <v>676095.44</v>
      </c>
      <c r="AU77" s="99">
        <v>665136.19</v>
      </c>
      <c r="AV77" s="99">
        <v>237631.76</v>
      </c>
      <c r="AW77" s="99">
        <v>688876.19</v>
      </c>
      <c r="AX77" s="99">
        <v>407487.03</v>
      </c>
      <c r="AY77" s="99">
        <v>340927.07</v>
      </c>
      <c r="AZ77" s="99">
        <v>447740.79</v>
      </c>
      <c r="BA77" s="99">
        <v>540537.09</v>
      </c>
      <c r="BB77" s="99">
        <v>561149.54</v>
      </c>
      <c r="BC77" s="99">
        <v>269676.11</v>
      </c>
      <c r="BD77" s="99">
        <v>333540.77</v>
      </c>
      <c r="BE77" s="99">
        <v>270398.72</v>
      </c>
      <c r="BF77" s="99">
        <v>366217.72</v>
      </c>
      <c r="BG77" s="99">
        <v>175619.44</v>
      </c>
      <c r="BH77" s="99">
        <v>186807.85</v>
      </c>
      <c r="BI77" s="99">
        <v>248004.93</v>
      </c>
      <c r="BJ77" s="99">
        <v>416952.06</v>
      </c>
      <c r="BK77" s="99">
        <v>249780.45</v>
      </c>
      <c r="BL77" s="99">
        <v>143533.64</v>
      </c>
      <c r="BM77" s="99">
        <v>188910.52</v>
      </c>
      <c r="BN77" s="99">
        <v>169846.38</v>
      </c>
      <c r="BO77" s="99">
        <v>189817.72</v>
      </c>
      <c r="BP77" s="99">
        <v>177189.49</v>
      </c>
      <c r="BQ77" s="99">
        <v>143198.23</v>
      </c>
      <c r="BR77" s="99">
        <v>244436.22</v>
      </c>
      <c r="BS77" s="99">
        <v>95766.61</v>
      </c>
      <c r="BT77" s="99">
        <v>117464.25</v>
      </c>
      <c r="BU77" s="99">
        <v>54977.52</v>
      </c>
      <c r="BV77" s="99">
        <v>119864.52</v>
      </c>
      <c r="BW77" s="99">
        <v>144150.9</v>
      </c>
      <c r="BX77" s="99">
        <v>283448.38</v>
      </c>
      <c r="BY77" s="99">
        <v>367341.18</v>
      </c>
      <c r="BZ77" s="99">
        <v>101471.97</v>
      </c>
      <c r="CA77" s="99">
        <v>137342.69</v>
      </c>
      <c r="CB77" s="99">
        <v>68430.69</v>
      </c>
      <c r="CC77" s="99">
        <v>98266.4</v>
      </c>
      <c r="CD77" s="99">
        <v>69694.04</v>
      </c>
      <c r="CE77" s="99">
        <v>108249.5</v>
      </c>
      <c r="CF77" s="99">
        <v>158751.36</v>
      </c>
      <c r="CG77" s="99">
        <v>146808.62</v>
      </c>
      <c r="CH77" s="99">
        <v>106337.93</v>
      </c>
      <c r="CI77" s="99">
        <v>110360.84</v>
      </c>
      <c r="CJ77" s="99">
        <v>136993.15</v>
      </c>
      <c r="CK77" s="99">
        <v>80588.62</v>
      </c>
      <c r="CL77" s="99">
        <v>91782.54</v>
      </c>
      <c r="CM77" s="99">
        <v>172140.59</v>
      </c>
      <c r="CN77" s="99">
        <v>62399.29</v>
      </c>
      <c r="CO77" s="99">
        <v>113113.17</v>
      </c>
      <c r="CP77" s="99">
        <v>73249.43</v>
      </c>
      <c r="CQ77" s="99">
        <v>110451.78</v>
      </c>
      <c r="CR77" s="99">
        <v>49029.97</v>
      </c>
      <c r="CS77" s="99">
        <v>119378.29</v>
      </c>
      <c r="CT77" s="99">
        <v>107111.32</v>
      </c>
      <c r="CU77" s="99">
        <v>246529.46</v>
      </c>
      <c r="CV77" s="99">
        <v>115996.18</v>
      </c>
      <c r="CW77" s="99">
        <v>175399.94</v>
      </c>
      <c r="CX77" s="99">
        <v>94738.81</v>
      </c>
      <c r="CY77" s="99">
        <v>115169.14</v>
      </c>
      <c r="CZ77" s="99">
        <v>88469.18</v>
      </c>
      <c r="DA77" s="99">
        <v>212056.9</v>
      </c>
      <c r="DB77" s="99">
        <v>96029.74</v>
      </c>
      <c r="DC77" s="99">
        <v>111337.64</v>
      </c>
      <c r="DD77" s="99">
        <v>125413.37</v>
      </c>
      <c r="DE77" s="99">
        <v>89897.21</v>
      </c>
      <c r="DF77" s="99">
        <v>110550.78</v>
      </c>
      <c r="DG77" s="99">
        <v>156390.52</v>
      </c>
      <c r="DH77" s="99">
        <v>30350.97</v>
      </c>
      <c r="DI77" s="99">
        <v>152352.18</v>
      </c>
      <c r="DJ77" s="99">
        <v>116526.86</v>
      </c>
      <c r="DK77" s="99">
        <v>173295.62</v>
      </c>
      <c r="DL77" s="99">
        <v>86582.18</v>
      </c>
      <c r="DM77" s="99">
        <v>63560.55</v>
      </c>
      <c r="DN77" s="99">
        <v>80309.36</v>
      </c>
      <c r="DO77" s="99">
        <v>42702.29</v>
      </c>
      <c r="DP77" s="99">
        <v>60636.12</v>
      </c>
      <c r="DQ77" s="99">
        <v>36669.98</v>
      </c>
      <c r="DR77" s="99">
        <v>72350.14</v>
      </c>
      <c r="DS77" s="99">
        <v>42480.51</v>
      </c>
      <c r="DT77" s="167"/>
    </row>
    <row r="78" s="61" customFormat="1" spans="1:124">
      <c r="A78" s="94" t="s">
        <v>397</v>
      </c>
      <c r="B78" s="99">
        <v>3815861.1</v>
      </c>
      <c r="C78" s="99">
        <v>3815861.1</v>
      </c>
      <c r="D78" s="99">
        <v>0</v>
      </c>
      <c r="E78" s="99">
        <v>0</v>
      </c>
      <c r="F78" s="99">
        <v>0</v>
      </c>
      <c r="G78" s="99">
        <v>0</v>
      </c>
      <c r="H78" s="99">
        <v>0</v>
      </c>
      <c r="I78" s="99">
        <v>0</v>
      </c>
      <c r="J78" s="99">
        <v>0</v>
      </c>
      <c r="K78" s="99">
        <v>0</v>
      </c>
      <c r="L78" s="99">
        <v>0</v>
      </c>
      <c r="M78" s="99">
        <v>0</v>
      </c>
      <c r="N78" s="99">
        <v>0</v>
      </c>
      <c r="O78" s="99">
        <v>3945681.22</v>
      </c>
      <c r="P78" s="99">
        <v>-129820.12</v>
      </c>
      <c r="Q78" s="99">
        <v>0</v>
      </c>
      <c r="R78" s="99">
        <v>0</v>
      </c>
      <c r="S78" s="99">
        <v>0</v>
      </c>
      <c r="T78" s="99">
        <v>-129820.12</v>
      </c>
      <c r="U78" s="99">
        <v>0</v>
      </c>
      <c r="V78" s="99">
        <v>0</v>
      </c>
      <c r="W78" s="99">
        <v>0</v>
      </c>
      <c r="X78" s="99">
        <v>0</v>
      </c>
      <c r="Y78" s="99">
        <v>0</v>
      </c>
      <c r="Z78" s="99">
        <v>0</v>
      </c>
      <c r="AA78" s="99">
        <v>0</v>
      </c>
      <c r="AB78" s="99">
        <v>0</v>
      </c>
      <c r="AC78" s="99">
        <v>0</v>
      </c>
      <c r="AD78" s="99">
        <v>0</v>
      </c>
      <c r="AE78" s="99">
        <v>0</v>
      </c>
      <c r="AF78" s="99">
        <v>0</v>
      </c>
      <c r="AG78" s="99">
        <v>0</v>
      </c>
      <c r="AH78" s="99">
        <v>3945681.22</v>
      </c>
      <c r="AI78" s="99">
        <v>0</v>
      </c>
      <c r="AJ78" s="99">
        <v>0</v>
      </c>
      <c r="AK78" s="99">
        <v>0</v>
      </c>
      <c r="AL78" s="99">
        <v>0</v>
      </c>
      <c r="AM78" s="99">
        <v>0</v>
      </c>
      <c r="AN78" s="99">
        <v>0</v>
      </c>
      <c r="AO78" s="99">
        <v>0</v>
      </c>
      <c r="AP78" s="99">
        <v>0</v>
      </c>
      <c r="AQ78" s="99">
        <v>0</v>
      </c>
      <c r="AR78" s="99">
        <v>0</v>
      </c>
      <c r="AS78" s="99">
        <v>0</v>
      </c>
      <c r="AT78" s="99">
        <v>0</v>
      </c>
      <c r="AU78" s="99">
        <v>0</v>
      </c>
      <c r="AV78" s="99">
        <v>0</v>
      </c>
      <c r="AW78" s="99">
        <v>0</v>
      </c>
      <c r="AX78" s="99">
        <v>0</v>
      </c>
      <c r="AY78" s="99">
        <v>0</v>
      </c>
      <c r="AZ78" s="99">
        <v>0</v>
      </c>
      <c r="BA78" s="99">
        <v>0</v>
      </c>
      <c r="BB78" s="99">
        <v>0</v>
      </c>
      <c r="BC78" s="99">
        <v>0</v>
      </c>
      <c r="BD78" s="99">
        <v>0</v>
      </c>
      <c r="BE78" s="99">
        <v>0</v>
      </c>
      <c r="BF78" s="99">
        <v>0</v>
      </c>
      <c r="BG78" s="99">
        <v>0</v>
      </c>
      <c r="BH78" s="99">
        <v>0</v>
      </c>
      <c r="BI78" s="99">
        <v>0</v>
      </c>
      <c r="BJ78" s="99">
        <v>0</v>
      </c>
      <c r="BK78" s="99">
        <v>0</v>
      </c>
      <c r="BL78" s="99">
        <v>0</v>
      </c>
      <c r="BM78" s="99">
        <v>0</v>
      </c>
      <c r="BN78" s="99">
        <v>0</v>
      </c>
      <c r="BO78" s="99">
        <v>0</v>
      </c>
      <c r="BP78" s="99">
        <v>0</v>
      </c>
      <c r="BQ78" s="99">
        <v>0</v>
      </c>
      <c r="BR78" s="99">
        <v>0</v>
      </c>
      <c r="BS78" s="99">
        <v>0</v>
      </c>
      <c r="BT78" s="99">
        <v>0</v>
      </c>
      <c r="BU78" s="99">
        <v>0</v>
      </c>
      <c r="BV78" s="99">
        <v>0</v>
      </c>
      <c r="BW78" s="99">
        <v>0</v>
      </c>
      <c r="BX78" s="99">
        <v>0</v>
      </c>
      <c r="BY78" s="99">
        <v>0</v>
      </c>
      <c r="BZ78" s="99">
        <v>0</v>
      </c>
      <c r="CA78" s="99">
        <v>0</v>
      </c>
      <c r="CB78" s="99">
        <v>0</v>
      </c>
      <c r="CC78" s="99">
        <v>0</v>
      </c>
      <c r="CD78" s="99">
        <v>0</v>
      </c>
      <c r="CE78" s="99">
        <v>0</v>
      </c>
      <c r="CF78" s="99">
        <v>0</v>
      </c>
      <c r="CG78" s="99">
        <v>0</v>
      </c>
      <c r="CH78" s="99">
        <v>0</v>
      </c>
      <c r="CI78" s="99">
        <v>0</v>
      </c>
      <c r="CJ78" s="99">
        <v>0</v>
      </c>
      <c r="CK78" s="99">
        <v>0</v>
      </c>
      <c r="CL78" s="99">
        <v>0</v>
      </c>
      <c r="CM78" s="99">
        <v>0</v>
      </c>
      <c r="CN78" s="99">
        <v>0</v>
      </c>
      <c r="CO78" s="99">
        <v>0</v>
      </c>
      <c r="CP78" s="99">
        <v>0</v>
      </c>
      <c r="CQ78" s="99">
        <v>0</v>
      </c>
      <c r="CR78" s="99">
        <v>0</v>
      </c>
      <c r="CS78" s="99">
        <v>0</v>
      </c>
      <c r="CT78" s="99">
        <v>0</v>
      </c>
      <c r="CU78" s="99">
        <v>0</v>
      </c>
      <c r="CV78" s="99">
        <v>0</v>
      </c>
      <c r="CW78" s="99">
        <v>0</v>
      </c>
      <c r="CX78" s="99">
        <v>0</v>
      </c>
      <c r="CY78" s="99">
        <v>0</v>
      </c>
      <c r="CZ78" s="99">
        <v>0</v>
      </c>
      <c r="DA78" s="99">
        <v>0</v>
      </c>
      <c r="DB78" s="99">
        <v>0</v>
      </c>
      <c r="DC78" s="99">
        <v>0</v>
      </c>
      <c r="DD78" s="99">
        <v>0</v>
      </c>
      <c r="DE78" s="99">
        <v>0</v>
      </c>
      <c r="DF78" s="99">
        <v>0</v>
      </c>
      <c r="DG78" s="99">
        <v>0</v>
      </c>
      <c r="DH78" s="99">
        <v>0</v>
      </c>
      <c r="DI78" s="99">
        <v>0</v>
      </c>
      <c r="DJ78" s="99">
        <v>0</v>
      </c>
      <c r="DK78" s="99">
        <v>0</v>
      </c>
      <c r="DL78" s="99">
        <v>0</v>
      </c>
      <c r="DM78" s="99">
        <v>0</v>
      </c>
      <c r="DN78" s="99">
        <v>0</v>
      </c>
      <c r="DO78" s="99">
        <v>0</v>
      </c>
      <c r="DP78" s="99">
        <v>0</v>
      </c>
      <c r="DQ78" s="99">
        <v>0</v>
      </c>
      <c r="DR78" s="99">
        <v>0</v>
      </c>
      <c r="DS78" s="99">
        <v>0</v>
      </c>
      <c r="DT78" s="167"/>
    </row>
    <row r="79" s="61" customFormat="1" spans="1:124">
      <c r="A79" s="94" t="s">
        <v>398</v>
      </c>
      <c r="B79" s="99">
        <v>0</v>
      </c>
      <c r="C79" s="99">
        <v>0</v>
      </c>
      <c r="D79" s="99">
        <v>0</v>
      </c>
      <c r="E79" s="99">
        <v>0</v>
      </c>
      <c r="F79" s="99">
        <v>0</v>
      </c>
      <c r="G79" s="99">
        <v>0</v>
      </c>
      <c r="H79" s="99">
        <v>0</v>
      </c>
      <c r="I79" s="99">
        <v>0</v>
      </c>
      <c r="J79" s="99">
        <v>0</v>
      </c>
      <c r="K79" s="99">
        <v>0</v>
      </c>
      <c r="L79" s="99">
        <v>0</v>
      </c>
      <c r="M79" s="99">
        <v>0</v>
      </c>
      <c r="N79" s="99">
        <v>0</v>
      </c>
      <c r="O79" s="99">
        <v>0</v>
      </c>
      <c r="P79" s="99">
        <v>0</v>
      </c>
      <c r="Q79" s="99">
        <v>0</v>
      </c>
      <c r="R79" s="99">
        <v>0</v>
      </c>
      <c r="S79" s="99">
        <v>0</v>
      </c>
      <c r="T79" s="99">
        <v>0</v>
      </c>
      <c r="U79" s="99">
        <v>0</v>
      </c>
      <c r="V79" s="99">
        <v>0</v>
      </c>
      <c r="W79" s="99">
        <v>0</v>
      </c>
      <c r="X79" s="99">
        <v>0</v>
      </c>
      <c r="Y79" s="99">
        <v>0</v>
      </c>
      <c r="Z79" s="99">
        <v>0</v>
      </c>
      <c r="AA79" s="99">
        <v>0</v>
      </c>
      <c r="AB79" s="99">
        <v>0</v>
      </c>
      <c r="AC79" s="99">
        <v>0</v>
      </c>
      <c r="AD79" s="99">
        <v>0</v>
      </c>
      <c r="AE79" s="99">
        <v>0</v>
      </c>
      <c r="AF79" s="99">
        <v>0</v>
      </c>
      <c r="AG79" s="99">
        <v>0</v>
      </c>
      <c r="AH79" s="99">
        <v>0</v>
      </c>
      <c r="AI79" s="99">
        <v>0</v>
      </c>
      <c r="AJ79" s="99">
        <v>0</v>
      </c>
      <c r="AK79" s="99">
        <v>0</v>
      </c>
      <c r="AL79" s="99">
        <v>0</v>
      </c>
      <c r="AM79" s="99">
        <v>0</v>
      </c>
      <c r="AN79" s="99">
        <v>0</v>
      </c>
      <c r="AO79" s="99">
        <v>0</v>
      </c>
      <c r="AP79" s="99">
        <v>0</v>
      </c>
      <c r="AQ79" s="99">
        <v>0</v>
      </c>
      <c r="AR79" s="99">
        <v>0</v>
      </c>
      <c r="AS79" s="99">
        <v>0</v>
      </c>
      <c r="AT79" s="99">
        <v>0</v>
      </c>
      <c r="AU79" s="99">
        <v>0</v>
      </c>
      <c r="AV79" s="99">
        <v>0</v>
      </c>
      <c r="AW79" s="99">
        <v>0</v>
      </c>
      <c r="AX79" s="99">
        <v>0</v>
      </c>
      <c r="AY79" s="99">
        <v>0</v>
      </c>
      <c r="AZ79" s="99">
        <v>0</v>
      </c>
      <c r="BA79" s="99">
        <v>0</v>
      </c>
      <c r="BB79" s="99">
        <v>0</v>
      </c>
      <c r="BC79" s="99">
        <v>0</v>
      </c>
      <c r="BD79" s="99">
        <v>0</v>
      </c>
      <c r="BE79" s="99">
        <v>0</v>
      </c>
      <c r="BF79" s="99">
        <v>0</v>
      </c>
      <c r="BG79" s="99">
        <v>0</v>
      </c>
      <c r="BH79" s="99">
        <v>0</v>
      </c>
      <c r="BI79" s="99">
        <v>0</v>
      </c>
      <c r="BJ79" s="99">
        <v>0</v>
      </c>
      <c r="BK79" s="99">
        <v>0</v>
      </c>
      <c r="BL79" s="99">
        <v>0</v>
      </c>
      <c r="BM79" s="99">
        <v>0</v>
      </c>
      <c r="BN79" s="99">
        <v>0</v>
      </c>
      <c r="BO79" s="99">
        <v>0</v>
      </c>
      <c r="BP79" s="99">
        <v>0</v>
      </c>
      <c r="BQ79" s="99">
        <v>0</v>
      </c>
      <c r="BR79" s="99">
        <v>0</v>
      </c>
      <c r="BS79" s="99">
        <v>0</v>
      </c>
      <c r="BT79" s="99">
        <v>0</v>
      </c>
      <c r="BU79" s="99">
        <v>0</v>
      </c>
      <c r="BV79" s="99">
        <v>0</v>
      </c>
      <c r="BW79" s="99">
        <v>0</v>
      </c>
      <c r="BX79" s="99">
        <v>0</v>
      </c>
      <c r="BY79" s="99">
        <v>0</v>
      </c>
      <c r="BZ79" s="99">
        <v>0</v>
      </c>
      <c r="CA79" s="99">
        <v>0</v>
      </c>
      <c r="CB79" s="99">
        <v>0</v>
      </c>
      <c r="CC79" s="99">
        <v>0</v>
      </c>
      <c r="CD79" s="99">
        <v>0</v>
      </c>
      <c r="CE79" s="99">
        <v>0</v>
      </c>
      <c r="CF79" s="99">
        <v>0</v>
      </c>
      <c r="CG79" s="99">
        <v>0</v>
      </c>
      <c r="CH79" s="99">
        <v>0</v>
      </c>
      <c r="CI79" s="99">
        <v>0</v>
      </c>
      <c r="CJ79" s="99">
        <v>0</v>
      </c>
      <c r="CK79" s="99">
        <v>0</v>
      </c>
      <c r="CL79" s="99">
        <v>0</v>
      </c>
      <c r="CM79" s="99">
        <v>0</v>
      </c>
      <c r="CN79" s="99">
        <v>0</v>
      </c>
      <c r="CO79" s="99">
        <v>0</v>
      </c>
      <c r="CP79" s="99">
        <v>0</v>
      </c>
      <c r="CQ79" s="99">
        <v>0</v>
      </c>
      <c r="CR79" s="99">
        <v>0</v>
      </c>
      <c r="CS79" s="99">
        <v>0</v>
      </c>
      <c r="CT79" s="99">
        <v>0</v>
      </c>
      <c r="CU79" s="99">
        <v>0</v>
      </c>
      <c r="CV79" s="99">
        <v>0</v>
      </c>
      <c r="CW79" s="99">
        <v>0</v>
      </c>
      <c r="CX79" s="99">
        <v>0</v>
      </c>
      <c r="CY79" s="99">
        <v>0</v>
      </c>
      <c r="CZ79" s="99">
        <v>0</v>
      </c>
      <c r="DA79" s="99">
        <v>0</v>
      </c>
      <c r="DB79" s="99">
        <v>0</v>
      </c>
      <c r="DC79" s="99">
        <v>0</v>
      </c>
      <c r="DD79" s="99">
        <v>0</v>
      </c>
      <c r="DE79" s="99">
        <v>0</v>
      </c>
      <c r="DF79" s="99">
        <v>0</v>
      </c>
      <c r="DG79" s="99">
        <v>0</v>
      </c>
      <c r="DH79" s="99">
        <v>0</v>
      </c>
      <c r="DI79" s="99">
        <v>0</v>
      </c>
      <c r="DJ79" s="99">
        <v>0</v>
      </c>
      <c r="DK79" s="99">
        <v>0</v>
      </c>
      <c r="DL79" s="99">
        <v>0</v>
      </c>
      <c r="DM79" s="99">
        <v>0</v>
      </c>
      <c r="DN79" s="99">
        <v>0</v>
      </c>
      <c r="DO79" s="99">
        <v>0</v>
      </c>
      <c r="DP79" s="99">
        <v>0</v>
      </c>
      <c r="DQ79" s="99">
        <v>0</v>
      </c>
      <c r="DR79" s="99">
        <v>0</v>
      </c>
      <c r="DS79" s="99">
        <v>0</v>
      </c>
      <c r="DT79" s="167"/>
    </row>
    <row r="80" s="61" customFormat="1" spans="1:124">
      <c r="A80" s="94" t="s">
        <v>399</v>
      </c>
      <c r="B80" s="99">
        <v>396247.45</v>
      </c>
      <c r="C80" s="99">
        <v>396247.45</v>
      </c>
      <c r="D80" s="99">
        <v>0</v>
      </c>
      <c r="E80" s="99">
        <v>0</v>
      </c>
      <c r="F80" s="99">
        <v>0</v>
      </c>
      <c r="G80" s="99">
        <v>0</v>
      </c>
      <c r="H80" s="99">
        <v>0</v>
      </c>
      <c r="I80" s="99">
        <v>0</v>
      </c>
      <c r="J80" s="99">
        <v>0</v>
      </c>
      <c r="K80" s="99">
        <v>0</v>
      </c>
      <c r="L80" s="99">
        <v>0</v>
      </c>
      <c r="M80" s="99">
        <v>0</v>
      </c>
      <c r="N80" s="99">
        <v>0</v>
      </c>
      <c r="O80" s="99">
        <v>396247.45</v>
      </c>
      <c r="P80" s="99">
        <v>0</v>
      </c>
      <c r="Q80" s="99">
        <v>0</v>
      </c>
      <c r="R80" s="99">
        <v>0</v>
      </c>
      <c r="S80" s="99">
        <v>0</v>
      </c>
      <c r="T80" s="99">
        <v>0</v>
      </c>
      <c r="U80" s="99">
        <v>0</v>
      </c>
      <c r="V80" s="99">
        <v>0</v>
      </c>
      <c r="W80" s="99">
        <v>0</v>
      </c>
      <c r="X80" s="99">
        <v>0</v>
      </c>
      <c r="Y80" s="99">
        <v>0</v>
      </c>
      <c r="Z80" s="99">
        <v>0</v>
      </c>
      <c r="AA80" s="99">
        <v>0</v>
      </c>
      <c r="AB80" s="99">
        <v>0</v>
      </c>
      <c r="AC80" s="99">
        <v>0</v>
      </c>
      <c r="AD80" s="99">
        <v>0</v>
      </c>
      <c r="AE80" s="99">
        <v>0</v>
      </c>
      <c r="AF80" s="99">
        <v>0</v>
      </c>
      <c r="AG80" s="99">
        <v>0</v>
      </c>
      <c r="AH80" s="99">
        <v>0</v>
      </c>
      <c r="AI80" s="99">
        <v>0</v>
      </c>
      <c r="AJ80" s="99">
        <v>0</v>
      </c>
      <c r="AK80" s="99">
        <v>0</v>
      </c>
      <c r="AL80" s="99">
        <v>0</v>
      </c>
      <c r="AM80" s="99">
        <v>0</v>
      </c>
      <c r="AN80" s="99">
        <v>255.94</v>
      </c>
      <c r="AO80" s="99">
        <v>395991.51</v>
      </c>
      <c r="AP80" s="99">
        <v>1022.64</v>
      </c>
      <c r="AQ80" s="99">
        <v>5352.83</v>
      </c>
      <c r="AR80" s="99">
        <v>1051.51</v>
      </c>
      <c r="AS80" s="99">
        <v>329752.83</v>
      </c>
      <c r="AT80" s="99">
        <v>1398.11</v>
      </c>
      <c r="AU80" s="99">
        <v>1833.96</v>
      </c>
      <c r="AV80" s="99">
        <v>1052.83</v>
      </c>
      <c r="AW80" s="99">
        <v>1674.15</v>
      </c>
      <c r="AX80" s="99">
        <v>620.75</v>
      </c>
      <c r="AY80" s="99">
        <v>658.49</v>
      </c>
      <c r="AZ80" s="99">
        <v>882.36</v>
      </c>
      <c r="BA80" s="99">
        <v>224.53</v>
      </c>
      <c r="BB80" s="99">
        <v>211.32</v>
      </c>
      <c r="BC80" s="99">
        <v>801.89</v>
      </c>
      <c r="BD80" s="99">
        <v>1952.83</v>
      </c>
      <c r="BE80" s="99">
        <v>1422.64</v>
      </c>
      <c r="BF80" s="99">
        <v>749.06</v>
      </c>
      <c r="BG80" s="99">
        <v>486.79</v>
      </c>
      <c r="BH80" s="99">
        <v>1426.42</v>
      </c>
      <c r="BI80" s="99">
        <v>1303.77</v>
      </c>
      <c r="BJ80" s="99">
        <v>922.64</v>
      </c>
      <c r="BK80" s="99">
        <v>420.75</v>
      </c>
      <c r="BL80" s="99">
        <v>726.42</v>
      </c>
      <c r="BM80" s="99">
        <v>224.53</v>
      </c>
      <c r="BN80" s="99">
        <v>950.94</v>
      </c>
      <c r="BO80" s="99">
        <v>1043.4</v>
      </c>
      <c r="BP80" s="99">
        <v>3909.43</v>
      </c>
      <c r="BQ80" s="99">
        <v>449.06</v>
      </c>
      <c r="BR80" s="99">
        <v>1667.26</v>
      </c>
      <c r="BS80" s="99">
        <v>977.36</v>
      </c>
      <c r="BT80" s="99">
        <v>552.83</v>
      </c>
      <c r="BU80" s="99">
        <v>369.81</v>
      </c>
      <c r="BV80" s="99">
        <v>749.06</v>
      </c>
      <c r="BW80" s="99">
        <v>590.57</v>
      </c>
      <c r="BX80" s="99">
        <v>156.6</v>
      </c>
      <c r="BY80" s="99">
        <v>9028.3</v>
      </c>
      <c r="BZ80" s="99">
        <v>70</v>
      </c>
      <c r="CA80" s="99">
        <v>140</v>
      </c>
      <c r="CB80" s="99">
        <v>1230</v>
      </c>
      <c r="CC80" s="99">
        <v>0</v>
      </c>
      <c r="CD80" s="99">
        <v>660.38</v>
      </c>
      <c r="CE80" s="99">
        <v>182</v>
      </c>
      <c r="CF80" s="99">
        <v>630</v>
      </c>
      <c r="CG80" s="99">
        <v>528</v>
      </c>
      <c r="CH80" s="99">
        <v>7.66</v>
      </c>
      <c r="CI80" s="99">
        <v>196</v>
      </c>
      <c r="CJ80" s="99">
        <v>322</v>
      </c>
      <c r="CK80" s="99">
        <v>196</v>
      </c>
      <c r="CL80" s="99">
        <v>670</v>
      </c>
      <c r="CM80" s="99">
        <v>2226</v>
      </c>
      <c r="CN80" s="99">
        <v>14</v>
      </c>
      <c r="CO80" s="99">
        <v>182</v>
      </c>
      <c r="CP80" s="99">
        <v>210</v>
      </c>
      <c r="CQ80" s="99">
        <v>1734</v>
      </c>
      <c r="CR80" s="99">
        <v>168</v>
      </c>
      <c r="CS80" s="99">
        <v>98</v>
      </c>
      <c r="CT80" s="99">
        <v>42</v>
      </c>
      <c r="CU80" s="99">
        <v>532</v>
      </c>
      <c r="CV80" s="99">
        <v>66.04</v>
      </c>
      <c r="CW80" s="99">
        <v>155.28</v>
      </c>
      <c r="CX80" s="99">
        <v>420</v>
      </c>
      <c r="CY80" s="99">
        <v>698</v>
      </c>
      <c r="CZ80" s="99">
        <v>402</v>
      </c>
      <c r="DA80" s="99">
        <v>171.7</v>
      </c>
      <c r="DB80" s="99">
        <v>266</v>
      </c>
      <c r="DC80" s="99">
        <v>336</v>
      </c>
      <c r="DD80" s="99">
        <v>112</v>
      </c>
      <c r="DE80" s="99">
        <v>42</v>
      </c>
      <c r="DF80" s="99">
        <v>98</v>
      </c>
      <c r="DG80" s="99">
        <v>1530</v>
      </c>
      <c r="DH80" s="99">
        <v>14</v>
      </c>
      <c r="DI80" s="99">
        <v>84</v>
      </c>
      <c r="DJ80" s="99">
        <v>98</v>
      </c>
      <c r="DK80" s="99">
        <v>238</v>
      </c>
      <c r="DL80" s="99">
        <v>869.81</v>
      </c>
      <c r="DM80" s="99">
        <v>884.91</v>
      </c>
      <c r="DN80" s="99">
        <v>735.85</v>
      </c>
      <c r="DO80" s="99">
        <v>647.17</v>
      </c>
      <c r="DP80" s="99">
        <v>501.89</v>
      </c>
      <c r="DQ80" s="99">
        <v>132.08</v>
      </c>
      <c r="DR80" s="99">
        <v>250.94</v>
      </c>
      <c r="DS80" s="99">
        <v>581.13</v>
      </c>
      <c r="DT80" s="167"/>
    </row>
    <row r="81" s="82" customFormat="1" spans="1:123">
      <c r="A81" s="88" t="s">
        <v>433</v>
      </c>
      <c r="B81" s="99">
        <v>75952657.5900001</v>
      </c>
      <c r="C81" s="99">
        <v>85549080.5</v>
      </c>
      <c r="D81" s="99">
        <v>913860.680000005</v>
      </c>
      <c r="E81" s="99">
        <v>2653461.98</v>
      </c>
      <c r="F81" s="99">
        <v>144548.08</v>
      </c>
      <c r="G81" s="99">
        <v>-4710413.25</v>
      </c>
      <c r="H81" s="99">
        <v>-8597880.3999999</v>
      </c>
      <c r="I81" s="99">
        <v>-33425421.75</v>
      </c>
      <c r="J81" s="99">
        <v>0</v>
      </c>
      <c r="K81" s="99">
        <v>4.64</v>
      </c>
      <c r="L81" s="99">
        <v>0</v>
      </c>
      <c r="M81" s="99">
        <v>-249285.77</v>
      </c>
      <c r="N81" s="99">
        <v>-386844.11</v>
      </c>
      <c r="O81" s="99">
        <v>65799777.47</v>
      </c>
      <c r="P81" s="99">
        <v>46255344.02</v>
      </c>
      <c r="Q81" s="99">
        <v>-8001853.72</v>
      </c>
      <c r="R81" s="99">
        <v>15557359.72</v>
      </c>
      <c r="S81" s="99">
        <v>-1599808.64</v>
      </c>
      <c r="T81" s="99">
        <v>48556325.68</v>
      </c>
      <c r="U81" s="99">
        <v>-243360.19</v>
      </c>
      <c r="V81" s="99">
        <v>-3178081.44</v>
      </c>
      <c r="W81" s="99">
        <v>2720268.61</v>
      </c>
      <c r="X81" s="99">
        <v>-292432.46</v>
      </c>
      <c r="Y81" s="99">
        <v>-111612.79</v>
      </c>
      <c r="Z81" s="99">
        <v>-1985329.05</v>
      </c>
      <c r="AA81" s="99">
        <v>-2230504.4</v>
      </c>
      <c r="AB81" s="99">
        <v>-1662492.7</v>
      </c>
      <c r="AC81" s="99">
        <v>-1719482.32</v>
      </c>
      <c r="AD81" s="99">
        <v>-78454.1899999999</v>
      </c>
      <c r="AE81" s="99">
        <v>8186322.86</v>
      </c>
      <c r="AF81" s="99">
        <v>7449491.05</v>
      </c>
      <c r="AG81" s="99">
        <v>-361091.18</v>
      </c>
      <c r="AH81" s="99">
        <v>33110886.97</v>
      </c>
      <c r="AI81" s="99">
        <v>-357085.21</v>
      </c>
      <c r="AJ81" s="99">
        <v>-751513.95</v>
      </c>
      <c r="AK81" s="99">
        <v>-9311468.64</v>
      </c>
      <c r="AL81" s="99">
        <v>-290218.09</v>
      </c>
      <c r="AM81" s="99">
        <v>-300058.84</v>
      </c>
      <c r="AN81" s="99">
        <v>519614.53</v>
      </c>
      <c r="AO81" s="99">
        <v>43540711.88</v>
      </c>
      <c r="AP81" s="99">
        <v>1561686.49</v>
      </c>
      <c r="AQ81" s="99">
        <v>2347321.41</v>
      </c>
      <c r="AR81" s="99">
        <v>1640102.35</v>
      </c>
      <c r="AS81" s="99">
        <v>1932759.41</v>
      </c>
      <c r="AT81" s="99">
        <v>2282914.72</v>
      </c>
      <c r="AU81" s="99">
        <v>2199166.36</v>
      </c>
      <c r="AV81" s="99">
        <v>635389.47</v>
      </c>
      <c r="AW81" s="99">
        <v>2536515.67</v>
      </c>
      <c r="AX81" s="99">
        <v>521817.68</v>
      </c>
      <c r="AY81" s="99">
        <v>306548.05</v>
      </c>
      <c r="AZ81" s="99">
        <v>8024546.14</v>
      </c>
      <c r="BA81" s="99">
        <v>532235.77</v>
      </c>
      <c r="BB81" s="99">
        <v>218392.16</v>
      </c>
      <c r="BC81" s="99">
        <v>512289.07</v>
      </c>
      <c r="BD81" s="99">
        <v>599878.79</v>
      </c>
      <c r="BE81" s="99">
        <v>546962.15</v>
      </c>
      <c r="BF81" s="99">
        <v>564693.31</v>
      </c>
      <c r="BG81" s="99">
        <v>484903.95</v>
      </c>
      <c r="BH81" s="99">
        <v>312489.63</v>
      </c>
      <c r="BI81" s="99">
        <v>445223.31</v>
      </c>
      <c r="BJ81" s="99">
        <v>611583.19</v>
      </c>
      <c r="BK81" s="99">
        <v>-91351.61</v>
      </c>
      <c r="BL81" s="99">
        <v>190711.3</v>
      </c>
      <c r="BM81" s="99">
        <v>-2760.06000000001</v>
      </c>
      <c r="BN81" s="99">
        <v>112950.89</v>
      </c>
      <c r="BO81" s="99">
        <v>59619.46</v>
      </c>
      <c r="BP81" s="99">
        <v>232505.65</v>
      </c>
      <c r="BQ81" s="99">
        <v>129399.55</v>
      </c>
      <c r="BR81" s="99">
        <v>-217621.11</v>
      </c>
      <c r="BS81" s="99">
        <v>35566.74</v>
      </c>
      <c r="BT81" s="99">
        <v>103201.08</v>
      </c>
      <c r="BU81" s="99">
        <v>27174.09</v>
      </c>
      <c r="BV81" s="99">
        <v>79784.71</v>
      </c>
      <c r="BW81" s="99">
        <v>157917.94</v>
      </c>
      <c r="BX81" s="99">
        <v>-123719.19</v>
      </c>
      <c r="BY81" s="99">
        <v>16152087.44</v>
      </c>
      <c r="BZ81" s="99">
        <v>-36176.3</v>
      </c>
      <c r="CA81" s="99">
        <v>-84510</v>
      </c>
      <c r="CB81" s="99">
        <v>-446.17</v>
      </c>
      <c r="CC81" s="99">
        <v>15697.53</v>
      </c>
      <c r="CD81" s="99">
        <v>-59314.12</v>
      </c>
      <c r="CE81" s="99">
        <v>-35092.34</v>
      </c>
      <c r="CF81" s="99">
        <v>41974.07</v>
      </c>
      <c r="CG81" s="99">
        <v>-56161.06</v>
      </c>
      <c r="CH81" s="99">
        <v>-74331.26</v>
      </c>
      <c r="CI81" s="99">
        <v>166571</v>
      </c>
      <c r="CJ81" s="99">
        <v>-50070.62</v>
      </c>
      <c r="CK81" s="99">
        <v>41892.21</v>
      </c>
      <c r="CL81" s="99">
        <v>46756.8</v>
      </c>
      <c r="CM81" s="99">
        <v>-77350.76</v>
      </c>
      <c r="CN81" s="99">
        <v>-36298.35</v>
      </c>
      <c r="CO81" s="99">
        <v>-78983.11</v>
      </c>
      <c r="CP81" s="99">
        <v>-17855.02</v>
      </c>
      <c r="CQ81" s="99">
        <v>-22120.49</v>
      </c>
      <c r="CR81" s="99">
        <v>-31007.89</v>
      </c>
      <c r="CS81" s="99">
        <v>-99445.85</v>
      </c>
      <c r="CT81" s="99">
        <v>-69955</v>
      </c>
      <c r="CU81" s="99">
        <v>-127467.89</v>
      </c>
      <c r="CV81" s="99">
        <v>-865.509999999995</v>
      </c>
      <c r="CW81" s="99">
        <v>-813373.55</v>
      </c>
      <c r="CX81" s="99">
        <v>110838.19</v>
      </c>
      <c r="CY81" s="99">
        <v>-10334.01</v>
      </c>
      <c r="CZ81" s="99">
        <v>-2908.14</v>
      </c>
      <c r="DA81" s="99">
        <v>170237.41</v>
      </c>
      <c r="DB81" s="99">
        <v>-15282.51</v>
      </c>
      <c r="DC81" s="99">
        <v>-47988.59</v>
      </c>
      <c r="DD81" s="99">
        <v>-18305.85</v>
      </c>
      <c r="DE81" s="99">
        <v>-60985.06</v>
      </c>
      <c r="DF81" s="99">
        <v>8775.94</v>
      </c>
      <c r="DG81" s="99">
        <v>-69805.7</v>
      </c>
      <c r="DH81" s="99">
        <v>-28499.04</v>
      </c>
      <c r="DI81" s="99">
        <v>-143580.4</v>
      </c>
      <c r="DJ81" s="99">
        <v>-88568</v>
      </c>
      <c r="DK81" s="99">
        <v>-44853.38</v>
      </c>
      <c r="DL81" s="99">
        <v>-54697.01</v>
      </c>
      <c r="DM81" s="99">
        <v>-57746.7</v>
      </c>
      <c r="DN81" s="99">
        <v>-62555.48</v>
      </c>
      <c r="DO81" s="99">
        <v>-39874.45</v>
      </c>
      <c r="DP81" s="99">
        <v>-59975.66</v>
      </c>
      <c r="DQ81" s="99">
        <v>-36543.52</v>
      </c>
      <c r="DR81" s="99">
        <v>-70779.46</v>
      </c>
      <c r="DS81" s="99">
        <v>-40808.98</v>
      </c>
    </row>
    <row r="82" s="61" customFormat="1" spans="1:124">
      <c r="A82" s="94" t="s">
        <v>434</v>
      </c>
      <c r="B82" s="99">
        <v>4354.84999999986</v>
      </c>
      <c r="C82" s="99">
        <v>4153.14999999991</v>
      </c>
      <c r="D82" s="99">
        <v>201.7</v>
      </c>
      <c r="E82" s="99">
        <v>0</v>
      </c>
      <c r="F82" s="99">
        <v>0</v>
      </c>
      <c r="G82" s="99">
        <v>0</v>
      </c>
      <c r="H82" s="99">
        <v>0</v>
      </c>
      <c r="I82" s="99">
        <v>4151.67</v>
      </c>
      <c r="J82" s="99">
        <v>0</v>
      </c>
      <c r="K82" s="99">
        <v>0</v>
      </c>
      <c r="L82" s="99">
        <v>0</v>
      </c>
      <c r="M82" s="99">
        <v>0</v>
      </c>
      <c r="N82" s="99">
        <v>0</v>
      </c>
      <c r="O82" s="99">
        <v>1.48</v>
      </c>
      <c r="P82" s="99">
        <v>0</v>
      </c>
      <c r="Q82" s="99">
        <v>0</v>
      </c>
      <c r="R82" s="99">
        <v>0</v>
      </c>
      <c r="S82" s="99">
        <v>0</v>
      </c>
      <c r="T82" s="99">
        <v>0</v>
      </c>
      <c r="U82" s="99">
        <v>0</v>
      </c>
      <c r="V82" s="99">
        <v>0</v>
      </c>
      <c r="W82" s="99">
        <v>0</v>
      </c>
      <c r="X82" s="99">
        <v>0</v>
      </c>
      <c r="Y82" s="99">
        <v>0</v>
      </c>
      <c r="Z82" s="99">
        <v>0</v>
      </c>
      <c r="AA82" s="99">
        <v>0</v>
      </c>
      <c r="AB82" s="99">
        <v>0</v>
      </c>
      <c r="AC82" s="99">
        <v>0</v>
      </c>
      <c r="AD82" s="99">
        <v>0</v>
      </c>
      <c r="AE82" s="99">
        <v>0</v>
      </c>
      <c r="AF82" s="99">
        <v>0</v>
      </c>
      <c r="AG82" s="99">
        <v>0</v>
      </c>
      <c r="AH82" s="99">
        <v>0</v>
      </c>
      <c r="AI82" s="99">
        <v>0</v>
      </c>
      <c r="AJ82" s="99">
        <v>0</v>
      </c>
      <c r="AK82" s="99">
        <v>0</v>
      </c>
      <c r="AL82" s="99">
        <v>0</v>
      </c>
      <c r="AM82" s="99">
        <v>0</v>
      </c>
      <c r="AN82" s="99">
        <v>0</v>
      </c>
      <c r="AO82" s="99">
        <v>1.48</v>
      </c>
      <c r="AP82" s="99">
        <v>0</v>
      </c>
      <c r="AQ82" s="99">
        <v>0</v>
      </c>
      <c r="AR82" s="99">
        <v>0</v>
      </c>
      <c r="AS82" s="99">
        <v>0</v>
      </c>
      <c r="AT82" s="99">
        <v>0</v>
      </c>
      <c r="AU82" s="99">
        <v>0</v>
      </c>
      <c r="AV82" s="99">
        <v>0</v>
      </c>
      <c r="AW82" s="99">
        <v>0</v>
      </c>
      <c r="AX82" s="99">
        <v>0</v>
      </c>
      <c r="AY82" s="99">
        <v>0</v>
      </c>
      <c r="AZ82" s="99">
        <v>0</v>
      </c>
      <c r="BA82" s="99">
        <v>0</v>
      </c>
      <c r="BB82" s="99">
        <v>0</v>
      </c>
      <c r="BC82" s="99">
        <v>1</v>
      </c>
      <c r="BD82" s="99">
        <v>0</v>
      </c>
      <c r="BE82" s="99">
        <v>0</v>
      </c>
      <c r="BF82" s="99">
        <v>0</v>
      </c>
      <c r="BG82" s="99">
        <v>0</v>
      </c>
      <c r="BH82" s="99">
        <v>0</v>
      </c>
      <c r="BI82" s="99">
        <v>0</v>
      </c>
      <c r="BJ82" s="99">
        <v>0</v>
      </c>
      <c r="BK82" s="99">
        <v>0</v>
      </c>
      <c r="BL82" s="99">
        <v>0</v>
      </c>
      <c r="BM82" s="99">
        <v>0</v>
      </c>
      <c r="BN82" s="99">
        <v>0</v>
      </c>
      <c r="BO82" s="99">
        <v>0</v>
      </c>
      <c r="BP82" s="99">
        <v>0</v>
      </c>
      <c r="BQ82" s="99">
        <v>0</v>
      </c>
      <c r="BR82" s="99">
        <v>0</v>
      </c>
      <c r="BS82" s="99">
        <v>0</v>
      </c>
      <c r="BT82" s="99">
        <v>0</v>
      </c>
      <c r="BU82" s="99">
        <v>0</v>
      </c>
      <c r="BV82" s="99">
        <v>0</v>
      </c>
      <c r="BW82" s="99">
        <v>0</v>
      </c>
      <c r="BX82" s="99">
        <v>0</v>
      </c>
      <c r="BY82" s="99">
        <v>0</v>
      </c>
      <c r="BZ82" s="99">
        <v>0</v>
      </c>
      <c r="CA82" s="99">
        <v>0</v>
      </c>
      <c r="CB82" s="99">
        <v>0</v>
      </c>
      <c r="CC82" s="99">
        <v>0</v>
      </c>
      <c r="CD82" s="99">
        <v>0</v>
      </c>
      <c r="CE82" s="99">
        <v>0</v>
      </c>
      <c r="CF82" s="99">
        <v>0</v>
      </c>
      <c r="CG82" s="99">
        <v>0</v>
      </c>
      <c r="CH82" s="99">
        <v>0</v>
      </c>
      <c r="CI82" s="99">
        <v>0</v>
      </c>
      <c r="CJ82" s="99">
        <v>0</v>
      </c>
      <c r="CK82" s="99">
        <v>0</v>
      </c>
      <c r="CL82" s="99">
        <v>0</v>
      </c>
      <c r="CM82" s="99">
        <v>0</v>
      </c>
      <c r="CN82" s="99">
        <v>0</v>
      </c>
      <c r="CO82" s="99">
        <v>0</v>
      </c>
      <c r="CP82" s="99">
        <v>0</v>
      </c>
      <c r="CQ82" s="99">
        <v>0</v>
      </c>
      <c r="CR82" s="99">
        <v>0</v>
      </c>
      <c r="CS82" s="99">
        <v>0</v>
      </c>
      <c r="CT82" s="99">
        <v>0</v>
      </c>
      <c r="CU82" s="99">
        <v>0</v>
      </c>
      <c r="CV82" s="99">
        <v>0</v>
      </c>
      <c r="CW82" s="99">
        <v>0</v>
      </c>
      <c r="CX82" s="99">
        <v>0.1</v>
      </c>
      <c r="CY82" s="99">
        <v>0</v>
      </c>
      <c r="CZ82" s="99">
        <v>0</v>
      </c>
      <c r="DA82" s="99">
        <v>0</v>
      </c>
      <c r="DB82" s="99">
        <v>0</v>
      </c>
      <c r="DC82" s="99">
        <v>0</v>
      </c>
      <c r="DD82" s="99">
        <v>0</v>
      </c>
      <c r="DE82" s="99">
        <v>0</v>
      </c>
      <c r="DF82" s="99">
        <v>0</v>
      </c>
      <c r="DG82" s="99">
        <v>0</v>
      </c>
      <c r="DH82" s="99">
        <v>0</v>
      </c>
      <c r="DI82" s="99">
        <v>0</v>
      </c>
      <c r="DJ82" s="99">
        <v>0</v>
      </c>
      <c r="DK82" s="99">
        <v>0</v>
      </c>
      <c r="DL82" s="99">
        <v>0</v>
      </c>
      <c r="DM82" s="99">
        <v>0</v>
      </c>
      <c r="DN82" s="99">
        <v>0</v>
      </c>
      <c r="DO82" s="99">
        <v>0</v>
      </c>
      <c r="DP82" s="99">
        <v>0.3</v>
      </c>
      <c r="DQ82" s="99">
        <v>0.08</v>
      </c>
      <c r="DR82" s="99">
        <v>0</v>
      </c>
      <c r="DS82" s="99">
        <v>0</v>
      </c>
      <c r="DT82" s="167"/>
    </row>
    <row r="83" s="61" customFormat="1" spans="1:124">
      <c r="A83" s="94" t="s">
        <v>435</v>
      </c>
      <c r="B83" s="99">
        <v>2050286.7</v>
      </c>
      <c r="C83" s="99">
        <v>2000286.7</v>
      </c>
      <c r="D83" s="99">
        <v>50000</v>
      </c>
      <c r="E83" s="99">
        <v>0</v>
      </c>
      <c r="F83" s="99">
        <v>0</v>
      </c>
      <c r="G83" s="99">
        <v>0</v>
      </c>
      <c r="H83" s="99">
        <v>0</v>
      </c>
      <c r="I83" s="99">
        <v>2000000</v>
      </c>
      <c r="J83" s="99">
        <v>0</v>
      </c>
      <c r="K83" s="99">
        <v>0</v>
      </c>
      <c r="L83" s="99">
        <v>0</v>
      </c>
      <c r="M83" s="99">
        <v>0</v>
      </c>
      <c r="N83" s="99">
        <v>0</v>
      </c>
      <c r="O83" s="99">
        <v>286.700000000001</v>
      </c>
      <c r="P83" s="99">
        <v>0</v>
      </c>
      <c r="Q83" s="99">
        <v>0</v>
      </c>
      <c r="R83" s="99">
        <v>0</v>
      </c>
      <c r="S83" s="99">
        <v>0</v>
      </c>
      <c r="T83" s="99">
        <v>0</v>
      </c>
      <c r="U83" s="99">
        <v>0</v>
      </c>
      <c r="V83" s="99">
        <v>0</v>
      </c>
      <c r="W83" s="99">
        <v>0</v>
      </c>
      <c r="X83" s="99">
        <v>0</v>
      </c>
      <c r="Y83" s="99">
        <v>0</v>
      </c>
      <c r="Z83" s="99">
        <v>0</v>
      </c>
      <c r="AA83" s="99">
        <v>0</v>
      </c>
      <c r="AB83" s="99">
        <v>0</v>
      </c>
      <c r="AC83" s="99">
        <v>0</v>
      </c>
      <c r="AD83" s="99">
        <v>0</v>
      </c>
      <c r="AE83" s="99">
        <v>0</v>
      </c>
      <c r="AF83" s="99">
        <v>0</v>
      </c>
      <c r="AG83" s="99">
        <v>0</v>
      </c>
      <c r="AH83" s="99">
        <v>0</v>
      </c>
      <c r="AI83" s="99">
        <v>0</v>
      </c>
      <c r="AJ83" s="99">
        <v>0</v>
      </c>
      <c r="AK83" s="99">
        <v>0</v>
      </c>
      <c r="AL83" s="99">
        <v>0</v>
      </c>
      <c r="AM83" s="99">
        <v>0</v>
      </c>
      <c r="AN83" s="99">
        <v>0</v>
      </c>
      <c r="AO83" s="99">
        <v>286.700000000001</v>
      </c>
      <c r="AP83" s="99">
        <v>0</v>
      </c>
      <c r="AQ83" s="99">
        <v>0</v>
      </c>
      <c r="AR83" s="99">
        <v>0</v>
      </c>
      <c r="AS83" s="99">
        <v>0</v>
      </c>
      <c r="AT83" s="99">
        <v>0</v>
      </c>
      <c r="AU83" s="99">
        <v>0</v>
      </c>
      <c r="AV83" s="99">
        <v>0</v>
      </c>
      <c r="AW83" s="99">
        <v>0</v>
      </c>
      <c r="AX83" s="99">
        <v>0</v>
      </c>
      <c r="AY83" s="99">
        <v>0</v>
      </c>
      <c r="AZ83" s="99">
        <v>0</v>
      </c>
      <c r="BA83" s="99">
        <v>0</v>
      </c>
      <c r="BB83" s="99">
        <v>0</v>
      </c>
      <c r="BC83" s="99">
        <v>0</v>
      </c>
      <c r="BD83" s="99">
        <v>286.7</v>
      </c>
      <c r="BE83" s="99">
        <v>0</v>
      </c>
      <c r="BF83" s="99">
        <v>0</v>
      </c>
      <c r="BG83" s="99">
        <v>0</v>
      </c>
      <c r="BH83" s="99">
        <v>0</v>
      </c>
      <c r="BI83" s="99">
        <v>0</v>
      </c>
      <c r="BJ83" s="99">
        <v>0</v>
      </c>
      <c r="BK83" s="99">
        <v>0</v>
      </c>
      <c r="BL83" s="99">
        <v>0</v>
      </c>
      <c r="BM83" s="99">
        <v>0</v>
      </c>
      <c r="BN83" s="99">
        <v>0</v>
      </c>
      <c r="BO83" s="99">
        <v>0</v>
      </c>
      <c r="BP83" s="99">
        <v>0</v>
      </c>
      <c r="BQ83" s="99">
        <v>0</v>
      </c>
      <c r="BR83" s="99">
        <v>0</v>
      </c>
      <c r="BS83" s="99">
        <v>0</v>
      </c>
      <c r="BT83" s="99">
        <v>0</v>
      </c>
      <c r="BU83" s="99">
        <v>0</v>
      </c>
      <c r="BV83" s="99">
        <v>0</v>
      </c>
      <c r="BW83" s="99">
        <v>0</v>
      </c>
      <c r="BX83" s="99">
        <v>0</v>
      </c>
      <c r="BY83" s="99">
        <v>0</v>
      </c>
      <c r="BZ83" s="99">
        <v>0</v>
      </c>
      <c r="CA83" s="99">
        <v>0</v>
      </c>
      <c r="CB83" s="99">
        <v>0</v>
      </c>
      <c r="CC83" s="99">
        <v>0</v>
      </c>
      <c r="CD83" s="99">
        <v>0</v>
      </c>
      <c r="CE83" s="99">
        <v>0</v>
      </c>
      <c r="CF83" s="99">
        <v>0</v>
      </c>
      <c r="CG83" s="99">
        <v>0</v>
      </c>
      <c r="CH83" s="99">
        <v>0</v>
      </c>
      <c r="CI83" s="99">
        <v>0</v>
      </c>
      <c r="CJ83" s="99">
        <v>0</v>
      </c>
      <c r="CK83" s="99">
        <v>0</v>
      </c>
      <c r="CL83" s="99">
        <v>0</v>
      </c>
      <c r="CM83" s="99">
        <v>0</v>
      </c>
      <c r="CN83" s="99">
        <v>0</v>
      </c>
      <c r="CO83" s="99">
        <v>0</v>
      </c>
      <c r="CP83" s="99">
        <v>0</v>
      </c>
      <c r="CQ83" s="99">
        <v>0</v>
      </c>
      <c r="CR83" s="99">
        <v>0</v>
      </c>
      <c r="CS83" s="99">
        <v>0</v>
      </c>
      <c r="CT83" s="99">
        <v>0</v>
      </c>
      <c r="CU83" s="99">
        <v>0</v>
      </c>
      <c r="CV83" s="99">
        <v>0</v>
      </c>
      <c r="CW83" s="99">
        <v>0</v>
      </c>
      <c r="CX83" s="99">
        <v>0</v>
      </c>
      <c r="CY83" s="99">
        <v>0</v>
      </c>
      <c r="CZ83" s="99">
        <v>0</v>
      </c>
      <c r="DA83" s="99">
        <v>0</v>
      </c>
      <c r="DB83" s="99">
        <v>0</v>
      </c>
      <c r="DC83" s="99">
        <v>0</v>
      </c>
      <c r="DD83" s="99">
        <v>0</v>
      </c>
      <c r="DE83" s="99">
        <v>0</v>
      </c>
      <c r="DF83" s="99">
        <v>0</v>
      </c>
      <c r="DG83" s="99">
        <v>0</v>
      </c>
      <c r="DH83" s="99">
        <v>0</v>
      </c>
      <c r="DI83" s="99">
        <v>0</v>
      </c>
      <c r="DJ83" s="99">
        <v>0</v>
      </c>
      <c r="DK83" s="99">
        <v>0</v>
      </c>
      <c r="DL83" s="99">
        <v>0</v>
      </c>
      <c r="DM83" s="99">
        <v>0</v>
      </c>
      <c r="DN83" s="99">
        <v>0</v>
      </c>
      <c r="DO83" s="99">
        <v>0</v>
      </c>
      <c r="DP83" s="99">
        <v>0</v>
      </c>
      <c r="DQ83" s="99">
        <v>0</v>
      </c>
      <c r="DR83" s="99">
        <v>0</v>
      </c>
      <c r="DS83" s="99">
        <v>0</v>
      </c>
      <c r="DT83" s="167"/>
    </row>
    <row r="84" s="82" customFormat="1" spans="1:123">
      <c r="A84" s="88" t="s">
        <v>436</v>
      </c>
      <c r="B84" s="99">
        <v>73906725.7400001</v>
      </c>
      <c r="C84" s="99">
        <v>83552946.95</v>
      </c>
      <c r="D84" s="99">
        <v>864062.380000006</v>
      </c>
      <c r="E84" s="99">
        <v>2653461.98</v>
      </c>
      <c r="F84" s="99">
        <v>144548.08</v>
      </c>
      <c r="G84" s="99">
        <v>-4710413.25</v>
      </c>
      <c r="H84" s="99">
        <v>-8597880.3999999</v>
      </c>
      <c r="I84" s="99">
        <v>-35421270.08</v>
      </c>
      <c r="J84" s="99">
        <v>0</v>
      </c>
      <c r="K84" s="99">
        <v>4.64</v>
      </c>
      <c r="L84" s="99">
        <v>0</v>
      </c>
      <c r="M84" s="99">
        <v>-249285.77</v>
      </c>
      <c r="N84" s="99">
        <v>-386844.11</v>
      </c>
      <c r="O84" s="99">
        <v>65799492.25</v>
      </c>
      <c r="P84" s="99">
        <v>46255344.02</v>
      </c>
      <c r="Q84" s="99">
        <v>-8001853.72</v>
      </c>
      <c r="R84" s="99">
        <v>15557359.72</v>
      </c>
      <c r="S84" s="99">
        <v>-1599808.64</v>
      </c>
      <c r="T84" s="99">
        <v>48556325.68</v>
      </c>
      <c r="U84" s="99">
        <v>-243360.19</v>
      </c>
      <c r="V84" s="99">
        <v>-3178081.44</v>
      </c>
      <c r="W84" s="99">
        <v>2720268.61</v>
      </c>
      <c r="X84" s="99">
        <v>-292432.46</v>
      </c>
      <c r="Y84" s="99">
        <v>-111612.79</v>
      </c>
      <c r="Z84" s="99">
        <v>-1985329.05</v>
      </c>
      <c r="AA84" s="99">
        <v>-2230504.4</v>
      </c>
      <c r="AB84" s="99">
        <v>-1662492.7</v>
      </c>
      <c r="AC84" s="99">
        <v>-1719482.32</v>
      </c>
      <c r="AD84" s="99">
        <v>-78454.1899999999</v>
      </c>
      <c r="AE84" s="99">
        <v>8186322.86</v>
      </c>
      <c r="AF84" s="99">
        <v>7449491.05</v>
      </c>
      <c r="AG84" s="99">
        <v>-361091.18</v>
      </c>
      <c r="AH84" s="99">
        <v>33110886.97</v>
      </c>
      <c r="AI84" s="99">
        <v>-357085.21</v>
      </c>
      <c r="AJ84" s="99">
        <v>-751513.95</v>
      </c>
      <c r="AK84" s="99">
        <v>-9311468.64</v>
      </c>
      <c r="AL84" s="99">
        <v>-290218.09</v>
      </c>
      <c r="AM84" s="99">
        <v>-300058.84</v>
      </c>
      <c r="AN84" s="99">
        <v>519614.53</v>
      </c>
      <c r="AO84" s="99">
        <v>43540426.66</v>
      </c>
      <c r="AP84" s="99">
        <v>1561686.49</v>
      </c>
      <c r="AQ84" s="99">
        <v>2347321.41</v>
      </c>
      <c r="AR84" s="99">
        <v>1640102.35</v>
      </c>
      <c r="AS84" s="99">
        <v>1932759.41</v>
      </c>
      <c r="AT84" s="99">
        <v>2282914.72</v>
      </c>
      <c r="AU84" s="99">
        <v>2199166.36</v>
      </c>
      <c r="AV84" s="99">
        <v>635389.47</v>
      </c>
      <c r="AW84" s="99">
        <v>2536515.67</v>
      </c>
      <c r="AX84" s="99">
        <v>521817.68</v>
      </c>
      <c r="AY84" s="99">
        <v>306548.05</v>
      </c>
      <c r="AZ84" s="99">
        <v>8024546.14</v>
      </c>
      <c r="BA84" s="99">
        <v>532235.77</v>
      </c>
      <c r="BB84" s="99">
        <v>218392.16</v>
      </c>
      <c r="BC84" s="99">
        <v>512290.07</v>
      </c>
      <c r="BD84" s="99">
        <v>599592.09</v>
      </c>
      <c r="BE84" s="99">
        <v>546962.15</v>
      </c>
      <c r="BF84" s="99">
        <v>564693.31</v>
      </c>
      <c r="BG84" s="99">
        <v>484903.95</v>
      </c>
      <c r="BH84" s="99">
        <v>312489.63</v>
      </c>
      <c r="BI84" s="99">
        <v>445223.31</v>
      </c>
      <c r="BJ84" s="99">
        <v>611583.19</v>
      </c>
      <c r="BK84" s="99">
        <v>-91351.61</v>
      </c>
      <c r="BL84" s="99">
        <v>190711.3</v>
      </c>
      <c r="BM84" s="99">
        <v>-2760.06000000001</v>
      </c>
      <c r="BN84" s="99">
        <v>112950.89</v>
      </c>
      <c r="BO84" s="99">
        <v>59619.46</v>
      </c>
      <c r="BP84" s="99">
        <v>232505.65</v>
      </c>
      <c r="BQ84" s="99">
        <v>129399.55</v>
      </c>
      <c r="BR84" s="99">
        <v>-217621.11</v>
      </c>
      <c r="BS84" s="99">
        <v>35566.74</v>
      </c>
      <c r="BT84" s="99">
        <v>103201.08</v>
      </c>
      <c r="BU84" s="99">
        <v>27174.09</v>
      </c>
      <c r="BV84" s="99">
        <v>79784.71</v>
      </c>
      <c r="BW84" s="99">
        <v>157917.94</v>
      </c>
      <c r="BX84" s="99">
        <v>-123719.19</v>
      </c>
      <c r="BY84" s="99">
        <v>16152087.44</v>
      </c>
      <c r="BZ84" s="99">
        <v>-36176.3</v>
      </c>
      <c r="CA84" s="99">
        <v>-84510</v>
      </c>
      <c r="CB84" s="99">
        <v>-446.17</v>
      </c>
      <c r="CC84" s="99">
        <v>15697.53</v>
      </c>
      <c r="CD84" s="99">
        <v>-59314.12</v>
      </c>
      <c r="CE84" s="99">
        <v>-35092.34</v>
      </c>
      <c r="CF84" s="99">
        <v>41974.07</v>
      </c>
      <c r="CG84" s="99">
        <v>-56161.06</v>
      </c>
      <c r="CH84" s="99">
        <v>-74331.26</v>
      </c>
      <c r="CI84" s="99">
        <v>166571</v>
      </c>
      <c r="CJ84" s="99">
        <v>-50070.62</v>
      </c>
      <c r="CK84" s="99">
        <v>41892.21</v>
      </c>
      <c r="CL84" s="99">
        <v>46756.8</v>
      </c>
      <c r="CM84" s="99">
        <v>-77350.76</v>
      </c>
      <c r="CN84" s="99">
        <v>-36298.35</v>
      </c>
      <c r="CO84" s="99">
        <v>-78983.11</v>
      </c>
      <c r="CP84" s="99">
        <v>-17855.02</v>
      </c>
      <c r="CQ84" s="99">
        <v>-22120.49</v>
      </c>
      <c r="CR84" s="99">
        <v>-31007.89</v>
      </c>
      <c r="CS84" s="99">
        <v>-99445.85</v>
      </c>
      <c r="CT84" s="99">
        <v>-69955</v>
      </c>
      <c r="CU84" s="99">
        <v>-127467.89</v>
      </c>
      <c r="CV84" s="99">
        <v>-865.509999999995</v>
      </c>
      <c r="CW84" s="99">
        <v>-813373.55</v>
      </c>
      <c r="CX84" s="99">
        <v>110838.29</v>
      </c>
      <c r="CY84" s="99">
        <v>-10334.01</v>
      </c>
      <c r="CZ84" s="99">
        <v>-2908.14</v>
      </c>
      <c r="DA84" s="99">
        <v>170237.41</v>
      </c>
      <c r="DB84" s="99">
        <v>-15282.51</v>
      </c>
      <c r="DC84" s="99">
        <v>-47988.59</v>
      </c>
      <c r="DD84" s="99">
        <v>-18305.85</v>
      </c>
      <c r="DE84" s="99">
        <v>-60985.06</v>
      </c>
      <c r="DF84" s="99">
        <v>8775.94</v>
      </c>
      <c r="DG84" s="99">
        <v>-69805.7</v>
      </c>
      <c r="DH84" s="99">
        <v>-28499.04</v>
      </c>
      <c r="DI84" s="99">
        <v>-143580.4</v>
      </c>
      <c r="DJ84" s="99">
        <v>-88568</v>
      </c>
      <c r="DK84" s="99">
        <v>-44853.38</v>
      </c>
      <c r="DL84" s="99">
        <v>-54697.01</v>
      </c>
      <c r="DM84" s="99">
        <v>-57746.7</v>
      </c>
      <c r="DN84" s="99">
        <v>-62555.48</v>
      </c>
      <c r="DO84" s="99">
        <v>-39874.45</v>
      </c>
      <c r="DP84" s="99">
        <v>-59975.36</v>
      </c>
      <c r="DQ84" s="99">
        <v>-36543.44</v>
      </c>
      <c r="DR84" s="99">
        <v>-70779.46</v>
      </c>
      <c r="DS84" s="99">
        <v>-40808.98</v>
      </c>
    </row>
    <row r="85" s="61" customFormat="1" spans="1:124">
      <c r="A85" s="94" t="s">
        <v>402</v>
      </c>
      <c r="B85" s="99">
        <v>21916418.02</v>
      </c>
      <c r="C85" s="99">
        <v>20980508.72</v>
      </c>
      <c r="D85" s="99">
        <v>216015.6</v>
      </c>
      <c r="E85" s="99">
        <v>719893.7</v>
      </c>
      <c r="F85" s="99">
        <v>0</v>
      </c>
      <c r="G85" s="99">
        <v>0</v>
      </c>
      <c r="H85" s="99">
        <v>0</v>
      </c>
      <c r="I85" s="99">
        <v>20980508.72</v>
      </c>
      <c r="J85" s="99">
        <v>0</v>
      </c>
      <c r="K85" s="99">
        <v>0</v>
      </c>
      <c r="L85" s="99">
        <v>0</v>
      </c>
      <c r="M85" s="99">
        <v>0</v>
      </c>
      <c r="N85" s="99">
        <v>0</v>
      </c>
      <c r="O85" s="99">
        <v>0</v>
      </c>
      <c r="P85" s="99">
        <v>0</v>
      </c>
      <c r="Q85" s="99">
        <v>0</v>
      </c>
      <c r="R85" s="99">
        <v>0</v>
      </c>
      <c r="S85" s="99">
        <v>0</v>
      </c>
      <c r="T85" s="99">
        <v>0</v>
      </c>
      <c r="U85" s="99">
        <v>0</v>
      </c>
      <c r="V85" s="99">
        <v>0</v>
      </c>
      <c r="W85" s="99">
        <v>0</v>
      </c>
      <c r="X85" s="99">
        <v>0</v>
      </c>
      <c r="Y85" s="99">
        <v>0</v>
      </c>
      <c r="Z85" s="99">
        <v>0</v>
      </c>
      <c r="AA85" s="99">
        <v>0</v>
      </c>
      <c r="AB85" s="99">
        <v>0</v>
      </c>
      <c r="AC85" s="99">
        <v>0</v>
      </c>
      <c r="AD85" s="99">
        <v>0</v>
      </c>
      <c r="AE85" s="99">
        <v>0</v>
      </c>
      <c r="AF85" s="99">
        <v>0</v>
      </c>
      <c r="AG85" s="99">
        <v>0</v>
      </c>
      <c r="AH85" s="99">
        <v>0</v>
      </c>
      <c r="AI85" s="99">
        <v>0</v>
      </c>
      <c r="AJ85" s="99">
        <v>0</v>
      </c>
      <c r="AK85" s="99">
        <v>0</v>
      </c>
      <c r="AL85" s="99">
        <v>0</v>
      </c>
      <c r="AM85" s="99">
        <v>0</v>
      </c>
      <c r="AN85" s="99">
        <v>0</v>
      </c>
      <c r="AO85" s="99">
        <v>0</v>
      </c>
      <c r="AP85" s="99">
        <v>0</v>
      </c>
      <c r="AQ85" s="99">
        <v>0</v>
      </c>
      <c r="AR85" s="99">
        <v>0</v>
      </c>
      <c r="AS85" s="99">
        <v>0</v>
      </c>
      <c r="AT85" s="99">
        <v>0</v>
      </c>
      <c r="AU85" s="99">
        <v>0</v>
      </c>
      <c r="AV85" s="99">
        <v>0</v>
      </c>
      <c r="AW85" s="99">
        <v>0</v>
      </c>
      <c r="AX85" s="99">
        <v>0</v>
      </c>
      <c r="AY85" s="99">
        <v>0</v>
      </c>
      <c r="AZ85" s="99">
        <v>0</v>
      </c>
      <c r="BA85" s="99">
        <v>0</v>
      </c>
      <c r="BB85" s="99">
        <v>0</v>
      </c>
      <c r="BC85" s="99">
        <v>0</v>
      </c>
      <c r="BD85" s="99">
        <v>0</v>
      </c>
      <c r="BE85" s="99">
        <v>0</v>
      </c>
      <c r="BF85" s="99">
        <v>0</v>
      </c>
      <c r="BG85" s="99">
        <v>0</v>
      </c>
      <c r="BH85" s="99">
        <v>0</v>
      </c>
      <c r="BI85" s="99">
        <v>0</v>
      </c>
      <c r="BJ85" s="99">
        <v>0</v>
      </c>
      <c r="BK85" s="99">
        <v>0</v>
      </c>
      <c r="BL85" s="99">
        <v>0</v>
      </c>
      <c r="BM85" s="99">
        <v>0</v>
      </c>
      <c r="BN85" s="99">
        <v>0</v>
      </c>
      <c r="BO85" s="99">
        <v>0</v>
      </c>
      <c r="BP85" s="99">
        <v>0</v>
      </c>
      <c r="BQ85" s="99">
        <v>0</v>
      </c>
      <c r="BR85" s="99">
        <v>0</v>
      </c>
      <c r="BS85" s="99">
        <v>0</v>
      </c>
      <c r="BT85" s="99">
        <v>0</v>
      </c>
      <c r="BU85" s="99">
        <v>0</v>
      </c>
      <c r="BV85" s="99">
        <v>0</v>
      </c>
      <c r="BW85" s="99">
        <v>0</v>
      </c>
      <c r="BX85" s="99">
        <v>0</v>
      </c>
      <c r="BY85" s="99">
        <v>0</v>
      </c>
      <c r="BZ85" s="99">
        <v>0</v>
      </c>
      <c r="CA85" s="99">
        <v>0</v>
      </c>
      <c r="CB85" s="99">
        <v>0</v>
      </c>
      <c r="CC85" s="99">
        <v>0</v>
      </c>
      <c r="CD85" s="99">
        <v>0</v>
      </c>
      <c r="CE85" s="99">
        <v>0</v>
      </c>
      <c r="CF85" s="99">
        <v>0</v>
      </c>
      <c r="CG85" s="99">
        <v>0</v>
      </c>
      <c r="CH85" s="99">
        <v>0</v>
      </c>
      <c r="CI85" s="99">
        <v>0</v>
      </c>
      <c r="CJ85" s="99">
        <v>0</v>
      </c>
      <c r="CK85" s="99">
        <v>0</v>
      </c>
      <c r="CL85" s="99">
        <v>0</v>
      </c>
      <c r="CM85" s="99">
        <v>0</v>
      </c>
      <c r="CN85" s="99">
        <v>0</v>
      </c>
      <c r="CO85" s="99">
        <v>0</v>
      </c>
      <c r="CP85" s="99">
        <v>0</v>
      </c>
      <c r="CQ85" s="99">
        <v>0</v>
      </c>
      <c r="CR85" s="99">
        <v>0</v>
      </c>
      <c r="CS85" s="99">
        <v>0</v>
      </c>
      <c r="CT85" s="99">
        <v>0</v>
      </c>
      <c r="CU85" s="99">
        <v>0</v>
      </c>
      <c r="CV85" s="99">
        <v>0</v>
      </c>
      <c r="CW85" s="99">
        <v>0</v>
      </c>
      <c r="CX85" s="99">
        <v>0</v>
      </c>
      <c r="CY85" s="99">
        <v>0</v>
      </c>
      <c r="CZ85" s="99">
        <v>0</v>
      </c>
      <c r="DA85" s="99">
        <v>0</v>
      </c>
      <c r="DB85" s="99">
        <v>0</v>
      </c>
      <c r="DC85" s="99">
        <v>0</v>
      </c>
      <c r="DD85" s="99">
        <v>0</v>
      </c>
      <c r="DE85" s="99">
        <v>0</v>
      </c>
      <c r="DF85" s="99">
        <v>0</v>
      </c>
      <c r="DG85" s="99">
        <v>0</v>
      </c>
      <c r="DH85" s="99">
        <v>0</v>
      </c>
      <c r="DI85" s="99">
        <v>0</v>
      </c>
      <c r="DJ85" s="99">
        <v>0</v>
      </c>
      <c r="DK85" s="99">
        <v>0</v>
      </c>
      <c r="DL85" s="99">
        <v>0</v>
      </c>
      <c r="DM85" s="99">
        <v>0</v>
      </c>
      <c r="DN85" s="99">
        <v>0</v>
      </c>
      <c r="DO85" s="99">
        <v>0</v>
      </c>
      <c r="DP85" s="99">
        <v>0</v>
      </c>
      <c r="DQ85" s="99">
        <v>0</v>
      </c>
      <c r="DR85" s="99">
        <v>0</v>
      </c>
      <c r="DS85" s="99">
        <v>0</v>
      </c>
      <c r="DT85" s="167"/>
    </row>
    <row r="86" s="82" customFormat="1" spans="1:123">
      <c r="A86" s="88" t="s">
        <v>437</v>
      </c>
      <c r="B86" s="99">
        <v>51990307.7200001</v>
      </c>
      <c r="C86" s="99">
        <v>62572438.23</v>
      </c>
      <c r="D86" s="99">
        <v>648046.780000006</v>
      </c>
      <c r="E86" s="99">
        <v>1933568.28</v>
      </c>
      <c r="F86" s="99">
        <v>144548.08</v>
      </c>
      <c r="G86" s="99">
        <v>-4710413.25</v>
      </c>
      <c r="H86" s="99">
        <v>-8597880.3999999</v>
      </c>
      <c r="I86" s="99">
        <v>-56401778.8</v>
      </c>
      <c r="J86" s="99">
        <v>0</v>
      </c>
      <c r="K86" s="99">
        <v>4.64</v>
      </c>
      <c r="L86" s="99">
        <v>0</v>
      </c>
      <c r="M86" s="99">
        <v>-249285.77</v>
      </c>
      <c r="N86" s="99">
        <v>-386844.11</v>
      </c>
      <c r="O86" s="99">
        <v>65799492.25</v>
      </c>
      <c r="P86" s="99">
        <v>46255344.02</v>
      </c>
      <c r="Q86" s="99">
        <v>-8001853.72</v>
      </c>
      <c r="R86" s="99">
        <v>15557359.72</v>
      </c>
      <c r="S86" s="99">
        <v>-1599808.64</v>
      </c>
      <c r="T86" s="99">
        <v>48556325.68</v>
      </c>
      <c r="U86" s="99">
        <v>-243360.19</v>
      </c>
      <c r="V86" s="99">
        <v>-3178081.44</v>
      </c>
      <c r="W86" s="99">
        <v>2720268.61</v>
      </c>
      <c r="X86" s="99">
        <v>-292432.46</v>
      </c>
      <c r="Y86" s="99">
        <v>-111612.79</v>
      </c>
      <c r="Z86" s="99">
        <v>-1985329.05</v>
      </c>
      <c r="AA86" s="99">
        <v>-2230504.4</v>
      </c>
      <c r="AB86" s="99">
        <v>-1662492.7</v>
      </c>
      <c r="AC86" s="99">
        <v>-1719482.32</v>
      </c>
      <c r="AD86" s="99">
        <v>-78454.1899999999</v>
      </c>
      <c r="AE86" s="99">
        <v>8186322.86</v>
      </c>
      <c r="AF86" s="99">
        <v>7449491.05</v>
      </c>
      <c r="AG86" s="99">
        <v>-361091.18</v>
      </c>
      <c r="AH86" s="99">
        <v>33110886.97</v>
      </c>
      <c r="AI86" s="99">
        <v>-357085.21</v>
      </c>
      <c r="AJ86" s="99">
        <v>-751513.95</v>
      </c>
      <c r="AK86" s="99">
        <v>-9311468.64</v>
      </c>
      <c r="AL86" s="99">
        <v>-290218.09</v>
      </c>
      <c r="AM86" s="99">
        <v>-300058.84</v>
      </c>
      <c r="AN86" s="99">
        <v>519614.53</v>
      </c>
      <c r="AO86" s="99">
        <v>43540426.66</v>
      </c>
      <c r="AP86" s="99">
        <v>1561686.49</v>
      </c>
      <c r="AQ86" s="99">
        <v>2347321.41</v>
      </c>
      <c r="AR86" s="99">
        <v>1640102.35</v>
      </c>
      <c r="AS86" s="99">
        <v>1932759.41</v>
      </c>
      <c r="AT86" s="99">
        <v>2282914.72</v>
      </c>
      <c r="AU86" s="99">
        <v>2199166.36</v>
      </c>
      <c r="AV86" s="99">
        <v>635389.47</v>
      </c>
      <c r="AW86" s="99">
        <v>2536515.67</v>
      </c>
      <c r="AX86" s="99">
        <v>521817.68</v>
      </c>
      <c r="AY86" s="99">
        <v>306548.05</v>
      </c>
      <c r="AZ86" s="99">
        <v>8024546.14</v>
      </c>
      <c r="BA86" s="99">
        <v>532235.77</v>
      </c>
      <c r="BB86" s="99">
        <v>218392.16</v>
      </c>
      <c r="BC86" s="99">
        <v>512290.07</v>
      </c>
      <c r="BD86" s="99">
        <v>599592.09</v>
      </c>
      <c r="BE86" s="99">
        <v>546962.15</v>
      </c>
      <c r="BF86" s="99">
        <v>564693.31</v>
      </c>
      <c r="BG86" s="99">
        <v>484903.95</v>
      </c>
      <c r="BH86" s="99">
        <v>312489.63</v>
      </c>
      <c r="BI86" s="99">
        <v>445223.31</v>
      </c>
      <c r="BJ86" s="99">
        <v>611583.19</v>
      </c>
      <c r="BK86" s="99">
        <v>-91351.61</v>
      </c>
      <c r="BL86" s="99">
        <v>190711.3</v>
      </c>
      <c r="BM86" s="99">
        <v>-2760.06000000001</v>
      </c>
      <c r="BN86" s="99">
        <v>112950.89</v>
      </c>
      <c r="BO86" s="99">
        <v>59619.46</v>
      </c>
      <c r="BP86" s="99">
        <v>232505.65</v>
      </c>
      <c r="BQ86" s="99">
        <v>129399.55</v>
      </c>
      <c r="BR86" s="99">
        <v>-217621.11</v>
      </c>
      <c r="BS86" s="99">
        <v>35566.74</v>
      </c>
      <c r="BT86" s="99">
        <v>103201.08</v>
      </c>
      <c r="BU86" s="99">
        <v>27174.09</v>
      </c>
      <c r="BV86" s="99">
        <v>79784.71</v>
      </c>
      <c r="BW86" s="99">
        <v>157917.94</v>
      </c>
      <c r="BX86" s="99">
        <v>-123719.19</v>
      </c>
      <c r="BY86" s="99">
        <v>16152087.44</v>
      </c>
      <c r="BZ86" s="99">
        <v>-36176.3</v>
      </c>
      <c r="CA86" s="99">
        <v>-84510</v>
      </c>
      <c r="CB86" s="99">
        <v>-446.17</v>
      </c>
      <c r="CC86" s="99">
        <v>15697.53</v>
      </c>
      <c r="CD86" s="99">
        <v>-59314.12</v>
      </c>
      <c r="CE86" s="99">
        <v>-35092.34</v>
      </c>
      <c r="CF86" s="99">
        <v>41974.07</v>
      </c>
      <c r="CG86" s="99">
        <v>-56161.06</v>
      </c>
      <c r="CH86" s="99">
        <v>-74331.26</v>
      </c>
      <c r="CI86" s="99">
        <v>166571</v>
      </c>
      <c r="CJ86" s="99">
        <v>-50070.62</v>
      </c>
      <c r="CK86" s="99">
        <v>41892.21</v>
      </c>
      <c r="CL86" s="99">
        <v>46756.8</v>
      </c>
      <c r="CM86" s="99">
        <v>-77350.76</v>
      </c>
      <c r="CN86" s="99">
        <v>-36298.35</v>
      </c>
      <c r="CO86" s="99">
        <v>-78983.11</v>
      </c>
      <c r="CP86" s="99">
        <v>-17855.02</v>
      </c>
      <c r="CQ86" s="99">
        <v>-22120.49</v>
      </c>
      <c r="CR86" s="99">
        <v>-31007.89</v>
      </c>
      <c r="CS86" s="99">
        <v>-99445.85</v>
      </c>
      <c r="CT86" s="99">
        <v>-69955</v>
      </c>
      <c r="CU86" s="99">
        <v>-127467.89</v>
      </c>
      <c r="CV86" s="99">
        <v>-865.509999999995</v>
      </c>
      <c r="CW86" s="99">
        <v>-813373.55</v>
      </c>
      <c r="CX86" s="99">
        <v>110838.29</v>
      </c>
      <c r="CY86" s="99">
        <v>-10334.01</v>
      </c>
      <c r="CZ86" s="99">
        <v>-2908.14</v>
      </c>
      <c r="DA86" s="99">
        <v>170237.41</v>
      </c>
      <c r="DB86" s="99">
        <v>-15282.51</v>
      </c>
      <c r="DC86" s="99">
        <v>-47988.59</v>
      </c>
      <c r="DD86" s="99">
        <v>-18305.85</v>
      </c>
      <c r="DE86" s="99">
        <v>-60985.06</v>
      </c>
      <c r="DF86" s="99">
        <v>8775.94</v>
      </c>
      <c r="DG86" s="99">
        <v>-69805.7</v>
      </c>
      <c r="DH86" s="99">
        <v>-28499.04</v>
      </c>
      <c r="DI86" s="99">
        <v>-143580.4</v>
      </c>
      <c r="DJ86" s="99">
        <v>-88568</v>
      </c>
      <c r="DK86" s="99">
        <v>-44853.38</v>
      </c>
      <c r="DL86" s="99">
        <v>-54697.01</v>
      </c>
      <c r="DM86" s="99">
        <v>-57746.7</v>
      </c>
      <c r="DN86" s="99">
        <v>-62555.48</v>
      </c>
      <c r="DO86" s="99">
        <v>-39874.45</v>
      </c>
      <c r="DP86" s="99">
        <v>-59975.36</v>
      </c>
      <c r="DQ86" s="99">
        <v>-36543.44</v>
      </c>
      <c r="DR86" s="99">
        <v>-70779.46</v>
      </c>
      <c r="DS86" s="99">
        <v>-40808.98</v>
      </c>
    </row>
    <row r="87" s="61" customFormat="1" spans="1:124">
      <c r="A87" s="94" t="s">
        <v>404</v>
      </c>
      <c r="B87" s="99">
        <v>0</v>
      </c>
      <c r="C87" s="99">
        <v>0</v>
      </c>
      <c r="D87" s="99">
        <v>0</v>
      </c>
      <c r="E87" s="99">
        <v>0</v>
      </c>
      <c r="F87" s="99">
        <v>0</v>
      </c>
      <c r="G87" s="99">
        <v>0</v>
      </c>
      <c r="H87" s="99">
        <v>0</v>
      </c>
      <c r="I87" s="99">
        <v>0</v>
      </c>
      <c r="J87" s="99">
        <v>0</v>
      </c>
      <c r="K87" s="99">
        <v>0</v>
      </c>
      <c r="L87" s="99">
        <v>0</v>
      </c>
      <c r="M87" s="99">
        <v>0</v>
      </c>
      <c r="N87" s="99">
        <v>0</v>
      </c>
      <c r="O87" s="99">
        <v>0</v>
      </c>
      <c r="P87" s="99">
        <v>0</v>
      </c>
      <c r="Q87" s="99">
        <v>0</v>
      </c>
      <c r="R87" s="99">
        <v>0</v>
      </c>
      <c r="S87" s="99">
        <v>0</v>
      </c>
      <c r="T87" s="99">
        <v>0</v>
      </c>
      <c r="U87" s="99">
        <v>0</v>
      </c>
      <c r="V87" s="99">
        <v>0</v>
      </c>
      <c r="W87" s="99">
        <v>0</v>
      </c>
      <c r="X87" s="99">
        <v>0</v>
      </c>
      <c r="Y87" s="99">
        <v>0</v>
      </c>
      <c r="Z87" s="99">
        <v>0</v>
      </c>
      <c r="AA87" s="99">
        <v>0</v>
      </c>
      <c r="AB87" s="99">
        <v>0</v>
      </c>
      <c r="AC87" s="99">
        <v>0</v>
      </c>
      <c r="AD87" s="99">
        <v>0</v>
      </c>
      <c r="AE87" s="99">
        <v>0</v>
      </c>
      <c r="AF87" s="99">
        <v>0</v>
      </c>
      <c r="AG87" s="99">
        <v>0</v>
      </c>
      <c r="AH87" s="99">
        <v>0</v>
      </c>
      <c r="AI87" s="99">
        <v>0</v>
      </c>
      <c r="AJ87" s="99">
        <v>0</v>
      </c>
      <c r="AK87" s="99">
        <v>0</v>
      </c>
      <c r="AL87" s="99">
        <v>0</v>
      </c>
      <c r="AM87" s="99">
        <v>0</v>
      </c>
      <c r="AN87" s="99">
        <v>0</v>
      </c>
      <c r="AO87" s="99">
        <v>0</v>
      </c>
      <c r="AP87" s="99">
        <v>0</v>
      </c>
      <c r="AQ87" s="99">
        <v>0</v>
      </c>
      <c r="AR87" s="99">
        <v>0</v>
      </c>
      <c r="AS87" s="99">
        <v>0</v>
      </c>
      <c r="AT87" s="99">
        <v>0</v>
      </c>
      <c r="AU87" s="99">
        <v>0</v>
      </c>
      <c r="AV87" s="99">
        <v>0</v>
      </c>
      <c r="AW87" s="99">
        <v>0</v>
      </c>
      <c r="AX87" s="99">
        <v>0</v>
      </c>
      <c r="AY87" s="99">
        <v>0</v>
      </c>
      <c r="AZ87" s="99">
        <v>0</v>
      </c>
      <c r="BA87" s="99">
        <v>0</v>
      </c>
      <c r="BB87" s="99">
        <v>0</v>
      </c>
      <c r="BC87" s="99">
        <v>0</v>
      </c>
      <c r="BD87" s="99">
        <v>0</v>
      </c>
      <c r="BE87" s="99">
        <v>0</v>
      </c>
      <c r="BF87" s="99">
        <v>0</v>
      </c>
      <c r="BG87" s="99">
        <v>0</v>
      </c>
      <c r="BH87" s="99">
        <v>0</v>
      </c>
      <c r="BI87" s="99">
        <v>0</v>
      </c>
      <c r="BJ87" s="99">
        <v>0</v>
      </c>
      <c r="BK87" s="99">
        <v>0</v>
      </c>
      <c r="BL87" s="99">
        <v>0</v>
      </c>
      <c r="BM87" s="99">
        <v>0</v>
      </c>
      <c r="BN87" s="99">
        <v>0</v>
      </c>
      <c r="BO87" s="99">
        <v>0</v>
      </c>
      <c r="BP87" s="99">
        <v>0</v>
      </c>
      <c r="BQ87" s="99">
        <v>0</v>
      </c>
      <c r="BR87" s="99">
        <v>0</v>
      </c>
      <c r="BS87" s="99">
        <v>0</v>
      </c>
      <c r="BT87" s="99">
        <v>0</v>
      </c>
      <c r="BU87" s="99">
        <v>0</v>
      </c>
      <c r="BV87" s="99">
        <v>0</v>
      </c>
      <c r="BW87" s="99">
        <v>0</v>
      </c>
      <c r="BX87" s="99">
        <v>0</v>
      </c>
      <c r="BY87" s="99">
        <v>0</v>
      </c>
      <c r="BZ87" s="99">
        <v>0</v>
      </c>
      <c r="CA87" s="99">
        <v>0</v>
      </c>
      <c r="CB87" s="99">
        <v>0</v>
      </c>
      <c r="CC87" s="99">
        <v>0</v>
      </c>
      <c r="CD87" s="99">
        <v>0</v>
      </c>
      <c r="CE87" s="99">
        <v>0</v>
      </c>
      <c r="CF87" s="99">
        <v>0</v>
      </c>
      <c r="CG87" s="99">
        <v>0</v>
      </c>
      <c r="CH87" s="99">
        <v>0</v>
      </c>
      <c r="CI87" s="99">
        <v>0</v>
      </c>
      <c r="CJ87" s="99">
        <v>0</v>
      </c>
      <c r="CK87" s="99">
        <v>0</v>
      </c>
      <c r="CL87" s="99">
        <v>0</v>
      </c>
      <c r="CM87" s="99">
        <v>0</v>
      </c>
      <c r="CN87" s="99">
        <v>0</v>
      </c>
      <c r="CO87" s="99">
        <v>0</v>
      </c>
      <c r="CP87" s="99">
        <v>0</v>
      </c>
      <c r="CQ87" s="99">
        <v>0</v>
      </c>
      <c r="CR87" s="99">
        <v>0</v>
      </c>
      <c r="CS87" s="99">
        <v>0</v>
      </c>
      <c r="CT87" s="99">
        <v>0</v>
      </c>
      <c r="CU87" s="99">
        <v>0</v>
      </c>
      <c r="CV87" s="99">
        <v>0</v>
      </c>
      <c r="CW87" s="99">
        <v>0</v>
      </c>
      <c r="CX87" s="99">
        <v>0</v>
      </c>
      <c r="CY87" s="99">
        <v>0</v>
      </c>
      <c r="CZ87" s="99">
        <v>0</v>
      </c>
      <c r="DA87" s="99">
        <v>0</v>
      </c>
      <c r="DB87" s="99">
        <v>0</v>
      </c>
      <c r="DC87" s="99">
        <v>0</v>
      </c>
      <c r="DD87" s="99">
        <v>0</v>
      </c>
      <c r="DE87" s="99">
        <v>0</v>
      </c>
      <c r="DF87" s="99">
        <v>0</v>
      </c>
      <c r="DG87" s="99">
        <v>0</v>
      </c>
      <c r="DH87" s="99">
        <v>0</v>
      </c>
      <c r="DI87" s="99">
        <v>0</v>
      </c>
      <c r="DJ87" s="99">
        <v>0</v>
      </c>
      <c r="DK87" s="99">
        <v>0</v>
      </c>
      <c r="DL87" s="99">
        <v>0</v>
      </c>
      <c r="DM87" s="99">
        <v>0</v>
      </c>
      <c r="DN87" s="99">
        <v>0</v>
      </c>
      <c r="DO87" s="99">
        <v>0</v>
      </c>
      <c r="DP87" s="99">
        <v>0</v>
      </c>
      <c r="DQ87" s="99">
        <v>0</v>
      </c>
      <c r="DR87" s="99">
        <v>0</v>
      </c>
      <c r="DS87" s="99">
        <v>0</v>
      </c>
      <c r="DT87" s="167"/>
    </row>
    <row r="88" s="61" customFormat="1" spans="1:124">
      <c r="A88" s="94" t="s">
        <v>438</v>
      </c>
      <c r="B88" s="99">
        <v>51990307.7200001</v>
      </c>
      <c r="C88" s="99">
        <v>62572438.23</v>
      </c>
      <c r="D88" s="99">
        <v>648046.780000006</v>
      </c>
      <c r="E88" s="99">
        <v>1933568.28</v>
      </c>
      <c r="F88" s="99">
        <v>144548.08</v>
      </c>
      <c r="G88" s="99">
        <v>-4710413.25</v>
      </c>
      <c r="H88" s="99">
        <v>-8597880.3999999</v>
      </c>
      <c r="I88" s="99">
        <v>-56401778.8</v>
      </c>
      <c r="J88" s="99">
        <v>0</v>
      </c>
      <c r="K88" s="99">
        <v>4.64</v>
      </c>
      <c r="L88" s="99">
        <v>0</v>
      </c>
      <c r="M88" s="99">
        <v>-249285.77</v>
      </c>
      <c r="N88" s="99">
        <v>-386844.11</v>
      </c>
      <c r="O88" s="99">
        <v>65799492.25</v>
      </c>
      <c r="P88" s="99">
        <v>46255344.02</v>
      </c>
      <c r="Q88" s="99">
        <v>-8001853.72</v>
      </c>
      <c r="R88" s="99">
        <v>15557359.72</v>
      </c>
      <c r="S88" s="99">
        <v>-1599808.64</v>
      </c>
      <c r="T88" s="99">
        <v>48556325.68</v>
      </c>
      <c r="U88" s="99">
        <v>-243360.19</v>
      </c>
      <c r="V88" s="99">
        <v>-3178081.44</v>
      </c>
      <c r="W88" s="99">
        <v>2720268.61</v>
      </c>
      <c r="X88" s="99">
        <v>-292432.46</v>
      </c>
      <c r="Y88" s="99">
        <v>-111612.79</v>
      </c>
      <c r="Z88" s="99">
        <v>-1985329.05</v>
      </c>
      <c r="AA88" s="99">
        <v>-2230504.4</v>
      </c>
      <c r="AB88" s="99">
        <v>-1662492.7</v>
      </c>
      <c r="AC88" s="99">
        <v>-1719482.32</v>
      </c>
      <c r="AD88" s="99">
        <v>-78454.1899999999</v>
      </c>
      <c r="AE88" s="99">
        <v>8186322.86</v>
      </c>
      <c r="AF88" s="99">
        <v>7449491.05</v>
      </c>
      <c r="AG88" s="99">
        <v>-361091.18</v>
      </c>
      <c r="AH88" s="99">
        <v>33110886.97</v>
      </c>
      <c r="AI88" s="99">
        <v>-357085.21</v>
      </c>
      <c r="AJ88" s="99">
        <v>-751513.95</v>
      </c>
      <c r="AK88" s="99">
        <v>-9311468.64</v>
      </c>
      <c r="AL88" s="99">
        <v>-290218.09</v>
      </c>
      <c r="AM88" s="99">
        <v>-300058.84</v>
      </c>
      <c r="AN88" s="99">
        <v>519614.53</v>
      </c>
      <c r="AO88" s="99">
        <v>43540426.66</v>
      </c>
      <c r="AP88" s="99">
        <v>1561686.49</v>
      </c>
      <c r="AQ88" s="99">
        <v>2347321.41</v>
      </c>
      <c r="AR88" s="99">
        <v>1640102.35</v>
      </c>
      <c r="AS88" s="99">
        <v>1932759.41</v>
      </c>
      <c r="AT88" s="99">
        <v>2282914.72</v>
      </c>
      <c r="AU88" s="99">
        <v>2199166.36</v>
      </c>
      <c r="AV88" s="99">
        <v>635389.47</v>
      </c>
      <c r="AW88" s="99">
        <v>2536515.67</v>
      </c>
      <c r="AX88" s="99">
        <v>521817.68</v>
      </c>
      <c r="AY88" s="99">
        <v>306548.05</v>
      </c>
      <c r="AZ88" s="99">
        <v>8024546.14</v>
      </c>
      <c r="BA88" s="99">
        <v>532235.77</v>
      </c>
      <c r="BB88" s="99">
        <v>218392.16</v>
      </c>
      <c r="BC88" s="99">
        <v>512290.07</v>
      </c>
      <c r="BD88" s="99">
        <v>599592.09</v>
      </c>
      <c r="BE88" s="99">
        <v>546962.15</v>
      </c>
      <c r="BF88" s="99">
        <v>564693.31</v>
      </c>
      <c r="BG88" s="99">
        <v>484903.95</v>
      </c>
      <c r="BH88" s="99">
        <v>312489.63</v>
      </c>
      <c r="BI88" s="99">
        <v>445223.31</v>
      </c>
      <c r="BJ88" s="99">
        <v>611583.19</v>
      </c>
      <c r="BK88" s="99">
        <v>-91351.61</v>
      </c>
      <c r="BL88" s="99">
        <v>190711.3</v>
      </c>
      <c r="BM88" s="99">
        <v>-2760.06000000001</v>
      </c>
      <c r="BN88" s="99">
        <v>112950.89</v>
      </c>
      <c r="BO88" s="99">
        <v>59619.46</v>
      </c>
      <c r="BP88" s="99">
        <v>232505.65</v>
      </c>
      <c r="BQ88" s="99">
        <v>129399.55</v>
      </c>
      <c r="BR88" s="99">
        <v>-217621.11</v>
      </c>
      <c r="BS88" s="99">
        <v>35566.74</v>
      </c>
      <c r="BT88" s="99">
        <v>103201.08</v>
      </c>
      <c r="BU88" s="99">
        <v>27174.09</v>
      </c>
      <c r="BV88" s="99">
        <v>79784.71</v>
      </c>
      <c r="BW88" s="99">
        <v>157917.94</v>
      </c>
      <c r="BX88" s="99">
        <v>-123719.19</v>
      </c>
      <c r="BY88" s="99">
        <v>16152087.44</v>
      </c>
      <c r="BZ88" s="99">
        <v>-36176.3</v>
      </c>
      <c r="CA88" s="99">
        <v>-84510</v>
      </c>
      <c r="CB88" s="99">
        <v>-446.17</v>
      </c>
      <c r="CC88" s="99">
        <v>15697.53</v>
      </c>
      <c r="CD88" s="99">
        <v>-59314.12</v>
      </c>
      <c r="CE88" s="99">
        <v>-35092.34</v>
      </c>
      <c r="CF88" s="99">
        <v>41974.07</v>
      </c>
      <c r="CG88" s="99">
        <v>-56161.06</v>
      </c>
      <c r="CH88" s="99">
        <v>-74331.26</v>
      </c>
      <c r="CI88" s="99">
        <v>166571</v>
      </c>
      <c r="CJ88" s="99">
        <v>-50070.62</v>
      </c>
      <c r="CK88" s="99">
        <v>41892.21</v>
      </c>
      <c r="CL88" s="99">
        <v>46756.8</v>
      </c>
      <c r="CM88" s="99">
        <v>-77350.76</v>
      </c>
      <c r="CN88" s="99">
        <v>-36298.35</v>
      </c>
      <c r="CO88" s="99">
        <v>-78983.11</v>
      </c>
      <c r="CP88" s="99">
        <v>-17855.02</v>
      </c>
      <c r="CQ88" s="99">
        <v>-22120.49</v>
      </c>
      <c r="CR88" s="99">
        <v>-31007.89</v>
      </c>
      <c r="CS88" s="99">
        <v>-99445.85</v>
      </c>
      <c r="CT88" s="99">
        <v>-69955</v>
      </c>
      <c r="CU88" s="99">
        <v>-127467.89</v>
      </c>
      <c r="CV88" s="99">
        <v>-865.509999999995</v>
      </c>
      <c r="CW88" s="99">
        <v>-813373.55</v>
      </c>
      <c r="CX88" s="99">
        <v>110838.29</v>
      </c>
      <c r="CY88" s="99">
        <v>-10334.01</v>
      </c>
      <c r="CZ88" s="99">
        <v>-2908.14</v>
      </c>
      <c r="DA88" s="99">
        <v>170237.41</v>
      </c>
      <c r="DB88" s="99">
        <v>-15282.51</v>
      </c>
      <c r="DC88" s="99">
        <v>-47988.59</v>
      </c>
      <c r="DD88" s="99">
        <v>-18305.85</v>
      </c>
      <c r="DE88" s="99">
        <v>-60985.06</v>
      </c>
      <c r="DF88" s="99">
        <v>8775.94</v>
      </c>
      <c r="DG88" s="99">
        <v>-69805.7</v>
      </c>
      <c r="DH88" s="99">
        <v>-28499.04</v>
      </c>
      <c r="DI88" s="99">
        <v>-143580.4</v>
      </c>
      <c r="DJ88" s="99">
        <v>-88568</v>
      </c>
      <c r="DK88" s="99">
        <v>-44853.38</v>
      </c>
      <c r="DL88" s="99">
        <v>-54697.01</v>
      </c>
      <c r="DM88" s="99">
        <v>-57746.7</v>
      </c>
      <c r="DN88" s="99">
        <v>-62555.48</v>
      </c>
      <c r="DO88" s="99">
        <v>-39874.45</v>
      </c>
      <c r="DP88" s="99">
        <v>-59975.36</v>
      </c>
      <c r="DQ88" s="99">
        <v>-36543.44</v>
      </c>
      <c r="DR88" s="99">
        <v>-70779.46</v>
      </c>
      <c r="DS88" s="99">
        <v>-40808.98</v>
      </c>
      <c r="DT88" s="167"/>
    </row>
    <row r="89" s="61" customFormat="1" spans="1:124">
      <c r="A89" s="94" t="s">
        <v>439</v>
      </c>
      <c r="B89" s="99">
        <v>0</v>
      </c>
      <c r="C89" s="99">
        <v>0</v>
      </c>
      <c r="D89" s="99">
        <v>0</v>
      </c>
      <c r="E89" s="99">
        <v>0</v>
      </c>
      <c r="F89" s="99">
        <v>0</v>
      </c>
      <c r="G89" s="99">
        <v>0</v>
      </c>
      <c r="H89" s="99">
        <v>0</v>
      </c>
      <c r="I89" s="99">
        <v>0</v>
      </c>
      <c r="J89" s="99">
        <v>0</v>
      </c>
      <c r="K89" s="99">
        <v>0</v>
      </c>
      <c r="L89" s="99">
        <v>0</v>
      </c>
      <c r="M89" s="99">
        <v>0</v>
      </c>
      <c r="N89" s="99">
        <v>0</v>
      </c>
      <c r="O89" s="99">
        <v>0</v>
      </c>
      <c r="P89" s="99">
        <v>0</v>
      </c>
      <c r="Q89" s="99">
        <v>0</v>
      </c>
      <c r="R89" s="99">
        <v>0</v>
      </c>
      <c r="S89" s="99">
        <v>0</v>
      </c>
      <c r="T89" s="99">
        <v>0</v>
      </c>
      <c r="U89" s="99">
        <v>0</v>
      </c>
      <c r="V89" s="99">
        <v>0</v>
      </c>
      <c r="W89" s="99">
        <v>0</v>
      </c>
      <c r="X89" s="99">
        <v>0</v>
      </c>
      <c r="Y89" s="99">
        <v>0</v>
      </c>
      <c r="Z89" s="99">
        <v>0</v>
      </c>
      <c r="AA89" s="99">
        <v>0</v>
      </c>
      <c r="AB89" s="99">
        <v>0</v>
      </c>
      <c r="AC89" s="99">
        <v>0</v>
      </c>
      <c r="AD89" s="99">
        <v>0</v>
      </c>
      <c r="AE89" s="99">
        <v>0</v>
      </c>
      <c r="AF89" s="99">
        <v>0</v>
      </c>
      <c r="AG89" s="99">
        <v>0</v>
      </c>
      <c r="AH89" s="99">
        <v>0</v>
      </c>
      <c r="AI89" s="99">
        <v>0</v>
      </c>
      <c r="AJ89" s="99">
        <v>0</v>
      </c>
      <c r="AK89" s="99">
        <v>0</v>
      </c>
      <c r="AL89" s="99">
        <v>0</v>
      </c>
      <c r="AM89" s="99">
        <v>0</v>
      </c>
      <c r="AN89" s="99">
        <v>0</v>
      </c>
      <c r="AO89" s="99">
        <v>0</v>
      </c>
      <c r="AP89" s="99">
        <v>0</v>
      </c>
      <c r="AQ89" s="99">
        <v>0</v>
      </c>
      <c r="AR89" s="99">
        <v>0</v>
      </c>
      <c r="AS89" s="99">
        <v>0</v>
      </c>
      <c r="AT89" s="99">
        <v>0</v>
      </c>
      <c r="AU89" s="99">
        <v>0</v>
      </c>
      <c r="AV89" s="99">
        <v>0</v>
      </c>
      <c r="AW89" s="99">
        <v>0</v>
      </c>
      <c r="AX89" s="99">
        <v>0</v>
      </c>
      <c r="AY89" s="99">
        <v>0</v>
      </c>
      <c r="AZ89" s="99">
        <v>0</v>
      </c>
      <c r="BA89" s="99">
        <v>0</v>
      </c>
      <c r="BB89" s="99">
        <v>0</v>
      </c>
      <c r="BC89" s="99">
        <v>0</v>
      </c>
      <c r="BD89" s="99">
        <v>0</v>
      </c>
      <c r="BE89" s="99">
        <v>0</v>
      </c>
      <c r="BF89" s="99">
        <v>0</v>
      </c>
      <c r="BG89" s="99">
        <v>0</v>
      </c>
      <c r="BH89" s="99">
        <v>0</v>
      </c>
      <c r="BI89" s="99">
        <v>0</v>
      </c>
      <c r="BJ89" s="99">
        <v>0</v>
      </c>
      <c r="BK89" s="99">
        <v>0</v>
      </c>
      <c r="BL89" s="99">
        <v>0</v>
      </c>
      <c r="BM89" s="99">
        <v>0</v>
      </c>
      <c r="BN89" s="99">
        <v>0</v>
      </c>
      <c r="BO89" s="99">
        <v>0</v>
      </c>
      <c r="BP89" s="99">
        <v>0</v>
      </c>
      <c r="BQ89" s="99">
        <v>0</v>
      </c>
      <c r="BR89" s="99">
        <v>0</v>
      </c>
      <c r="BS89" s="99">
        <v>0</v>
      </c>
      <c r="BT89" s="99">
        <v>0</v>
      </c>
      <c r="BU89" s="99">
        <v>0</v>
      </c>
      <c r="BV89" s="99">
        <v>0</v>
      </c>
      <c r="BW89" s="99">
        <v>0</v>
      </c>
      <c r="BX89" s="99">
        <v>0</v>
      </c>
      <c r="BY89" s="99">
        <v>0</v>
      </c>
      <c r="BZ89" s="99">
        <v>0</v>
      </c>
      <c r="CA89" s="99">
        <v>0</v>
      </c>
      <c r="CB89" s="99">
        <v>0</v>
      </c>
      <c r="CC89" s="99">
        <v>0</v>
      </c>
      <c r="CD89" s="99">
        <v>0</v>
      </c>
      <c r="CE89" s="99">
        <v>0</v>
      </c>
      <c r="CF89" s="99">
        <v>0</v>
      </c>
      <c r="CG89" s="99">
        <v>0</v>
      </c>
      <c r="CH89" s="99">
        <v>0</v>
      </c>
      <c r="CI89" s="99">
        <v>0</v>
      </c>
      <c r="CJ89" s="99">
        <v>0</v>
      </c>
      <c r="CK89" s="99">
        <v>0</v>
      </c>
      <c r="CL89" s="99">
        <v>0</v>
      </c>
      <c r="CM89" s="99">
        <v>0</v>
      </c>
      <c r="CN89" s="99">
        <v>0</v>
      </c>
      <c r="CO89" s="99">
        <v>0</v>
      </c>
      <c r="CP89" s="99">
        <v>0</v>
      </c>
      <c r="CQ89" s="99">
        <v>0</v>
      </c>
      <c r="CR89" s="99">
        <v>0</v>
      </c>
      <c r="CS89" s="99">
        <v>0</v>
      </c>
      <c r="CT89" s="99">
        <v>0</v>
      </c>
      <c r="CU89" s="99">
        <v>0</v>
      </c>
      <c r="CV89" s="99">
        <v>0</v>
      </c>
      <c r="CW89" s="99">
        <v>0</v>
      </c>
      <c r="CX89" s="99">
        <v>0</v>
      </c>
      <c r="CY89" s="99">
        <v>0</v>
      </c>
      <c r="CZ89" s="99">
        <v>0</v>
      </c>
      <c r="DA89" s="99">
        <v>0</v>
      </c>
      <c r="DB89" s="99">
        <v>0</v>
      </c>
      <c r="DC89" s="99">
        <v>0</v>
      </c>
      <c r="DD89" s="99">
        <v>0</v>
      </c>
      <c r="DE89" s="99">
        <v>0</v>
      </c>
      <c r="DF89" s="99">
        <v>0</v>
      </c>
      <c r="DG89" s="99">
        <v>0</v>
      </c>
      <c r="DH89" s="99">
        <v>0</v>
      </c>
      <c r="DI89" s="99">
        <v>0</v>
      </c>
      <c r="DJ89" s="99">
        <v>0</v>
      </c>
      <c r="DK89" s="99">
        <v>0</v>
      </c>
      <c r="DL89" s="99">
        <v>0</v>
      </c>
      <c r="DM89" s="99">
        <v>0</v>
      </c>
      <c r="DN89" s="99">
        <v>0</v>
      </c>
      <c r="DO89" s="99">
        <v>0</v>
      </c>
      <c r="DP89" s="99">
        <v>0</v>
      </c>
      <c r="DQ89" s="99">
        <v>0</v>
      </c>
      <c r="DR89" s="99">
        <v>0</v>
      </c>
      <c r="DS89" s="99">
        <v>0</v>
      </c>
      <c r="DT89" s="167"/>
    </row>
    <row r="90" s="61" customFormat="1" spans="1:124">
      <c r="A90" s="94" t="s">
        <v>407</v>
      </c>
      <c r="B90" s="99">
        <v>0</v>
      </c>
      <c r="C90" s="99">
        <v>0</v>
      </c>
      <c r="D90" s="99">
        <v>0</v>
      </c>
      <c r="E90" s="99">
        <v>0</v>
      </c>
      <c r="F90" s="99">
        <v>0</v>
      </c>
      <c r="G90" s="99">
        <v>0</v>
      </c>
      <c r="H90" s="99">
        <v>0</v>
      </c>
      <c r="I90" s="99">
        <v>0</v>
      </c>
      <c r="J90" s="99">
        <v>0</v>
      </c>
      <c r="K90" s="99">
        <v>0</v>
      </c>
      <c r="L90" s="99">
        <v>0</v>
      </c>
      <c r="M90" s="99">
        <v>0</v>
      </c>
      <c r="N90" s="99">
        <v>0</v>
      </c>
      <c r="O90" s="99">
        <v>0</v>
      </c>
      <c r="P90" s="99">
        <v>0</v>
      </c>
      <c r="Q90" s="99">
        <v>0</v>
      </c>
      <c r="R90" s="99">
        <v>0</v>
      </c>
      <c r="S90" s="99">
        <v>0</v>
      </c>
      <c r="T90" s="99">
        <v>0</v>
      </c>
      <c r="U90" s="99">
        <v>0</v>
      </c>
      <c r="V90" s="99">
        <v>0</v>
      </c>
      <c r="W90" s="99">
        <v>0</v>
      </c>
      <c r="X90" s="99">
        <v>0</v>
      </c>
      <c r="Y90" s="99">
        <v>0</v>
      </c>
      <c r="Z90" s="99">
        <v>0</v>
      </c>
      <c r="AA90" s="99">
        <v>0</v>
      </c>
      <c r="AB90" s="99">
        <v>0</v>
      </c>
      <c r="AC90" s="99">
        <v>0</v>
      </c>
      <c r="AD90" s="99">
        <v>0</v>
      </c>
      <c r="AE90" s="99">
        <v>0</v>
      </c>
      <c r="AF90" s="99">
        <v>0</v>
      </c>
      <c r="AG90" s="99">
        <v>0</v>
      </c>
      <c r="AH90" s="99">
        <v>0</v>
      </c>
      <c r="AI90" s="99">
        <v>0</v>
      </c>
      <c r="AJ90" s="99">
        <v>0</v>
      </c>
      <c r="AK90" s="99">
        <v>0</v>
      </c>
      <c r="AL90" s="99">
        <v>0</v>
      </c>
      <c r="AM90" s="99">
        <v>0</v>
      </c>
      <c r="AN90" s="99">
        <v>0</v>
      </c>
      <c r="AO90" s="99">
        <v>0</v>
      </c>
      <c r="AP90" s="99">
        <v>0</v>
      </c>
      <c r="AQ90" s="99">
        <v>0</v>
      </c>
      <c r="AR90" s="99">
        <v>0</v>
      </c>
      <c r="AS90" s="99">
        <v>0</v>
      </c>
      <c r="AT90" s="99">
        <v>0</v>
      </c>
      <c r="AU90" s="99">
        <v>0</v>
      </c>
      <c r="AV90" s="99">
        <v>0</v>
      </c>
      <c r="AW90" s="99">
        <v>0</v>
      </c>
      <c r="AX90" s="99">
        <v>0</v>
      </c>
      <c r="AY90" s="99">
        <v>0</v>
      </c>
      <c r="AZ90" s="99">
        <v>0</v>
      </c>
      <c r="BA90" s="99">
        <v>0</v>
      </c>
      <c r="BB90" s="99">
        <v>0</v>
      </c>
      <c r="BC90" s="99">
        <v>0</v>
      </c>
      <c r="BD90" s="99">
        <v>0</v>
      </c>
      <c r="BE90" s="99">
        <v>0</v>
      </c>
      <c r="BF90" s="99">
        <v>0</v>
      </c>
      <c r="BG90" s="99">
        <v>0</v>
      </c>
      <c r="BH90" s="99">
        <v>0</v>
      </c>
      <c r="BI90" s="99">
        <v>0</v>
      </c>
      <c r="BJ90" s="99">
        <v>0</v>
      </c>
      <c r="BK90" s="99">
        <v>0</v>
      </c>
      <c r="BL90" s="99">
        <v>0</v>
      </c>
      <c r="BM90" s="99">
        <v>0</v>
      </c>
      <c r="BN90" s="99">
        <v>0</v>
      </c>
      <c r="BO90" s="99">
        <v>0</v>
      </c>
      <c r="BP90" s="99">
        <v>0</v>
      </c>
      <c r="BQ90" s="99">
        <v>0</v>
      </c>
      <c r="BR90" s="99">
        <v>0</v>
      </c>
      <c r="BS90" s="99">
        <v>0</v>
      </c>
      <c r="BT90" s="99">
        <v>0</v>
      </c>
      <c r="BU90" s="99">
        <v>0</v>
      </c>
      <c r="BV90" s="99">
        <v>0</v>
      </c>
      <c r="BW90" s="99">
        <v>0</v>
      </c>
      <c r="BX90" s="99">
        <v>0</v>
      </c>
      <c r="BY90" s="99">
        <v>0</v>
      </c>
      <c r="BZ90" s="99">
        <v>0</v>
      </c>
      <c r="CA90" s="99">
        <v>0</v>
      </c>
      <c r="CB90" s="99">
        <v>0</v>
      </c>
      <c r="CC90" s="99">
        <v>0</v>
      </c>
      <c r="CD90" s="99">
        <v>0</v>
      </c>
      <c r="CE90" s="99">
        <v>0</v>
      </c>
      <c r="CF90" s="99">
        <v>0</v>
      </c>
      <c r="CG90" s="99">
        <v>0</v>
      </c>
      <c r="CH90" s="99">
        <v>0</v>
      </c>
      <c r="CI90" s="99">
        <v>0</v>
      </c>
      <c r="CJ90" s="99">
        <v>0</v>
      </c>
      <c r="CK90" s="99">
        <v>0</v>
      </c>
      <c r="CL90" s="99">
        <v>0</v>
      </c>
      <c r="CM90" s="99">
        <v>0</v>
      </c>
      <c r="CN90" s="99">
        <v>0</v>
      </c>
      <c r="CO90" s="99">
        <v>0</v>
      </c>
      <c r="CP90" s="99">
        <v>0</v>
      </c>
      <c r="CQ90" s="99">
        <v>0</v>
      </c>
      <c r="CR90" s="99">
        <v>0</v>
      </c>
      <c r="CS90" s="99">
        <v>0</v>
      </c>
      <c r="CT90" s="99">
        <v>0</v>
      </c>
      <c r="CU90" s="99">
        <v>0</v>
      </c>
      <c r="CV90" s="99">
        <v>0</v>
      </c>
      <c r="CW90" s="99">
        <v>0</v>
      </c>
      <c r="CX90" s="99">
        <v>0</v>
      </c>
      <c r="CY90" s="99">
        <v>0</v>
      </c>
      <c r="CZ90" s="99">
        <v>0</v>
      </c>
      <c r="DA90" s="99">
        <v>0</v>
      </c>
      <c r="DB90" s="99">
        <v>0</v>
      </c>
      <c r="DC90" s="99">
        <v>0</v>
      </c>
      <c r="DD90" s="99">
        <v>0</v>
      </c>
      <c r="DE90" s="99">
        <v>0</v>
      </c>
      <c r="DF90" s="99">
        <v>0</v>
      </c>
      <c r="DG90" s="99">
        <v>0</v>
      </c>
      <c r="DH90" s="99">
        <v>0</v>
      </c>
      <c r="DI90" s="99">
        <v>0</v>
      </c>
      <c r="DJ90" s="99">
        <v>0</v>
      </c>
      <c r="DK90" s="99">
        <v>0</v>
      </c>
      <c r="DL90" s="99">
        <v>0</v>
      </c>
      <c r="DM90" s="99">
        <v>0</v>
      </c>
      <c r="DN90" s="99">
        <v>0</v>
      </c>
      <c r="DO90" s="99">
        <v>0</v>
      </c>
      <c r="DP90" s="99">
        <v>0</v>
      </c>
      <c r="DQ90" s="99">
        <v>0</v>
      </c>
      <c r="DR90" s="99">
        <v>0</v>
      </c>
      <c r="DS90" s="99">
        <v>0</v>
      </c>
      <c r="DT90" s="167"/>
    </row>
    <row r="91" s="61" customFormat="1" spans="1:124">
      <c r="A91" s="94" t="s">
        <v>440</v>
      </c>
      <c r="B91" s="99">
        <v>249248.76</v>
      </c>
      <c r="C91" s="99">
        <v>0</v>
      </c>
      <c r="D91" s="99">
        <v>0</v>
      </c>
      <c r="E91" s="99">
        <v>0</v>
      </c>
      <c r="F91" s="99">
        <v>0</v>
      </c>
      <c r="G91" s="99">
        <v>0</v>
      </c>
      <c r="H91" s="99">
        <v>249248.76</v>
      </c>
      <c r="I91" s="99">
        <v>0</v>
      </c>
      <c r="J91" s="99">
        <v>0</v>
      </c>
      <c r="K91" s="99">
        <v>0</v>
      </c>
      <c r="L91" s="99">
        <v>0</v>
      </c>
      <c r="M91" s="99">
        <v>0</v>
      </c>
      <c r="N91" s="99">
        <v>0</v>
      </c>
      <c r="O91" s="99">
        <v>0</v>
      </c>
      <c r="P91" s="99">
        <v>0</v>
      </c>
      <c r="Q91" s="99">
        <v>0</v>
      </c>
      <c r="R91" s="99">
        <v>0</v>
      </c>
      <c r="S91" s="99">
        <v>0</v>
      </c>
      <c r="T91" s="99">
        <v>0</v>
      </c>
      <c r="U91" s="99">
        <v>0</v>
      </c>
      <c r="V91" s="99">
        <v>0</v>
      </c>
      <c r="W91" s="99">
        <v>0</v>
      </c>
      <c r="X91" s="99">
        <v>0</v>
      </c>
      <c r="Y91" s="99">
        <v>0</v>
      </c>
      <c r="Z91" s="99">
        <v>0</v>
      </c>
      <c r="AA91" s="99">
        <v>0</v>
      </c>
      <c r="AB91" s="99">
        <v>0</v>
      </c>
      <c r="AC91" s="99">
        <v>0</v>
      </c>
      <c r="AD91" s="99">
        <v>0</v>
      </c>
      <c r="AE91" s="99">
        <v>0</v>
      </c>
      <c r="AF91" s="99">
        <v>0</v>
      </c>
      <c r="AG91" s="99">
        <v>0</v>
      </c>
      <c r="AH91" s="99">
        <v>0</v>
      </c>
      <c r="AI91" s="99">
        <v>0</v>
      </c>
      <c r="AJ91" s="99">
        <v>0</v>
      </c>
      <c r="AK91" s="99">
        <v>0</v>
      </c>
      <c r="AL91" s="99">
        <v>0</v>
      </c>
      <c r="AM91" s="99">
        <v>0</v>
      </c>
      <c r="AN91" s="99">
        <v>0</v>
      </c>
      <c r="AO91" s="99">
        <v>0</v>
      </c>
      <c r="AP91" s="99">
        <v>0</v>
      </c>
      <c r="AQ91" s="99">
        <v>0</v>
      </c>
      <c r="AR91" s="99">
        <v>0</v>
      </c>
      <c r="AS91" s="99">
        <v>0</v>
      </c>
      <c r="AT91" s="99">
        <v>0</v>
      </c>
      <c r="AU91" s="99">
        <v>0</v>
      </c>
      <c r="AV91" s="99">
        <v>0</v>
      </c>
      <c r="AW91" s="99">
        <v>0</v>
      </c>
      <c r="AX91" s="99">
        <v>0</v>
      </c>
      <c r="AY91" s="99">
        <v>0</v>
      </c>
      <c r="AZ91" s="99">
        <v>0</v>
      </c>
      <c r="BA91" s="99">
        <v>0</v>
      </c>
      <c r="BB91" s="99">
        <v>0</v>
      </c>
      <c r="BC91" s="99">
        <v>0</v>
      </c>
      <c r="BD91" s="99">
        <v>0</v>
      </c>
      <c r="BE91" s="99">
        <v>0</v>
      </c>
      <c r="BF91" s="99">
        <v>0</v>
      </c>
      <c r="BG91" s="99">
        <v>0</v>
      </c>
      <c r="BH91" s="99">
        <v>0</v>
      </c>
      <c r="BI91" s="99">
        <v>0</v>
      </c>
      <c r="BJ91" s="99">
        <v>0</v>
      </c>
      <c r="BK91" s="99">
        <v>0</v>
      </c>
      <c r="BL91" s="99">
        <v>0</v>
      </c>
      <c r="BM91" s="99">
        <v>0</v>
      </c>
      <c r="BN91" s="99">
        <v>0</v>
      </c>
      <c r="BO91" s="99">
        <v>0</v>
      </c>
      <c r="BP91" s="99">
        <v>0</v>
      </c>
      <c r="BQ91" s="99">
        <v>0</v>
      </c>
      <c r="BR91" s="99">
        <v>0</v>
      </c>
      <c r="BS91" s="99">
        <v>0</v>
      </c>
      <c r="BT91" s="99">
        <v>0</v>
      </c>
      <c r="BU91" s="99">
        <v>0</v>
      </c>
      <c r="BV91" s="99">
        <v>0</v>
      </c>
      <c r="BW91" s="99">
        <v>0</v>
      </c>
      <c r="BX91" s="99">
        <v>0</v>
      </c>
      <c r="BY91" s="99">
        <v>0</v>
      </c>
      <c r="BZ91" s="99">
        <v>0</v>
      </c>
      <c r="CA91" s="99">
        <v>0</v>
      </c>
      <c r="CB91" s="99">
        <v>0</v>
      </c>
      <c r="CC91" s="99">
        <v>0</v>
      </c>
      <c r="CD91" s="99">
        <v>0</v>
      </c>
      <c r="CE91" s="99">
        <v>0</v>
      </c>
      <c r="CF91" s="99">
        <v>0</v>
      </c>
      <c r="CG91" s="99">
        <v>0</v>
      </c>
      <c r="CH91" s="99">
        <v>0</v>
      </c>
      <c r="CI91" s="99">
        <v>0</v>
      </c>
      <c r="CJ91" s="99">
        <v>0</v>
      </c>
      <c r="CK91" s="99">
        <v>0</v>
      </c>
      <c r="CL91" s="99">
        <v>0</v>
      </c>
      <c r="CM91" s="99">
        <v>0</v>
      </c>
      <c r="CN91" s="99">
        <v>0</v>
      </c>
      <c r="CO91" s="99">
        <v>0</v>
      </c>
      <c r="CP91" s="99">
        <v>0</v>
      </c>
      <c r="CQ91" s="99">
        <v>0</v>
      </c>
      <c r="CR91" s="99">
        <v>0</v>
      </c>
      <c r="CS91" s="99">
        <v>0</v>
      </c>
      <c r="CT91" s="99">
        <v>0</v>
      </c>
      <c r="CU91" s="99">
        <v>0</v>
      </c>
      <c r="CV91" s="99">
        <v>0</v>
      </c>
      <c r="CW91" s="99">
        <v>0</v>
      </c>
      <c r="CX91" s="99">
        <v>0</v>
      </c>
      <c r="CY91" s="99">
        <v>0</v>
      </c>
      <c r="CZ91" s="99">
        <v>0</v>
      </c>
      <c r="DA91" s="99">
        <v>0</v>
      </c>
      <c r="DB91" s="99">
        <v>0</v>
      </c>
      <c r="DC91" s="99">
        <v>0</v>
      </c>
      <c r="DD91" s="99">
        <v>0</v>
      </c>
      <c r="DE91" s="99">
        <v>0</v>
      </c>
      <c r="DF91" s="99">
        <v>0</v>
      </c>
      <c r="DG91" s="99">
        <v>0</v>
      </c>
      <c r="DH91" s="99">
        <v>0</v>
      </c>
      <c r="DI91" s="99">
        <v>0</v>
      </c>
      <c r="DJ91" s="99">
        <v>0</v>
      </c>
      <c r="DK91" s="99">
        <v>0</v>
      </c>
      <c r="DL91" s="99">
        <v>0</v>
      </c>
      <c r="DM91" s="99">
        <v>0</v>
      </c>
      <c r="DN91" s="99">
        <v>0</v>
      </c>
      <c r="DO91" s="99">
        <v>0</v>
      </c>
      <c r="DP91" s="99">
        <v>0</v>
      </c>
      <c r="DQ91" s="99">
        <v>0</v>
      </c>
      <c r="DR91" s="99">
        <v>0</v>
      </c>
      <c r="DS91" s="99">
        <v>0</v>
      </c>
      <c r="DT91" s="167"/>
    </row>
    <row r="92" s="61" customFormat="1" ht="24" spans="1:124">
      <c r="A92" s="94" t="s">
        <v>441</v>
      </c>
      <c r="B92" s="99">
        <v>51741058.9600001</v>
      </c>
      <c r="C92" s="99">
        <v>62572438.23</v>
      </c>
      <c r="D92" s="99">
        <v>648046.780000006</v>
      </c>
      <c r="E92" s="99">
        <v>1933568.28</v>
      </c>
      <c r="F92" s="99">
        <v>144548.08</v>
      </c>
      <c r="G92" s="99">
        <v>-4710413.25</v>
      </c>
      <c r="H92" s="99">
        <v>-8847129.1599999</v>
      </c>
      <c r="I92" s="99">
        <v>-56401778.8</v>
      </c>
      <c r="J92" s="99">
        <v>0</v>
      </c>
      <c r="K92" s="99">
        <v>4.64</v>
      </c>
      <c r="L92" s="99">
        <v>0</v>
      </c>
      <c r="M92" s="99">
        <v>-249285.77</v>
      </c>
      <c r="N92" s="99">
        <v>-386844.11</v>
      </c>
      <c r="O92" s="99">
        <v>65799492.25</v>
      </c>
      <c r="P92" s="99">
        <v>46255344.02</v>
      </c>
      <c r="Q92" s="99">
        <v>-8001853.72</v>
      </c>
      <c r="R92" s="99">
        <v>15557359.72</v>
      </c>
      <c r="S92" s="99">
        <v>-1599808.64</v>
      </c>
      <c r="T92" s="99">
        <v>48556325.68</v>
      </c>
      <c r="U92" s="99">
        <v>-243360.19</v>
      </c>
      <c r="V92" s="99">
        <v>-3178081.44</v>
      </c>
      <c r="W92" s="99">
        <v>2720268.61</v>
      </c>
      <c r="X92" s="99">
        <v>-292432.46</v>
      </c>
      <c r="Y92" s="99">
        <v>-111612.79</v>
      </c>
      <c r="Z92" s="99">
        <v>-1985329.05</v>
      </c>
      <c r="AA92" s="99">
        <v>-2230504.4</v>
      </c>
      <c r="AB92" s="99">
        <v>-1662492.7</v>
      </c>
      <c r="AC92" s="99">
        <v>-1719482.32</v>
      </c>
      <c r="AD92" s="99">
        <v>-78454.1899999999</v>
      </c>
      <c r="AE92" s="99">
        <v>8186322.86</v>
      </c>
      <c r="AF92" s="99">
        <v>7449491.05</v>
      </c>
      <c r="AG92" s="99">
        <v>-361091.18</v>
      </c>
      <c r="AH92" s="99">
        <v>33110886.97</v>
      </c>
      <c r="AI92" s="99">
        <v>-357085.21</v>
      </c>
      <c r="AJ92" s="99">
        <v>-751513.95</v>
      </c>
      <c r="AK92" s="99">
        <v>-9311468.64</v>
      </c>
      <c r="AL92" s="99">
        <v>-290218.09</v>
      </c>
      <c r="AM92" s="99">
        <v>-300058.84</v>
      </c>
      <c r="AN92" s="99">
        <v>519614.53</v>
      </c>
      <c r="AO92" s="99">
        <v>43540426.66</v>
      </c>
      <c r="AP92" s="99">
        <v>1561686.49</v>
      </c>
      <c r="AQ92" s="99">
        <v>2347321.41</v>
      </c>
      <c r="AR92" s="99">
        <v>1640102.35</v>
      </c>
      <c r="AS92" s="99">
        <v>1932759.41</v>
      </c>
      <c r="AT92" s="99">
        <v>2282914.72</v>
      </c>
      <c r="AU92" s="99">
        <v>2199166.36</v>
      </c>
      <c r="AV92" s="99">
        <v>635389.47</v>
      </c>
      <c r="AW92" s="99">
        <v>2536515.67</v>
      </c>
      <c r="AX92" s="99">
        <v>521817.68</v>
      </c>
      <c r="AY92" s="99">
        <v>306548.05</v>
      </c>
      <c r="AZ92" s="99">
        <v>8024546.14</v>
      </c>
      <c r="BA92" s="99">
        <v>532235.77</v>
      </c>
      <c r="BB92" s="99">
        <v>218392.16</v>
      </c>
      <c r="BC92" s="99">
        <v>512290.07</v>
      </c>
      <c r="BD92" s="99">
        <v>599592.09</v>
      </c>
      <c r="BE92" s="99">
        <v>546962.15</v>
      </c>
      <c r="BF92" s="99">
        <v>564693.31</v>
      </c>
      <c r="BG92" s="99">
        <v>484903.95</v>
      </c>
      <c r="BH92" s="99">
        <v>312489.63</v>
      </c>
      <c r="BI92" s="99">
        <v>445223.31</v>
      </c>
      <c r="BJ92" s="99">
        <v>611583.19</v>
      </c>
      <c r="BK92" s="99">
        <v>-91351.61</v>
      </c>
      <c r="BL92" s="99">
        <v>190711.3</v>
      </c>
      <c r="BM92" s="99">
        <v>-2760.06000000001</v>
      </c>
      <c r="BN92" s="99">
        <v>112950.89</v>
      </c>
      <c r="BO92" s="99">
        <v>59619.46</v>
      </c>
      <c r="BP92" s="99">
        <v>232505.65</v>
      </c>
      <c r="BQ92" s="99">
        <v>129399.55</v>
      </c>
      <c r="BR92" s="99">
        <v>-217621.11</v>
      </c>
      <c r="BS92" s="99">
        <v>35566.74</v>
      </c>
      <c r="BT92" s="99">
        <v>103201.08</v>
      </c>
      <c r="BU92" s="99">
        <v>27174.09</v>
      </c>
      <c r="BV92" s="99">
        <v>79784.71</v>
      </c>
      <c r="BW92" s="99">
        <v>157917.94</v>
      </c>
      <c r="BX92" s="99">
        <v>-123719.19</v>
      </c>
      <c r="BY92" s="99">
        <v>16152087.44</v>
      </c>
      <c r="BZ92" s="99">
        <v>-36176.3</v>
      </c>
      <c r="CA92" s="99">
        <v>-84510</v>
      </c>
      <c r="CB92" s="99">
        <v>-446.17</v>
      </c>
      <c r="CC92" s="99">
        <v>15697.53</v>
      </c>
      <c r="CD92" s="99">
        <v>-59314.12</v>
      </c>
      <c r="CE92" s="99">
        <v>-35092.34</v>
      </c>
      <c r="CF92" s="99">
        <v>41974.07</v>
      </c>
      <c r="CG92" s="99">
        <v>-56161.06</v>
      </c>
      <c r="CH92" s="99">
        <v>-74331.26</v>
      </c>
      <c r="CI92" s="99">
        <v>166571</v>
      </c>
      <c r="CJ92" s="99">
        <v>-50070.62</v>
      </c>
      <c r="CK92" s="99">
        <v>41892.21</v>
      </c>
      <c r="CL92" s="99">
        <v>46756.8</v>
      </c>
      <c r="CM92" s="99">
        <v>-77350.76</v>
      </c>
      <c r="CN92" s="99">
        <v>-36298.35</v>
      </c>
      <c r="CO92" s="99">
        <v>-78983.11</v>
      </c>
      <c r="CP92" s="99">
        <v>-17855.02</v>
      </c>
      <c r="CQ92" s="99">
        <v>-22120.49</v>
      </c>
      <c r="CR92" s="99">
        <v>-31007.89</v>
      </c>
      <c r="CS92" s="99">
        <v>-99445.85</v>
      </c>
      <c r="CT92" s="99">
        <v>-69955</v>
      </c>
      <c r="CU92" s="99">
        <v>-127467.89</v>
      </c>
      <c r="CV92" s="99">
        <v>-865.509999999995</v>
      </c>
      <c r="CW92" s="99">
        <v>-813373.55</v>
      </c>
      <c r="CX92" s="99">
        <v>110838.29</v>
      </c>
      <c r="CY92" s="99">
        <v>-10334.01</v>
      </c>
      <c r="CZ92" s="99">
        <v>-2908.14</v>
      </c>
      <c r="DA92" s="99">
        <v>170237.41</v>
      </c>
      <c r="DB92" s="99">
        <v>-15282.51</v>
      </c>
      <c r="DC92" s="99">
        <v>-47988.59</v>
      </c>
      <c r="DD92" s="99">
        <v>-18305.85</v>
      </c>
      <c r="DE92" s="99">
        <v>-60985.06</v>
      </c>
      <c r="DF92" s="99">
        <v>8775.94</v>
      </c>
      <c r="DG92" s="99">
        <v>-69805.7</v>
      </c>
      <c r="DH92" s="99">
        <v>-28499.04</v>
      </c>
      <c r="DI92" s="99">
        <v>-143580.4</v>
      </c>
      <c r="DJ92" s="99">
        <v>-88568</v>
      </c>
      <c r="DK92" s="99">
        <v>-44853.38</v>
      </c>
      <c r="DL92" s="99">
        <v>-54697.01</v>
      </c>
      <c r="DM92" s="99">
        <v>-57746.7</v>
      </c>
      <c r="DN92" s="99">
        <v>-62555.48</v>
      </c>
      <c r="DO92" s="99">
        <v>-39874.45</v>
      </c>
      <c r="DP92" s="99">
        <v>-59975.36</v>
      </c>
      <c r="DQ92" s="99">
        <v>-36543.44</v>
      </c>
      <c r="DR92" s="99">
        <v>-70779.46</v>
      </c>
      <c r="DS92" s="99">
        <v>-40808.98</v>
      </c>
      <c r="DT92" s="167"/>
    </row>
    <row r="93" s="82" customFormat="1" spans="1:123">
      <c r="A93" s="88" t="s">
        <v>410</v>
      </c>
      <c r="B93" s="99">
        <v>4605181.61</v>
      </c>
      <c r="C93" s="99">
        <v>4605181.61</v>
      </c>
      <c r="D93" s="99">
        <v>0</v>
      </c>
      <c r="E93" s="99">
        <v>0</v>
      </c>
      <c r="F93" s="99">
        <v>0</v>
      </c>
      <c r="G93" s="99">
        <v>0</v>
      </c>
      <c r="H93" s="99">
        <v>0</v>
      </c>
      <c r="I93" s="99">
        <v>0</v>
      </c>
      <c r="J93" s="99">
        <v>0</v>
      </c>
      <c r="K93" s="99">
        <v>0</v>
      </c>
      <c r="L93" s="99">
        <v>0</v>
      </c>
      <c r="M93" s="99">
        <v>0</v>
      </c>
      <c r="N93" s="99">
        <v>0</v>
      </c>
      <c r="O93" s="99">
        <v>0</v>
      </c>
      <c r="P93" s="99">
        <v>4605181.61</v>
      </c>
      <c r="Q93" s="99">
        <v>0</v>
      </c>
      <c r="R93" s="99">
        <v>0</v>
      </c>
      <c r="S93" s="99">
        <v>0</v>
      </c>
      <c r="T93" s="99">
        <v>2996684.73</v>
      </c>
      <c r="U93" s="99">
        <v>0</v>
      </c>
      <c r="V93" s="99">
        <v>0</v>
      </c>
      <c r="W93" s="99">
        <v>1608496.88</v>
      </c>
      <c r="X93" s="99">
        <v>0</v>
      </c>
      <c r="Y93" s="99">
        <v>0</v>
      </c>
      <c r="Z93" s="99">
        <v>0</v>
      </c>
      <c r="AA93" s="99">
        <v>0</v>
      </c>
      <c r="AB93" s="99">
        <v>0</v>
      </c>
      <c r="AC93" s="99">
        <v>0</v>
      </c>
      <c r="AD93" s="99">
        <v>0</v>
      </c>
      <c r="AE93" s="99">
        <v>0</v>
      </c>
      <c r="AF93" s="99">
        <v>0</v>
      </c>
      <c r="AG93" s="99">
        <v>0</v>
      </c>
      <c r="AH93" s="99">
        <v>0</v>
      </c>
      <c r="AI93" s="99">
        <v>0</v>
      </c>
      <c r="AJ93" s="99">
        <v>0</v>
      </c>
      <c r="AK93" s="99">
        <v>0</v>
      </c>
      <c r="AL93" s="99">
        <v>0</v>
      </c>
      <c r="AM93" s="99">
        <v>0</v>
      </c>
      <c r="AN93" s="99">
        <v>0</v>
      </c>
      <c r="AO93" s="99">
        <v>0</v>
      </c>
      <c r="AP93" s="99">
        <v>0</v>
      </c>
      <c r="AQ93" s="99">
        <v>0</v>
      </c>
      <c r="AR93" s="99">
        <v>0</v>
      </c>
      <c r="AS93" s="99">
        <v>0</v>
      </c>
      <c r="AT93" s="99">
        <v>0</v>
      </c>
      <c r="AU93" s="99">
        <v>0</v>
      </c>
      <c r="AV93" s="99">
        <v>0</v>
      </c>
      <c r="AW93" s="99">
        <v>0</v>
      </c>
      <c r="AX93" s="99">
        <v>0</v>
      </c>
      <c r="AY93" s="99">
        <v>0</v>
      </c>
      <c r="AZ93" s="99">
        <v>0</v>
      </c>
      <c r="BA93" s="99">
        <v>0</v>
      </c>
      <c r="BB93" s="99">
        <v>0</v>
      </c>
      <c r="BC93" s="99">
        <v>0</v>
      </c>
      <c r="BD93" s="99">
        <v>0</v>
      </c>
      <c r="BE93" s="99">
        <v>0</v>
      </c>
      <c r="BF93" s="99">
        <v>0</v>
      </c>
      <c r="BG93" s="99">
        <v>0</v>
      </c>
      <c r="BH93" s="99">
        <v>0</v>
      </c>
      <c r="BI93" s="99">
        <v>0</v>
      </c>
      <c r="BJ93" s="99">
        <v>0</v>
      </c>
      <c r="BK93" s="99">
        <v>0</v>
      </c>
      <c r="BL93" s="99">
        <v>0</v>
      </c>
      <c r="BM93" s="99">
        <v>0</v>
      </c>
      <c r="BN93" s="99">
        <v>0</v>
      </c>
      <c r="BO93" s="99">
        <v>0</v>
      </c>
      <c r="BP93" s="99">
        <v>0</v>
      </c>
      <c r="BQ93" s="99">
        <v>0</v>
      </c>
      <c r="BR93" s="99">
        <v>0</v>
      </c>
      <c r="BS93" s="99">
        <v>0</v>
      </c>
      <c r="BT93" s="99">
        <v>0</v>
      </c>
      <c r="BU93" s="99">
        <v>0</v>
      </c>
      <c r="BV93" s="99">
        <v>0</v>
      </c>
      <c r="BW93" s="99">
        <v>0</v>
      </c>
      <c r="BX93" s="99">
        <v>0</v>
      </c>
      <c r="BY93" s="99">
        <v>0</v>
      </c>
      <c r="BZ93" s="99">
        <v>0</v>
      </c>
      <c r="CA93" s="99">
        <v>0</v>
      </c>
      <c r="CB93" s="99">
        <v>0</v>
      </c>
      <c r="CC93" s="99">
        <v>0</v>
      </c>
      <c r="CD93" s="99">
        <v>0</v>
      </c>
      <c r="CE93" s="99">
        <v>0</v>
      </c>
      <c r="CF93" s="99">
        <v>0</v>
      </c>
      <c r="CG93" s="99">
        <v>0</v>
      </c>
      <c r="CH93" s="99">
        <v>0</v>
      </c>
      <c r="CI93" s="99">
        <v>0</v>
      </c>
      <c r="CJ93" s="99">
        <v>0</v>
      </c>
      <c r="CK93" s="99">
        <v>0</v>
      </c>
      <c r="CL93" s="99">
        <v>0</v>
      </c>
      <c r="CM93" s="99">
        <v>0</v>
      </c>
      <c r="CN93" s="99">
        <v>0</v>
      </c>
      <c r="CO93" s="99">
        <v>0</v>
      </c>
      <c r="CP93" s="99">
        <v>0</v>
      </c>
      <c r="CQ93" s="99">
        <v>0</v>
      </c>
      <c r="CR93" s="99">
        <v>0</v>
      </c>
      <c r="CS93" s="99">
        <v>0</v>
      </c>
      <c r="CT93" s="99">
        <v>0</v>
      </c>
      <c r="CU93" s="99">
        <v>0</v>
      </c>
      <c r="CV93" s="99">
        <v>0</v>
      </c>
      <c r="CW93" s="99">
        <v>0</v>
      </c>
      <c r="CX93" s="99">
        <v>0</v>
      </c>
      <c r="CY93" s="99">
        <v>0</v>
      </c>
      <c r="CZ93" s="99">
        <v>0</v>
      </c>
      <c r="DA93" s="99">
        <v>0</v>
      </c>
      <c r="DB93" s="99">
        <v>0</v>
      </c>
      <c r="DC93" s="99">
        <v>0</v>
      </c>
      <c r="DD93" s="99">
        <v>0</v>
      </c>
      <c r="DE93" s="99">
        <v>0</v>
      </c>
      <c r="DF93" s="99">
        <v>0</v>
      </c>
      <c r="DG93" s="99">
        <v>0</v>
      </c>
      <c r="DH93" s="99">
        <v>0</v>
      </c>
      <c r="DI93" s="99">
        <v>0</v>
      </c>
      <c r="DJ93" s="99">
        <v>0</v>
      </c>
      <c r="DK93" s="99">
        <v>0</v>
      </c>
      <c r="DL93" s="99">
        <v>0</v>
      </c>
      <c r="DM93" s="99">
        <v>0</v>
      </c>
      <c r="DN93" s="99">
        <v>0</v>
      </c>
      <c r="DO93" s="99">
        <v>0</v>
      </c>
      <c r="DP93" s="99">
        <v>0</v>
      </c>
      <c r="DQ93" s="99">
        <v>0</v>
      </c>
      <c r="DR93" s="99">
        <v>0</v>
      </c>
      <c r="DS93" s="99">
        <v>0</v>
      </c>
    </row>
    <row r="94" s="61" customFormat="1" ht="24" spans="1:124">
      <c r="A94" s="94" t="s">
        <v>411</v>
      </c>
      <c r="B94" s="99">
        <v>4605181.61</v>
      </c>
      <c r="C94" s="99">
        <v>4605181.61</v>
      </c>
      <c r="D94" s="99">
        <v>0</v>
      </c>
      <c r="E94" s="99">
        <v>0</v>
      </c>
      <c r="F94" s="99">
        <v>0</v>
      </c>
      <c r="G94" s="99">
        <v>0</v>
      </c>
      <c r="H94" s="99">
        <v>0</v>
      </c>
      <c r="I94" s="99">
        <v>0</v>
      </c>
      <c r="J94" s="99">
        <v>0</v>
      </c>
      <c r="K94" s="99">
        <v>0</v>
      </c>
      <c r="L94" s="99">
        <v>0</v>
      </c>
      <c r="M94" s="99">
        <v>0</v>
      </c>
      <c r="N94" s="99">
        <v>0</v>
      </c>
      <c r="O94" s="99">
        <v>0</v>
      </c>
      <c r="P94" s="99">
        <v>4605181.61</v>
      </c>
      <c r="Q94" s="99">
        <v>0</v>
      </c>
      <c r="R94" s="99">
        <v>0</v>
      </c>
      <c r="S94" s="99">
        <v>0</v>
      </c>
      <c r="T94" s="99">
        <v>2996684.73</v>
      </c>
      <c r="U94" s="99">
        <v>0</v>
      </c>
      <c r="V94" s="99">
        <v>0</v>
      </c>
      <c r="W94" s="99">
        <v>1608496.88</v>
      </c>
      <c r="X94" s="99">
        <v>0</v>
      </c>
      <c r="Y94" s="99">
        <v>0</v>
      </c>
      <c r="Z94" s="99">
        <v>0</v>
      </c>
      <c r="AA94" s="99">
        <v>0</v>
      </c>
      <c r="AB94" s="99">
        <v>0</v>
      </c>
      <c r="AC94" s="99">
        <v>0</v>
      </c>
      <c r="AD94" s="99">
        <v>0</v>
      </c>
      <c r="AE94" s="99">
        <v>0</v>
      </c>
      <c r="AF94" s="99">
        <v>0</v>
      </c>
      <c r="AG94" s="99">
        <v>0</v>
      </c>
      <c r="AH94" s="99">
        <v>0</v>
      </c>
      <c r="AI94" s="99">
        <v>0</v>
      </c>
      <c r="AJ94" s="99">
        <v>0</v>
      </c>
      <c r="AK94" s="99">
        <v>0</v>
      </c>
      <c r="AL94" s="99">
        <v>0</v>
      </c>
      <c r="AM94" s="99">
        <v>0</v>
      </c>
      <c r="AN94" s="99">
        <v>0</v>
      </c>
      <c r="AO94" s="99">
        <v>0</v>
      </c>
      <c r="AP94" s="99">
        <v>0</v>
      </c>
      <c r="AQ94" s="99">
        <v>0</v>
      </c>
      <c r="AR94" s="99">
        <v>0</v>
      </c>
      <c r="AS94" s="99">
        <v>0</v>
      </c>
      <c r="AT94" s="99">
        <v>0</v>
      </c>
      <c r="AU94" s="99">
        <v>0</v>
      </c>
      <c r="AV94" s="99">
        <v>0</v>
      </c>
      <c r="AW94" s="99">
        <v>0</v>
      </c>
      <c r="AX94" s="99">
        <v>0</v>
      </c>
      <c r="AY94" s="99">
        <v>0</v>
      </c>
      <c r="AZ94" s="99">
        <v>0</v>
      </c>
      <c r="BA94" s="99">
        <v>0</v>
      </c>
      <c r="BB94" s="99">
        <v>0</v>
      </c>
      <c r="BC94" s="99">
        <v>0</v>
      </c>
      <c r="BD94" s="99">
        <v>0</v>
      </c>
      <c r="BE94" s="99">
        <v>0</v>
      </c>
      <c r="BF94" s="99">
        <v>0</v>
      </c>
      <c r="BG94" s="99">
        <v>0</v>
      </c>
      <c r="BH94" s="99">
        <v>0</v>
      </c>
      <c r="BI94" s="99">
        <v>0</v>
      </c>
      <c r="BJ94" s="99">
        <v>0</v>
      </c>
      <c r="BK94" s="99">
        <v>0</v>
      </c>
      <c r="BL94" s="99">
        <v>0</v>
      </c>
      <c r="BM94" s="99">
        <v>0</v>
      </c>
      <c r="BN94" s="99">
        <v>0</v>
      </c>
      <c r="BO94" s="99">
        <v>0</v>
      </c>
      <c r="BP94" s="99">
        <v>0</v>
      </c>
      <c r="BQ94" s="99">
        <v>0</v>
      </c>
      <c r="BR94" s="99">
        <v>0</v>
      </c>
      <c r="BS94" s="99">
        <v>0</v>
      </c>
      <c r="BT94" s="99">
        <v>0</v>
      </c>
      <c r="BU94" s="99">
        <v>0</v>
      </c>
      <c r="BV94" s="99">
        <v>0</v>
      </c>
      <c r="BW94" s="99">
        <v>0</v>
      </c>
      <c r="BX94" s="99">
        <v>0</v>
      </c>
      <c r="BY94" s="99">
        <v>0</v>
      </c>
      <c r="BZ94" s="99">
        <v>0</v>
      </c>
      <c r="CA94" s="99">
        <v>0</v>
      </c>
      <c r="CB94" s="99">
        <v>0</v>
      </c>
      <c r="CC94" s="99">
        <v>0</v>
      </c>
      <c r="CD94" s="99">
        <v>0</v>
      </c>
      <c r="CE94" s="99">
        <v>0</v>
      </c>
      <c r="CF94" s="99">
        <v>0</v>
      </c>
      <c r="CG94" s="99">
        <v>0</v>
      </c>
      <c r="CH94" s="99">
        <v>0</v>
      </c>
      <c r="CI94" s="99">
        <v>0</v>
      </c>
      <c r="CJ94" s="99">
        <v>0</v>
      </c>
      <c r="CK94" s="99">
        <v>0</v>
      </c>
      <c r="CL94" s="99">
        <v>0</v>
      </c>
      <c r="CM94" s="99">
        <v>0</v>
      </c>
      <c r="CN94" s="99">
        <v>0</v>
      </c>
      <c r="CO94" s="99">
        <v>0</v>
      </c>
      <c r="CP94" s="99">
        <v>0</v>
      </c>
      <c r="CQ94" s="99">
        <v>0</v>
      </c>
      <c r="CR94" s="99">
        <v>0</v>
      </c>
      <c r="CS94" s="99">
        <v>0</v>
      </c>
      <c r="CT94" s="99">
        <v>0</v>
      </c>
      <c r="CU94" s="99">
        <v>0</v>
      </c>
      <c r="CV94" s="99">
        <v>0</v>
      </c>
      <c r="CW94" s="99">
        <v>0</v>
      </c>
      <c r="CX94" s="99">
        <v>0</v>
      </c>
      <c r="CY94" s="99">
        <v>0</v>
      </c>
      <c r="CZ94" s="99">
        <v>0</v>
      </c>
      <c r="DA94" s="99">
        <v>0</v>
      </c>
      <c r="DB94" s="99">
        <v>0</v>
      </c>
      <c r="DC94" s="99">
        <v>0</v>
      </c>
      <c r="DD94" s="99">
        <v>0</v>
      </c>
      <c r="DE94" s="99">
        <v>0</v>
      </c>
      <c r="DF94" s="99">
        <v>0</v>
      </c>
      <c r="DG94" s="99">
        <v>0</v>
      </c>
      <c r="DH94" s="99">
        <v>0</v>
      </c>
      <c r="DI94" s="99">
        <v>0</v>
      </c>
      <c r="DJ94" s="99">
        <v>0</v>
      </c>
      <c r="DK94" s="99">
        <v>0</v>
      </c>
      <c r="DL94" s="99">
        <v>0</v>
      </c>
      <c r="DM94" s="99">
        <v>0</v>
      </c>
      <c r="DN94" s="99">
        <v>0</v>
      </c>
      <c r="DO94" s="99">
        <v>0</v>
      </c>
      <c r="DP94" s="99">
        <v>0</v>
      </c>
      <c r="DQ94" s="99">
        <v>0</v>
      </c>
      <c r="DR94" s="99">
        <v>0</v>
      </c>
      <c r="DS94" s="99">
        <v>0</v>
      </c>
      <c r="DT94" s="167"/>
    </row>
    <row r="95" s="61" customFormat="1" spans="1:124">
      <c r="A95" s="94" t="s">
        <v>442</v>
      </c>
      <c r="B95" s="99">
        <v>1608496.88</v>
      </c>
      <c r="C95" s="99">
        <v>1608496.88</v>
      </c>
      <c r="D95" s="99">
        <v>0</v>
      </c>
      <c r="E95" s="99">
        <v>0</v>
      </c>
      <c r="F95" s="99">
        <v>0</v>
      </c>
      <c r="G95" s="99">
        <v>0</v>
      </c>
      <c r="H95" s="99">
        <v>0</v>
      </c>
      <c r="I95" s="99">
        <v>0</v>
      </c>
      <c r="J95" s="99">
        <v>0</v>
      </c>
      <c r="K95" s="99">
        <v>0</v>
      </c>
      <c r="L95" s="99">
        <v>0</v>
      </c>
      <c r="M95" s="99">
        <v>0</v>
      </c>
      <c r="N95" s="99">
        <v>0</v>
      </c>
      <c r="O95" s="99">
        <v>0</v>
      </c>
      <c r="P95" s="99">
        <v>1608496.88</v>
      </c>
      <c r="Q95" s="99">
        <v>0</v>
      </c>
      <c r="R95" s="99">
        <v>0</v>
      </c>
      <c r="S95" s="99">
        <v>0</v>
      </c>
      <c r="T95" s="99">
        <v>0</v>
      </c>
      <c r="U95" s="99">
        <v>0</v>
      </c>
      <c r="V95" s="99">
        <v>0</v>
      </c>
      <c r="W95" s="99">
        <v>1608496.88</v>
      </c>
      <c r="X95" s="99">
        <v>0</v>
      </c>
      <c r="Y95" s="99">
        <v>0</v>
      </c>
      <c r="Z95" s="99">
        <v>0</v>
      </c>
      <c r="AA95" s="99">
        <v>0</v>
      </c>
      <c r="AB95" s="99">
        <v>0</v>
      </c>
      <c r="AC95" s="99">
        <v>0</v>
      </c>
      <c r="AD95" s="99">
        <v>0</v>
      </c>
      <c r="AE95" s="99">
        <v>0</v>
      </c>
      <c r="AF95" s="99">
        <v>0</v>
      </c>
      <c r="AG95" s="99">
        <v>0</v>
      </c>
      <c r="AH95" s="99">
        <v>0</v>
      </c>
      <c r="AI95" s="99">
        <v>0</v>
      </c>
      <c r="AJ95" s="99">
        <v>0</v>
      </c>
      <c r="AK95" s="99">
        <v>0</v>
      </c>
      <c r="AL95" s="99">
        <v>0</v>
      </c>
      <c r="AM95" s="99">
        <v>0</v>
      </c>
      <c r="AN95" s="99">
        <v>0</v>
      </c>
      <c r="AO95" s="99">
        <v>0</v>
      </c>
      <c r="AP95" s="99">
        <v>0</v>
      </c>
      <c r="AQ95" s="99">
        <v>0</v>
      </c>
      <c r="AR95" s="99">
        <v>0</v>
      </c>
      <c r="AS95" s="99">
        <v>0</v>
      </c>
      <c r="AT95" s="99">
        <v>0</v>
      </c>
      <c r="AU95" s="99">
        <v>0</v>
      </c>
      <c r="AV95" s="99">
        <v>0</v>
      </c>
      <c r="AW95" s="99">
        <v>0</v>
      </c>
      <c r="AX95" s="99">
        <v>0</v>
      </c>
      <c r="AY95" s="99">
        <v>0</v>
      </c>
      <c r="AZ95" s="99">
        <v>0</v>
      </c>
      <c r="BA95" s="99">
        <v>0</v>
      </c>
      <c r="BB95" s="99">
        <v>0</v>
      </c>
      <c r="BC95" s="99">
        <v>0</v>
      </c>
      <c r="BD95" s="99">
        <v>0</v>
      </c>
      <c r="BE95" s="99">
        <v>0</v>
      </c>
      <c r="BF95" s="99">
        <v>0</v>
      </c>
      <c r="BG95" s="99">
        <v>0</v>
      </c>
      <c r="BH95" s="99">
        <v>0</v>
      </c>
      <c r="BI95" s="99">
        <v>0</v>
      </c>
      <c r="BJ95" s="99">
        <v>0</v>
      </c>
      <c r="BK95" s="99">
        <v>0</v>
      </c>
      <c r="BL95" s="99">
        <v>0</v>
      </c>
      <c r="BM95" s="99">
        <v>0</v>
      </c>
      <c r="BN95" s="99">
        <v>0</v>
      </c>
      <c r="BO95" s="99">
        <v>0</v>
      </c>
      <c r="BP95" s="99">
        <v>0</v>
      </c>
      <c r="BQ95" s="99">
        <v>0</v>
      </c>
      <c r="BR95" s="99">
        <v>0</v>
      </c>
      <c r="BS95" s="99">
        <v>0</v>
      </c>
      <c r="BT95" s="99">
        <v>0</v>
      </c>
      <c r="BU95" s="99">
        <v>0</v>
      </c>
      <c r="BV95" s="99">
        <v>0</v>
      </c>
      <c r="BW95" s="99">
        <v>0</v>
      </c>
      <c r="BX95" s="99">
        <v>0</v>
      </c>
      <c r="BY95" s="99">
        <v>0</v>
      </c>
      <c r="BZ95" s="99">
        <v>0</v>
      </c>
      <c r="CA95" s="99">
        <v>0</v>
      </c>
      <c r="CB95" s="99">
        <v>0</v>
      </c>
      <c r="CC95" s="99">
        <v>0</v>
      </c>
      <c r="CD95" s="99">
        <v>0</v>
      </c>
      <c r="CE95" s="99">
        <v>0</v>
      </c>
      <c r="CF95" s="99">
        <v>0</v>
      </c>
      <c r="CG95" s="99">
        <v>0</v>
      </c>
      <c r="CH95" s="99">
        <v>0</v>
      </c>
      <c r="CI95" s="99">
        <v>0</v>
      </c>
      <c r="CJ95" s="99">
        <v>0</v>
      </c>
      <c r="CK95" s="99">
        <v>0</v>
      </c>
      <c r="CL95" s="99">
        <v>0</v>
      </c>
      <c r="CM95" s="99">
        <v>0</v>
      </c>
      <c r="CN95" s="99">
        <v>0</v>
      </c>
      <c r="CO95" s="99">
        <v>0</v>
      </c>
      <c r="CP95" s="99">
        <v>0</v>
      </c>
      <c r="CQ95" s="99">
        <v>0</v>
      </c>
      <c r="CR95" s="99">
        <v>0</v>
      </c>
      <c r="CS95" s="99">
        <v>0</v>
      </c>
      <c r="CT95" s="99">
        <v>0</v>
      </c>
      <c r="CU95" s="99">
        <v>0</v>
      </c>
      <c r="CV95" s="99">
        <v>0</v>
      </c>
      <c r="CW95" s="99">
        <v>0</v>
      </c>
      <c r="CX95" s="99">
        <v>0</v>
      </c>
      <c r="CY95" s="99">
        <v>0</v>
      </c>
      <c r="CZ95" s="99">
        <v>0</v>
      </c>
      <c r="DA95" s="99">
        <v>0</v>
      </c>
      <c r="DB95" s="99">
        <v>0</v>
      </c>
      <c r="DC95" s="99">
        <v>0</v>
      </c>
      <c r="DD95" s="99">
        <v>0</v>
      </c>
      <c r="DE95" s="99">
        <v>0</v>
      </c>
      <c r="DF95" s="99">
        <v>0</v>
      </c>
      <c r="DG95" s="99">
        <v>0</v>
      </c>
      <c r="DH95" s="99">
        <v>0</v>
      </c>
      <c r="DI95" s="99">
        <v>0</v>
      </c>
      <c r="DJ95" s="99">
        <v>0</v>
      </c>
      <c r="DK95" s="99">
        <v>0</v>
      </c>
      <c r="DL95" s="99">
        <v>0</v>
      </c>
      <c r="DM95" s="99">
        <v>0</v>
      </c>
      <c r="DN95" s="99">
        <v>0</v>
      </c>
      <c r="DO95" s="99">
        <v>0</v>
      </c>
      <c r="DP95" s="99">
        <v>0</v>
      </c>
      <c r="DQ95" s="99">
        <v>0</v>
      </c>
      <c r="DR95" s="99">
        <v>0</v>
      </c>
      <c r="DS95" s="99">
        <v>0</v>
      </c>
      <c r="DT95" s="167"/>
    </row>
    <row r="96" s="61" customFormat="1" spans="1:124">
      <c r="A96" s="94" t="s">
        <v>443</v>
      </c>
      <c r="B96" s="99">
        <v>0</v>
      </c>
      <c r="C96" s="99">
        <v>0</v>
      </c>
      <c r="D96" s="99">
        <v>0</v>
      </c>
      <c r="E96" s="99">
        <v>0</v>
      </c>
      <c r="F96" s="99">
        <v>0</v>
      </c>
      <c r="G96" s="99">
        <v>0</v>
      </c>
      <c r="H96" s="99">
        <v>0</v>
      </c>
      <c r="I96" s="99">
        <v>0</v>
      </c>
      <c r="J96" s="99">
        <v>0</v>
      </c>
      <c r="K96" s="99">
        <v>0</v>
      </c>
      <c r="L96" s="99">
        <v>0</v>
      </c>
      <c r="M96" s="99">
        <v>0</v>
      </c>
      <c r="N96" s="99">
        <v>0</v>
      </c>
      <c r="O96" s="99">
        <v>0</v>
      </c>
      <c r="P96" s="99">
        <v>0</v>
      </c>
      <c r="Q96" s="99">
        <v>0</v>
      </c>
      <c r="R96" s="99">
        <v>0</v>
      </c>
      <c r="S96" s="99">
        <v>0</v>
      </c>
      <c r="T96" s="99">
        <v>0</v>
      </c>
      <c r="U96" s="99">
        <v>0</v>
      </c>
      <c r="V96" s="99">
        <v>0</v>
      </c>
      <c r="W96" s="99">
        <v>0</v>
      </c>
      <c r="X96" s="99">
        <v>0</v>
      </c>
      <c r="Y96" s="99">
        <v>0</v>
      </c>
      <c r="Z96" s="99">
        <v>0</v>
      </c>
      <c r="AA96" s="99">
        <v>0</v>
      </c>
      <c r="AB96" s="99">
        <v>0</v>
      </c>
      <c r="AC96" s="99">
        <v>0</v>
      </c>
      <c r="AD96" s="99">
        <v>0</v>
      </c>
      <c r="AE96" s="99">
        <v>0</v>
      </c>
      <c r="AF96" s="99">
        <v>0</v>
      </c>
      <c r="AG96" s="99">
        <v>0</v>
      </c>
      <c r="AH96" s="99">
        <v>0</v>
      </c>
      <c r="AI96" s="99">
        <v>0</v>
      </c>
      <c r="AJ96" s="99">
        <v>0</v>
      </c>
      <c r="AK96" s="99">
        <v>0</v>
      </c>
      <c r="AL96" s="99">
        <v>0</v>
      </c>
      <c r="AM96" s="99">
        <v>0</v>
      </c>
      <c r="AN96" s="99">
        <v>0</v>
      </c>
      <c r="AO96" s="99">
        <v>0</v>
      </c>
      <c r="AP96" s="99">
        <v>0</v>
      </c>
      <c r="AQ96" s="99">
        <v>0</v>
      </c>
      <c r="AR96" s="99">
        <v>0</v>
      </c>
      <c r="AS96" s="99">
        <v>0</v>
      </c>
      <c r="AT96" s="99">
        <v>0</v>
      </c>
      <c r="AU96" s="99">
        <v>0</v>
      </c>
      <c r="AV96" s="99">
        <v>0</v>
      </c>
      <c r="AW96" s="99">
        <v>0</v>
      </c>
      <c r="AX96" s="99">
        <v>0</v>
      </c>
      <c r="AY96" s="99">
        <v>0</v>
      </c>
      <c r="AZ96" s="99">
        <v>0</v>
      </c>
      <c r="BA96" s="99">
        <v>0</v>
      </c>
      <c r="BB96" s="99">
        <v>0</v>
      </c>
      <c r="BC96" s="99">
        <v>0</v>
      </c>
      <c r="BD96" s="99">
        <v>0</v>
      </c>
      <c r="BE96" s="99">
        <v>0</v>
      </c>
      <c r="BF96" s="99">
        <v>0</v>
      </c>
      <c r="BG96" s="99">
        <v>0</v>
      </c>
      <c r="BH96" s="99">
        <v>0</v>
      </c>
      <c r="BI96" s="99">
        <v>0</v>
      </c>
      <c r="BJ96" s="99">
        <v>0</v>
      </c>
      <c r="BK96" s="99">
        <v>0</v>
      </c>
      <c r="BL96" s="99">
        <v>0</v>
      </c>
      <c r="BM96" s="99">
        <v>0</v>
      </c>
      <c r="BN96" s="99">
        <v>0</v>
      </c>
      <c r="BO96" s="99">
        <v>0</v>
      </c>
      <c r="BP96" s="99">
        <v>0</v>
      </c>
      <c r="BQ96" s="99">
        <v>0</v>
      </c>
      <c r="BR96" s="99">
        <v>0</v>
      </c>
      <c r="BS96" s="99">
        <v>0</v>
      </c>
      <c r="BT96" s="99">
        <v>0</v>
      </c>
      <c r="BU96" s="99">
        <v>0</v>
      </c>
      <c r="BV96" s="99">
        <v>0</v>
      </c>
      <c r="BW96" s="99">
        <v>0</v>
      </c>
      <c r="BX96" s="99">
        <v>0</v>
      </c>
      <c r="BY96" s="99">
        <v>0</v>
      </c>
      <c r="BZ96" s="99">
        <v>0</v>
      </c>
      <c r="CA96" s="99">
        <v>0</v>
      </c>
      <c r="CB96" s="99">
        <v>0</v>
      </c>
      <c r="CC96" s="99">
        <v>0</v>
      </c>
      <c r="CD96" s="99">
        <v>0</v>
      </c>
      <c r="CE96" s="99">
        <v>0</v>
      </c>
      <c r="CF96" s="99">
        <v>0</v>
      </c>
      <c r="CG96" s="99">
        <v>0</v>
      </c>
      <c r="CH96" s="99">
        <v>0</v>
      </c>
      <c r="CI96" s="99">
        <v>0</v>
      </c>
      <c r="CJ96" s="99">
        <v>0</v>
      </c>
      <c r="CK96" s="99">
        <v>0</v>
      </c>
      <c r="CL96" s="99">
        <v>0</v>
      </c>
      <c r="CM96" s="99">
        <v>0</v>
      </c>
      <c r="CN96" s="99">
        <v>0</v>
      </c>
      <c r="CO96" s="99">
        <v>0</v>
      </c>
      <c r="CP96" s="99">
        <v>0</v>
      </c>
      <c r="CQ96" s="99">
        <v>0</v>
      </c>
      <c r="CR96" s="99">
        <v>0</v>
      </c>
      <c r="CS96" s="99">
        <v>0</v>
      </c>
      <c r="CT96" s="99">
        <v>0</v>
      </c>
      <c r="CU96" s="99">
        <v>0</v>
      </c>
      <c r="CV96" s="99">
        <v>0</v>
      </c>
      <c r="CW96" s="99">
        <v>0</v>
      </c>
      <c r="CX96" s="99">
        <v>0</v>
      </c>
      <c r="CY96" s="99">
        <v>0</v>
      </c>
      <c r="CZ96" s="99">
        <v>0</v>
      </c>
      <c r="DA96" s="99">
        <v>0</v>
      </c>
      <c r="DB96" s="99">
        <v>0</v>
      </c>
      <c r="DC96" s="99">
        <v>0</v>
      </c>
      <c r="DD96" s="99">
        <v>0</v>
      </c>
      <c r="DE96" s="99">
        <v>0</v>
      </c>
      <c r="DF96" s="99">
        <v>0</v>
      </c>
      <c r="DG96" s="99">
        <v>0</v>
      </c>
      <c r="DH96" s="99">
        <v>0</v>
      </c>
      <c r="DI96" s="99">
        <v>0</v>
      </c>
      <c r="DJ96" s="99">
        <v>0</v>
      </c>
      <c r="DK96" s="99">
        <v>0</v>
      </c>
      <c r="DL96" s="99">
        <v>0</v>
      </c>
      <c r="DM96" s="99">
        <v>0</v>
      </c>
      <c r="DN96" s="99">
        <v>0</v>
      </c>
      <c r="DO96" s="99">
        <v>0</v>
      </c>
      <c r="DP96" s="99">
        <v>0</v>
      </c>
      <c r="DQ96" s="99">
        <v>0</v>
      </c>
      <c r="DR96" s="99">
        <v>0</v>
      </c>
      <c r="DS96" s="99">
        <v>0</v>
      </c>
      <c r="DT96" s="167"/>
    </row>
    <row r="97" s="61" customFormat="1" ht="24" spans="1:124">
      <c r="A97" s="94" t="s">
        <v>444</v>
      </c>
      <c r="B97" s="99">
        <v>0</v>
      </c>
      <c r="C97" s="99">
        <v>0</v>
      </c>
      <c r="D97" s="99">
        <v>0</v>
      </c>
      <c r="E97" s="99">
        <v>0</v>
      </c>
      <c r="F97" s="99">
        <v>0</v>
      </c>
      <c r="G97" s="99">
        <v>0</v>
      </c>
      <c r="H97" s="99">
        <v>0</v>
      </c>
      <c r="I97" s="99">
        <v>0</v>
      </c>
      <c r="J97" s="99">
        <v>0</v>
      </c>
      <c r="K97" s="99">
        <v>0</v>
      </c>
      <c r="L97" s="99">
        <v>0</v>
      </c>
      <c r="M97" s="99">
        <v>0</v>
      </c>
      <c r="N97" s="99">
        <v>0</v>
      </c>
      <c r="O97" s="99">
        <v>0</v>
      </c>
      <c r="P97" s="99">
        <v>0</v>
      </c>
      <c r="Q97" s="99">
        <v>0</v>
      </c>
      <c r="R97" s="99">
        <v>0</v>
      </c>
      <c r="S97" s="99">
        <v>0</v>
      </c>
      <c r="T97" s="99">
        <v>0</v>
      </c>
      <c r="U97" s="99">
        <v>0</v>
      </c>
      <c r="V97" s="99">
        <v>0</v>
      </c>
      <c r="W97" s="99">
        <v>0</v>
      </c>
      <c r="X97" s="99">
        <v>0</v>
      </c>
      <c r="Y97" s="99">
        <v>0</v>
      </c>
      <c r="Z97" s="99">
        <v>0</v>
      </c>
      <c r="AA97" s="99">
        <v>0</v>
      </c>
      <c r="AB97" s="99">
        <v>0</v>
      </c>
      <c r="AC97" s="99">
        <v>0</v>
      </c>
      <c r="AD97" s="99">
        <v>0</v>
      </c>
      <c r="AE97" s="99">
        <v>0</v>
      </c>
      <c r="AF97" s="99">
        <v>0</v>
      </c>
      <c r="AG97" s="99">
        <v>0</v>
      </c>
      <c r="AH97" s="99">
        <v>0</v>
      </c>
      <c r="AI97" s="99">
        <v>0</v>
      </c>
      <c r="AJ97" s="99">
        <v>0</v>
      </c>
      <c r="AK97" s="99">
        <v>0</v>
      </c>
      <c r="AL97" s="99">
        <v>0</v>
      </c>
      <c r="AM97" s="99">
        <v>0</v>
      </c>
      <c r="AN97" s="99">
        <v>0</v>
      </c>
      <c r="AO97" s="99">
        <v>0</v>
      </c>
      <c r="AP97" s="99">
        <v>0</v>
      </c>
      <c r="AQ97" s="99">
        <v>0</v>
      </c>
      <c r="AR97" s="99">
        <v>0</v>
      </c>
      <c r="AS97" s="99">
        <v>0</v>
      </c>
      <c r="AT97" s="99">
        <v>0</v>
      </c>
      <c r="AU97" s="99">
        <v>0</v>
      </c>
      <c r="AV97" s="99">
        <v>0</v>
      </c>
      <c r="AW97" s="99">
        <v>0</v>
      </c>
      <c r="AX97" s="99">
        <v>0</v>
      </c>
      <c r="AY97" s="99">
        <v>0</v>
      </c>
      <c r="AZ97" s="99">
        <v>0</v>
      </c>
      <c r="BA97" s="99">
        <v>0</v>
      </c>
      <c r="BB97" s="99">
        <v>0</v>
      </c>
      <c r="BC97" s="99">
        <v>0</v>
      </c>
      <c r="BD97" s="99">
        <v>0</v>
      </c>
      <c r="BE97" s="99">
        <v>0</v>
      </c>
      <c r="BF97" s="99">
        <v>0</v>
      </c>
      <c r="BG97" s="99">
        <v>0</v>
      </c>
      <c r="BH97" s="99">
        <v>0</v>
      </c>
      <c r="BI97" s="99">
        <v>0</v>
      </c>
      <c r="BJ97" s="99">
        <v>0</v>
      </c>
      <c r="BK97" s="99">
        <v>0</v>
      </c>
      <c r="BL97" s="99">
        <v>0</v>
      </c>
      <c r="BM97" s="99">
        <v>0</v>
      </c>
      <c r="BN97" s="99">
        <v>0</v>
      </c>
      <c r="BO97" s="99">
        <v>0</v>
      </c>
      <c r="BP97" s="99">
        <v>0</v>
      </c>
      <c r="BQ97" s="99">
        <v>0</v>
      </c>
      <c r="BR97" s="99">
        <v>0</v>
      </c>
      <c r="BS97" s="99">
        <v>0</v>
      </c>
      <c r="BT97" s="99">
        <v>0</v>
      </c>
      <c r="BU97" s="99">
        <v>0</v>
      </c>
      <c r="BV97" s="99">
        <v>0</v>
      </c>
      <c r="BW97" s="99">
        <v>0</v>
      </c>
      <c r="BX97" s="99">
        <v>0</v>
      </c>
      <c r="BY97" s="99">
        <v>0</v>
      </c>
      <c r="BZ97" s="99">
        <v>0</v>
      </c>
      <c r="CA97" s="99">
        <v>0</v>
      </c>
      <c r="CB97" s="99">
        <v>0</v>
      </c>
      <c r="CC97" s="99">
        <v>0</v>
      </c>
      <c r="CD97" s="99">
        <v>0</v>
      </c>
      <c r="CE97" s="99">
        <v>0</v>
      </c>
      <c r="CF97" s="99">
        <v>0</v>
      </c>
      <c r="CG97" s="99">
        <v>0</v>
      </c>
      <c r="CH97" s="99">
        <v>0</v>
      </c>
      <c r="CI97" s="99">
        <v>0</v>
      </c>
      <c r="CJ97" s="99">
        <v>0</v>
      </c>
      <c r="CK97" s="99">
        <v>0</v>
      </c>
      <c r="CL97" s="99">
        <v>0</v>
      </c>
      <c r="CM97" s="99">
        <v>0</v>
      </c>
      <c r="CN97" s="99">
        <v>0</v>
      </c>
      <c r="CO97" s="99">
        <v>0</v>
      </c>
      <c r="CP97" s="99">
        <v>0</v>
      </c>
      <c r="CQ97" s="99">
        <v>0</v>
      </c>
      <c r="CR97" s="99">
        <v>0</v>
      </c>
      <c r="CS97" s="99">
        <v>0</v>
      </c>
      <c r="CT97" s="99">
        <v>0</v>
      </c>
      <c r="CU97" s="99">
        <v>0</v>
      </c>
      <c r="CV97" s="99">
        <v>0</v>
      </c>
      <c r="CW97" s="99">
        <v>0</v>
      </c>
      <c r="CX97" s="99">
        <v>0</v>
      </c>
      <c r="CY97" s="99">
        <v>0</v>
      </c>
      <c r="CZ97" s="99">
        <v>0</v>
      </c>
      <c r="DA97" s="99">
        <v>0</v>
      </c>
      <c r="DB97" s="99">
        <v>0</v>
      </c>
      <c r="DC97" s="99">
        <v>0</v>
      </c>
      <c r="DD97" s="99">
        <v>0</v>
      </c>
      <c r="DE97" s="99">
        <v>0</v>
      </c>
      <c r="DF97" s="99">
        <v>0</v>
      </c>
      <c r="DG97" s="99">
        <v>0</v>
      </c>
      <c r="DH97" s="99">
        <v>0</v>
      </c>
      <c r="DI97" s="99">
        <v>0</v>
      </c>
      <c r="DJ97" s="99">
        <v>0</v>
      </c>
      <c r="DK97" s="99">
        <v>0</v>
      </c>
      <c r="DL97" s="99">
        <v>0</v>
      </c>
      <c r="DM97" s="99">
        <v>0</v>
      </c>
      <c r="DN97" s="99">
        <v>0</v>
      </c>
      <c r="DO97" s="99">
        <v>0</v>
      </c>
      <c r="DP97" s="99">
        <v>0</v>
      </c>
      <c r="DQ97" s="99">
        <v>0</v>
      </c>
      <c r="DR97" s="99">
        <v>0</v>
      </c>
      <c r="DS97" s="99">
        <v>0</v>
      </c>
      <c r="DT97" s="167"/>
    </row>
    <row r="98" s="61" customFormat="1" spans="1:124">
      <c r="A98" s="94" t="s">
        <v>445</v>
      </c>
      <c r="B98" s="99">
        <v>1608496.88</v>
      </c>
      <c r="C98" s="99">
        <v>1608496.88</v>
      </c>
      <c r="D98" s="99">
        <v>0</v>
      </c>
      <c r="E98" s="99">
        <v>0</v>
      </c>
      <c r="F98" s="99">
        <v>0</v>
      </c>
      <c r="G98" s="99">
        <v>0</v>
      </c>
      <c r="H98" s="99">
        <v>0</v>
      </c>
      <c r="I98" s="99">
        <v>0</v>
      </c>
      <c r="J98" s="99">
        <v>0</v>
      </c>
      <c r="K98" s="99">
        <v>0</v>
      </c>
      <c r="L98" s="99">
        <v>0</v>
      </c>
      <c r="M98" s="99">
        <v>0</v>
      </c>
      <c r="N98" s="99">
        <v>0</v>
      </c>
      <c r="O98" s="99">
        <v>0</v>
      </c>
      <c r="P98" s="99">
        <v>1608496.88</v>
      </c>
      <c r="Q98" s="99">
        <v>0</v>
      </c>
      <c r="R98" s="99">
        <v>0</v>
      </c>
      <c r="S98" s="99">
        <v>0</v>
      </c>
      <c r="T98" s="99">
        <v>0</v>
      </c>
      <c r="U98" s="99">
        <v>0</v>
      </c>
      <c r="V98" s="99">
        <v>0</v>
      </c>
      <c r="W98" s="99">
        <v>1608496.88</v>
      </c>
      <c r="X98" s="99">
        <v>0</v>
      </c>
      <c r="Y98" s="99">
        <v>0</v>
      </c>
      <c r="Z98" s="99">
        <v>0</v>
      </c>
      <c r="AA98" s="99">
        <v>0</v>
      </c>
      <c r="AB98" s="99">
        <v>0</v>
      </c>
      <c r="AC98" s="99">
        <v>0</v>
      </c>
      <c r="AD98" s="99">
        <v>0</v>
      </c>
      <c r="AE98" s="99">
        <v>0</v>
      </c>
      <c r="AF98" s="99">
        <v>0</v>
      </c>
      <c r="AG98" s="99">
        <v>0</v>
      </c>
      <c r="AH98" s="99">
        <v>0</v>
      </c>
      <c r="AI98" s="99">
        <v>0</v>
      </c>
      <c r="AJ98" s="99">
        <v>0</v>
      </c>
      <c r="AK98" s="99">
        <v>0</v>
      </c>
      <c r="AL98" s="99">
        <v>0</v>
      </c>
      <c r="AM98" s="99">
        <v>0</v>
      </c>
      <c r="AN98" s="99">
        <v>0</v>
      </c>
      <c r="AO98" s="99">
        <v>0</v>
      </c>
      <c r="AP98" s="99">
        <v>0</v>
      </c>
      <c r="AQ98" s="99">
        <v>0</v>
      </c>
      <c r="AR98" s="99">
        <v>0</v>
      </c>
      <c r="AS98" s="99">
        <v>0</v>
      </c>
      <c r="AT98" s="99">
        <v>0</v>
      </c>
      <c r="AU98" s="99">
        <v>0</v>
      </c>
      <c r="AV98" s="99">
        <v>0</v>
      </c>
      <c r="AW98" s="99">
        <v>0</v>
      </c>
      <c r="AX98" s="99">
        <v>0</v>
      </c>
      <c r="AY98" s="99">
        <v>0</v>
      </c>
      <c r="AZ98" s="99">
        <v>0</v>
      </c>
      <c r="BA98" s="99">
        <v>0</v>
      </c>
      <c r="BB98" s="99">
        <v>0</v>
      </c>
      <c r="BC98" s="99">
        <v>0</v>
      </c>
      <c r="BD98" s="99">
        <v>0</v>
      </c>
      <c r="BE98" s="99">
        <v>0</v>
      </c>
      <c r="BF98" s="99">
        <v>0</v>
      </c>
      <c r="BG98" s="99">
        <v>0</v>
      </c>
      <c r="BH98" s="99">
        <v>0</v>
      </c>
      <c r="BI98" s="99">
        <v>0</v>
      </c>
      <c r="BJ98" s="99">
        <v>0</v>
      </c>
      <c r="BK98" s="99">
        <v>0</v>
      </c>
      <c r="BL98" s="99">
        <v>0</v>
      </c>
      <c r="BM98" s="99">
        <v>0</v>
      </c>
      <c r="BN98" s="99">
        <v>0</v>
      </c>
      <c r="BO98" s="99">
        <v>0</v>
      </c>
      <c r="BP98" s="99">
        <v>0</v>
      </c>
      <c r="BQ98" s="99">
        <v>0</v>
      </c>
      <c r="BR98" s="99">
        <v>0</v>
      </c>
      <c r="BS98" s="99">
        <v>0</v>
      </c>
      <c r="BT98" s="99">
        <v>0</v>
      </c>
      <c r="BU98" s="99">
        <v>0</v>
      </c>
      <c r="BV98" s="99">
        <v>0</v>
      </c>
      <c r="BW98" s="99">
        <v>0</v>
      </c>
      <c r="BX98" s="99">
        <v>0</v>
      </c>
      <c r="BY98" s="99">
        <v>0</v>
      </c>
      <c r="BZ98" s="99">
        <v>0</v>
      </c>
      <c r="CA98" s="99">
        <v>0</v>
      </c>
      <c r="CB98" s="99">
        <v>0</v>
      </c>
      <c r="CC98" s="99">
        <v>0</v>
      </c>
      <c r="CD98" s="99">
        <v>0</v>
      </c>
      <c r="CE98" s="99">
        <v>0</v>
      </c>
      <c r="CF98" s="99">
        <v>0</v>
      </c>
      <c r="CG98" s="99">
        <v>0</v>
      </c>
      <c r="CH98" s="99">
        <v>0</v>
      </c>
      <c r="CI98" s="99">
        <v>0</v>
      </c>
      <c r="CJ98" s="99">
        <v>0</v>
      </c>
      <c r="CK98" s="99">
        <v>0</v>
      </c>
      <c r="CL98" s="99">
        <v>0</v>
      </c>
      <c r="CM98" s="99">
        <v>0</v>
      </c>
      <c r="CN98" s="99">
        <v>0</v>
      </c>
      <c r="CO98" s="99">
        <v>0</v>
      </c>
      <c r="CP98" s="99">
        <v>0</v>
      </c>
      <c r="CQ98" s="99">
        <v>0</v>
      </c>
      <c r="CR98" s="99">
        <v>0</v>
      </c>
      <c r="CS98" s="99">
        <v>0</v>
      </c>
      <c r="CT98" s="99">
        <v>0</v>
      </c>
      <c r="CU98" s="99">
        <v>0</v>
      </c>
      <c r="CV98" s="99">
        <v>0</v>
      </c>
      <c r="CW98" s="99">
        <v>0</v>
      </c>
      <c r="CX98" s="99">
        <v>0</v>
      </c>
      <c r="CY98" s="99">
        <v>0</v>
      </c>
      <c r="CZ98" s="99">
        <v>0</v>
      </c>
      <c r="DA98" s="99">
        <v>0</v>
      </c>
      <c r="DB98" s="99">
        <v>0</v>
      </c>
      <c r="DC98" s="99">
        <v>0</v>
      </c>
      <c r="DD98" s="99">
        <v>0</v>
      </c>
      <c r="DE98" s="99">
        <v>0</v>
      </c>
      <c r="DF98" s="99">
        <v>0</v>
      </c>
      <c r="DG98" s="99">
        <v>0</v>
      </c>
      <c r="DH98" s="99">
        <v>0</v>
      </c>
      <c r="DI98" s="99">
        <v>0</v>
      </c>
      <c r="DJ98" s="99">
        <v>0</v>
      </c>
      <c r="DK98" s="99">
        <v>0</v>
      </c>
      <c r="DL98" s="99">
        <v>0</v>
      </c>
      <c r="DM98" s="99">
        <v>0</v>
      </c>
      <c r="DN98" s="99">
        <v>0</v>
      </c>
      <c r="DO98" s="99">
        <v>0</v>
      </c>
      <c r="DP98" s="99">
        <v>0</v>
      </c>
      <c r="DQ98" s="99">
        <v>0</v>
      </c>
      <c r="DR98" s="99">
        <v>0</v>
      </c>
      <c r="DS98" s="99">
        <v>0</v>
      </c>
      <c r="DT98" s="167"/>
    </row>
    <row r="99" s="61" customFormat="1" spans="1:124">
      <c r="A99" s="94" t="s">
        <v>446</v>
      </c>
      <c r="B99" s="99">
        <v>0</v>
      </c>
      <c r="C99" s="99">
        <v>0</v>
      </c>
      <c r="D99" s="99">
        <v>0</v>
      </c>
      <c r="E99" s="99">
        <v>0</v>
      </c>
      <c r="F99" s="99">
        <v>0</v>
      </c>
      <c r="G99" s="99">
        <v>0</v>
      </c>
      <c r="H99" s="99">
        <v>0</v>
      </c>
      <c r="I99" s="99">
        <v>0</v>
      </c>
      <c r="J99" s="99">
        <v>0</v>
      </c>
      <c r="K99" s="99">
        <v>0</v>
      </c>
      <c r="L99" s="99">
        <v>0</v>
      </c>
      <c r="M99" s="99">
        <v>0</v>
      </c>
      <c r="N99" s="99">
        <v>0</v>
      </c>
      <c r="O99" s="99">
        <v>0</v>
      </c>
      <c r="P99" s="99">
        <v>0</v>
      </c>
      <c r="Q99" s="99">
        <v>0</v>
      </c>
      <c r="R99" s="99">
        <v>0</v>
      </c>
      <c r="S99" s="99">
        <v>0</v>
      </c>
      <c r="T99" s="99">
        <v>0</v>
      </c>
      <c r="U99" s="99">
        <v>0</v>
      </c>
      <c r="V99" s="99">
        <v>0</v>
      </c>
      <c r="W99" s="99">
        <v>0</v>
      </c>
      <c r="X99" s="99">
        <v>0</v>
      </c>
      <c r="Y99" s="99">
        <v>0</v>
      </c>
      <c r="Z99" s="99">
        <v>0</v>
      </c>
      <c r="AA99" s="99">
        <v>0</v>
      </c>
      <c r="AB99" s="99">
        <v>0</v>
      </c>
      <c r="AC99" s="99">
        <v>0</v>
      </c>
      <c r="AD99" s="99">
        <v>0</v>
      </c>
      <c r="AE99" s="99">
        <v>0</v>
      </c>
      <c r="AF99" s="99">
        <v>0</v>
      </c>
      <c r="AG99" s="99">
        <v>0</v>
      </c>
      <c r="AH99" s="99">
        <v>0</v>
      </c>
      <c r="AI99" s="99">
        <v>0</v>
      </c>
      <c r="AJ99" s="99">
        <v>0</v>
      </c>
      <c r="AK99" s="99">
        <v>0</v>
      </c>
      <c r="AL99" s="99">
        <v>0</v>
      </c>
      <c r="AM99" s="99">
        <v>0</v>
      </c>
      <c r="AN99" s="99">
        <v>0</v>
      </c>
      <c r="AO99" s="99">
        <v>0</v>
      </c>
      <c r="AP99" s="99">
        <v>0</v>
      </c>
      <c r="AQ99" s="99">
        <v>0</v>
      </c>
      <c r="AR99" s="99">
        <v>0</v>
      </c>
      <c r="AS99" s="99">
        <v>0</v>
      </c>
      <c r="AT99" s="99">
        <v>0</v>
      </c>
      <c r="AU99" s="99">
        <v>0</v>
      </c>
      <c r="AV99" s="99">
        <v>0</v>
      </c>
      <c r="AW99" s="99">
        <v>0</v>
      </c>
      <c r="AX99" s="99">
        <v>0</v>
      </c>
      <c r="AY99" s="99">
        <v>0</v>
      </c>
      <c r="AZ99" s="99">
        <v>0</v>
      </c>
      <c r="BA99" s="99">
        <v>0</v>
      </c>
      <c r="BB99" s="99">
        <v>0</v>
      </c>
      <c r="BC99" s="99">
        <v>0</v>
      </c>
      <c r="BD99" s="99">
        <v>0</v>
      </c>
      <c r="BE99" s="99">
        <v>0</v>
      </c>
      <c r="BF99" s="99">
        <v>0</v>
      </c>
      <c r="BG99" s="99">
        <v>0</v>
      </c>
      <c r="BH99" s="99">
        <v>0</v>
      </c>
      <c r="BI99" s="99">
        <v>0</v>
      </c>
      <c r="BJ99" s="99">
        <v>0</v>
      </c>
      <c r="BK99" s="99">
        <v>0</v>
      </c>
      <c r="BL99" s="99">
        <v>0</v>
      </c>
      <c r="BM99" s="99">
        <v>0</v>
      </c>
      <c r="BN99" s="99">
        <v>0</v>
      </c>
      <c r="BO99" s="99">
        <v>0</v>
      </c>
      <c r="BP99" s="99">
        <v>0</v>
      </c>
      <c r="BQ99" s="99">
        <v>0</v>
      </c>
      <c r="BR99" s="99">
        <v>0</v>
      </c>
      <c r="BS99" s="99">
        <v>0</v>
      </c>
      <c r="BT99" s="99">
        <v>0</v>
      </c>
      <c r="BU99" s="99">
        <v>0</v>
      </c>
      <c r="BV99" s="99">
        <v>0</v>
      </c>
      <c r="BW99" s="99">
        <v>0</v>
      </c>
      <c r="BX99" s="99">
        <v>0</v>
      </c>
      <c r="BY99" s="99">
        <v>0</v>
      </c>
      <c r="BZ99" s="99">
        <v>0</v>
      </c>
      <c r="CA99" s="99">
        <v>0</v>
      </c>
      <c r="CB99" s="99">
        <v>0</v>
      </c>
      <c r="CC99" s="99">
        <v>0</v>
      </c>
      <c r="CD99" s="99">
        <v>0</v>
      </c>
      <c r="CE99" s="99">
        <v>0</v>
      </c>
      <c r="CF99" s="99">
        <v>0</v>
      </c>
      <c r="CG99" s="99">
        <v>0</v>
      </c>
      <c r="CH99" s="99">
        <v>0</v>
      </c>
      <c r="CI99" s="99">
        <v>0</v>
      </c>
      <c r="CJ99" s="99">
        <v>0</v>
      </c>
      <c r="CK99" s="99">
        <v>0</v>
      </c>
      <c r="CL99" s="99">
        <v>0</v>
      </c>
      <c r="CM99" s="99">
        <v>0</v>
      </c>
      <c r="CN99" s="99">
        <v>0</v>
      </c>
      <c r="CO99" s="99">
        <v>0</v>
      </c>
      <c r="CP99" s="99">
        <v>0</v>
      </c>
      <c r="CQ99" s="99">
        <v>0</v>
      </c>
      <c r="CR99" s="99">
        <v>0</v>
      </c>
      <c r="CS99" s="99">
        <v>0</v>
      </c>
      <c r="CT99" s="99">
        <v>0</v>
      </c>
      <c r="CU99" s="99">
        <v>0</v>
      </c>
      <c r="CV99" s="99">
        <v>0</v>
      </c>
      <c r="CW99" s="99">
        <v>0</v>
      </c>
      <c r="CX99" s="99">
        <v>0</v>
      </c>
      <c r="CY99" s="99">
        <v>0</v>
      </c>
      <c r="CZ99" s="99">
        <v>0</v>
      </c>
      <c r="DA99" s="99">
        <v>0</v>
      </c>
      <c r="DB99" s="99">
        <v>0</v>
      </c>
      <c r="DC99" s="99">
        <v>0</v>
      </c>
      <c r="DD99" s="99">
        <v>0</v>
      </c>
      <c r="DE99" s="99">
        <v>0</v>
      </c>
      <c r="DF99" s="99">
        <v>0</v>
      </c>
      <c r="DG99" s="99">
        <v>0</v>
      </c>
      <c r="DH99" s="99">
        <v>0</v>
      </c>
      <c r="DI99" s="99">
        <v>0</v>
      </c>
      <c r="DJ99" s="99">
        <v>0</v>
      </c>
      <c r="DK99" s="99">
        <v>0</v>
      </c>
      <c r="DL99" s="99">
        <v>0</v>
      </c>
      <c r="DM99" s="99">
        <v>0</v>
      </c>
      <c r="DN99" s="99">
        <v>0</v>
      </c>
      <c r="DO99" s="99">
        <v>0</v>
      </c>
      <c r="DP99" s="99">
        <v>0</v>
      </c>
      <c r="DQ99" s="99">
        <v>0</v>
      </c>
      <c r="DR99" s="99">
        <v>0</v>
      </c>
      <c r="DS99" s="99">
        <v>0</v>
      </c>
      <c r="DT99" s="167"/>
    </row>
    <row r="100" s="61" customFormat="1" spans="1:124">
      <c r="A100" s="94" t="s">
        <v>447</v>
      </c>
      <c r="B100" s="99">
        <v>2996684.73</v>
      </c>
      <c r="C100" s="99">
        <v>2996684.73</v>
      </c>
      <c r="D100" s="99">
        <v>0</v>
      </c>
      <c r="E100" s="99">
        <v>0</v>
      </c>
      <c r="F100" s="99">
        <v>0</v>
      </c>
      <c r="G100" s="99">
        <v>0</v>
      </c>
      <c r="H100" s="99">
        <v>0</v>
      </c>
      <c r="I100" s="99">
        <v>0</v>
      </c>
      <c r="J100" s="99">
        <v>0</v>
      </c>
      <c r="K100" s="99">
        <v>0</v>
      </c>
      <c r="L100" s="99">
        <v>0</v>
      </c>
      <c r="M100" s="99">
        <v>0</v>
      </c>
      <c r="N100" s="99">
        <v>0</v>
      </c>
      <c r="O100" s="99">
        <v>0</v>
      </c>
      <c r="P100" s="99">
        <v>2996684.73</v>
      </c>
      <c r="Q100" s="99">
        <v>0</v>
      </c>
      <c r="R100" s="99">
        <v>0</v>
      </c>
      <c r="S100" s="99">
        <v>0</v>
      </c>
      <c r="T100" s="99">
        <v>2996684.73</v>
      </c>
      <c r="U100" s="99">
        <v>0</v>
      </c>
      <c r="V100" s="99">
        <v>0</v>
      </c>
      <c r="W100" s="99">
        <v>0</v>
      </c>
      <c r="X100" s="99">
        <v>0</v>
      </c>
      <c r="Y100" s="99">
        <v>0</v>
      </c>
      <c r="Z100" s="99">
        <v>0</v>
      </c>
      <c r="AA100" s="99">
        <v>0</v>
      </c>
      <c r="AB100" s="99">
        <v>0</v>
      </c>
      <c r="AC100" s="99">
        <v>0</v>
      </c>
      <c r="AD100" s="99">
        <v>0</v>
      </c>
      <c r="AE100" s="99">
        <v>0</v>
      </c>
      <c r="AF100" s="99">
        <v>0</v>
      </c>
      <c r="AG100" s="99">
        <v>0</v>
      </c>
      <c r="AH100" s="99">
        <v>0</v>
      </c>
      <c r="AI100" s="99">
        <v>0</v>
      </c>
      <c r="AJ100" s="99">
        <v>0</v>
      </c>
      <c r="AK100" s="99">
        <v>0</v>
      </c>
      <c r="AL100" s="99">
        <v>0</v>
      </c>
      <c r="AM100" s="99">
        <v>0</v>
      </c>
      <c r="AN100" s="99">
        <v>0</v>
      </c>
      <c r="AO100" s="99">
        <v>0</v>
      </c>
      <c r="AP100" s="99">
        <v>0</v>
      </c>
      <c r="AQ100" s="99">
        <v>0</v>
      </c>
      <c r="AR100" s="99">
        <v>0</v>
      </c>
      <c r="AS100" s="99">
        <v>0</v>
      </c>
      <c r="AT100" s="99">
        <v>0</v>
      </c>
      <c r="AU100" s="99">
        <v>0</v>
      </c>
      <c r="AV100" s="99">
        <v>0</v>
      </c>
      <c r="AW100" s="99">
        <v>0</v>
      </c>
      <c r="AX100" s="99">
        <v>0</v>
      </c>
      <c r="AY100" s="99">
        <v>0</v>
      </c>
      <c r="AZ100" s="99">
        <v>0</v>
      </c>
      <c r="BA100" s="99">
        <v>0</v>
      </c>
      <c r="BB100" s="99">
        <v>0</v>
      </c>
      <c r="BC100" s="99">
        <v>0</v>
      </c>
      <c r="BD100" s="99">
        <v>0</v>
      </c>
      <c r="BE100" s="99">
        <v>0</v>
      </c>
      <c r="BF100" s="99">
        <v>0</v>
      </c>
      <c r="BG100" s="99">
        <v>0</v>
      </c>
      <c r="BH100" s="99">
        <v>0</v>
      </c>
      <c r="BI100" s="99">
        <v>0</v>
      </c>
      <c r="BJ100" s="99">
        <v>0</v>
      </c>
      <c r="BK100" s="99">
        <v>0</v>
      </c>
      <c r="BL100" s="99">
        <v>0</v>
      </c>
      <c r="BM100" s="99">
        <v>0</v>
      </c>
      <c r="BN100" s="99">
        <v>0</v>
      </c>
      <c r="BO100" s="99">
        <v>0</v>
      </c>
      <c r="BP100" s="99">
        <v>0</v>
      </c>
      <c r="BQ100" s="99">
        <v>0</v>
      </c>
      <c r="BR100" s="99">
        <v>0</v>
      </c>
      <c r="BS100" s="99">
        <v>0</v>
      </c>
      <c r="BT100" s="99">
        <v>0</v>
      </c>
      <c r="BU100" s="99">
        <v>0</v>
      </c>
      <c r="BV100" s="99">
        <v>0</v>
      </c>
      <c r="BW100" s="99">
        <v>0</v>
      </c>
      <c r="BX100" s="99">
        <v>0</v>
      </c>
      <c r="BY100" s="99">
        <v>0</v>
      </c>
      <c r="BZ100" s="99">
        <v>0</v>
      </c>
      <c r="CA100" s="99">
        <v>0</v>
      </c>
      <c r="CB100" s="99">
        <v>0</v>
      </c>
      <c r="CC100" s="99">
        <v>0</v>
      </c>
      <c r="CD100" s="99">
        <v>0</v>
      </c>
      <c r="CE100" s="99">
        <v>0</v>
      </c>
      <c r="CF100" s="99">
        <v>0</v>
      </c>
      <c r="CG100" s="99">
        <v>0</v>
      </c>
      <c r="CH100" s="99">
        <v>0</v>
      </c>
      <c r="CI100" s="99">
        <v>0</v>
      </c>
      <c r="CJ100" s="99">
        <v>0</v>
      </c>
      <c r="CK100" s="99">
        <v>0</v>
      </c>
      <c r="CL100" s="99">
        <v>0</v>
      </c>
      <c r="CM100" s="99">
        <v>0</v>
      </c>
      <c r="CN100" s="99">
        <v>0</v>
      </c>
      <c r="CO100" s="99">
        <v>0</v>
      </c>
      <c r="CP100" s="99">
        <v>0</v>
      </c>
      <c r="CQ100" s="99">
        <v>0</v>
      </c>
      <c r="CR100" s="99">
        <v>0</v>
      </c>
      <c r="CS100" s="99">
        <v>0</v>
      </c>
      <c r="CT100" s="99">
        <v>0</v>
      </c>
      <c r="CU100" s="99">
        <v>0</v>
      </c>
      <c r="CV100" s="99">
        <v>0</v>
      </c>
      <c r="CW100" s="99">
        <v>0</v>
      </c>
      <c r="CX100" s="99">
        <v>0</v>
      </c>
      <c r="CY100" s="99">
        <v>0</v>
      </c>
      <c r="CZ100" s="99">
        <v>0</v>
      </c>
      <c r="DA100" s="99">
        <v>0</v>
      </c>
      <c r="DB100" s="99">
        <v>0</v>
      </c>
      <c r="DC100" s="99">
        <v>0</v>
      </c>
      <c r="DD100" s="99">
        <v>0</v>
      </c>
      <c r="DE100" s="99">
        <v>0</v>
      </c>
      <c r="DF100" s="99">
        <v>0</v>
      </c>
      <c r="DG100" s="99">
        <v>0</v>
      </c>
      <c r="DH100" s="99">
        <v>0</v>
      </c>
      <c r="DI100" s="99">
        <v>0</v>
      </c>
      <c r="DJ100" s="99">
        <v>0</v>
      </c>
      <c r="DK100" s="99">
        <v>0</v>
      </c>
      <c r="DL100" s="99">
        <v>0</v>
      </c>
      <c r="DM100" s="99">
        <v>0</v>
      </c>
      <c r="DN100" s="99">
        <v>0</v>
      </c>
      <c r="DO100" s="99">
        <v>0</v>
      </c>
      <c r="DP100" s="99">
        <v>0</v>
      </c>
      <c r="DQ100" s="99">
        <v>0</v>
      </c>
      <c r="DR100" s="99">
        <v>0</v>
      </c>
      <c r="DS100" s="99">
        <v>0</v>
      </c>
      <c r="DT100" s="167"/>
    </row>
    <row r="101" s="61" customFormat="1" spans="1:124">
      <c r="A101" s="94" t="s">
        <v>448</v>
      </c>
      <c r="B101" s="99">
        <v>0</v>
      </c>
      <c r="C101" s="99">
        <v>0</v>
      </c>
      <c r="D101" s="99">
        <v>0</v>
      </c>
      <c r="E101" s="99">
        <v>0</v>
      </c>
      <c r="F101" s="99">
        <v>0</v>
      </c>
      <c r="G101" s="99">
        <v>0</v>
      </c>
      <c r="H101" s="99">
        <v>0</v>
      </c>
      <c r="I101" s="99">
        <v>0</v>
      </c>
      <c r="J101" s="99">
        <v>0</v>
      </c>
      <c r="K101" s="99">
        <v>0</v>
      </c>
      <c r="L101" s="99">
        <v>0</v>
      </c>
      <c r="M101" s="99">
        <v>0</v>
      </c>
      <c r="N101" s="99">
        <v>0</v>
      </c>
      <c r="O101" s="99">
        <v>0</v>
      </c>
      <c r="P101" s="99">
        <v>0</v>
      </c>
      <c r="Q101" s="99">
        <v>0</v>
      </c>
      <c r="R101" s="99">
        <v>0</v>
      </c>
      <c r="S101" s="99">
        <v>0</v>
      </c>
      <c r="T101" s="99">
        <v>0</v>
      </c>
      <c r="U101" s="99">
        <v>0</v>
      </c>
      <c r="V101" s="99">
        <v>0</v>
      </c>
      <c r="W101" s="99">
        <v>0</v>
      </c>
      <c r="X101" s="99">
        <v>0</v>
      </c>
      <c r="Y101" s="99">
        <v>0</v>
      </c>
      <c r="Z101" s="99">
        <v>0</v>
      </c>
      <c r="AA101" s="99">
        <v>0</v>
      </c>
      <c r="AB101" s="99">
        <v>0</v>
      </c>
      <c r="AC101" s="99">
        <v>0</v>
      </c>
      <c r="AD101" s="99">
        <v>0</v>
      </c>
      <c r="AE101" s="99">
        <v>0</v>
      </c>
      <c r="AF101" s="99">
        <v>0</v>
      </c>
      <c r="AG101" s="99">
        <v>0</v>
      </c>
      <c r="AH101" s="99">
        <v>0</v>
      </c>
      <c r="AI101" s="99">
        <v>0</v>
      </c>
      <c r="AJ101" s="99">
        <v>0</v>
      </c>
      <c r="AK101" s="99">
        <v>0</v>
      </c>
      <c r="AL101" s="99">
        <v>0</v>
      </c>
      <c r="AM101" s="99">
        <v>0</v>
      </c>
      <c r="AN101" s="99">
        <v>0</v>
      </c>
      <c r="AO101" s="99">
        <v>0</v>
      </c>
      <c r="AP101" s="99">
        <v>0</v>
      </c>
      <c r="AQ101" s="99">
        <v>0</v>
      </c>
      <c r="AR101" s="99">
        <v>0</v>
      </c>
      <c r="AS101" s="99">
        <v>0</v>
      </c>
      <c r="AT101" s="99">
        <v>0</v>
      </c>
      <c r="AU101" s="99">
        <v>0</v>
      </c>
      <c r="AV101" s="99">
        <v>0</v>
      </c>
      <c r="AW101" s="99">
        <v>0</v>
      </c>
      <c r="AX101" s="99">
        <v>0</v>
      </c>
      <c r="AY101" s="99">
        <v>0</v>
      </c>
      <c r="AZ101" s="99">
        <v>0</v>
      </c>
      <c r="BA101" s="99">
        <v>0</v>
      </c>
      <c r="BB101" s="99">
        <v>0</v>
      </c>
      <c r="BC101" s="99">
        <v>0</v>
      </c>
      <c r="BD101" s="99">
        <v>0</v>
      </c>
      <c r="BE101" s="99">
        <v>0</v>
      </c>
      <c r="BF101" s="99">
        <v>0</v>
      </c>
      <c r="BG101" s="99">
        <v>0</v>
      </c>
      <c r="BH101" s="99">
        <v>0</v>
      </c>
      <c r="BI101" s="99">
        <v>0</v>
      </c>
      <c r="BJ101" s="99">
        <v>0</v>
      </c>
      <c r="BK101" s="99">
        <v>0</v>
      </c>
      <c r="BL101" s="99">
        <v>0</v>
      </c>
      <c r="BM101" s="99">
        <v>0</v>
      </c>
      <c r="BN101" s="99">
        <v>0</v>
      </c>
      <c r="BO101" s="99">
        <v>0</v>
      </c>
      <c r="BP101" s="99">
        <v>0</v>
      </c>
      <c r="BQ101" s="99">
        <v>0</v>
      </c>
      <c r="BR101" s="99">
        <v>0</v>
      </c>
      <c r="BS101" s="99">
        <v>0</v>
      </c>
      <c r="BT101" s="99">
        <v>0</v>
      </c>
      <c r="BU101" s="99">
        <v>0</v>
      </c>
      <c r="BV101" s="99">
        <v>0</v>
      </c>
      <c r="BW101" s="99">
        <v>0</v>
      </c>
      <c r="BX101" s="99">
        <v>0</v>
      </c>
      <c r="BY101" s="99">
        <v>0</v>
      </c>
      <c r="BZ101" s="99">
        <v>0</v>
      </c>
      <c r="CA101" s="99">
        <v>0</v>
      </c>
      <c r="CB101" s="99">
        <v>0</v>
      </c>
      <c r="CC101" s="99">
        <v>0</v>
      </c>
      <c r="CD101" s="99">
        <v>0</v>
      </c>
      <c r="CE101" s="99">
        <v>0</v>
      </c>
      <c r="CF101" s="99">
        <v>0</v>
      </c>
      <c r="CG101" s="99">
        <v>0</v>
      </c>
      <c r="CH101" s="99">
        <v>0</v>
      </c>
      <c r="CI101" s="99">
        <v>0</v>
      </c>
      <c r="CJ101" s="99">
        <v>0</v>
      </c>
      <c r="CK101" s="99">
        <v>0</v>
      </c>
      <c r="CL101" s="99">
        <v>0</v>
      </c>
      <c r="CM101" s="99">
        <v>0</v>
      </c>
      <c r="CN101" s="99">
        <v>0</v>
      </c>
      <c r="CO101" s="99">
        <v>0</v>
      </c>
      <c r="CP101" s="99">
        <v>0</v>
      </c>
      <c r="CQ101" s="99">
        <v>0</v>
      </c>
      <c r="CR101" s="99">
        <v>0</v>
      </c>
      <c r="CS101" s="99">
        <v>0</v>
      </c>
      <c r="CT101" s="99">
        <v>0</v>
      </c>
      <c r="CU101" s="99">
        <v>0</v>
      </c>
      <c r="CV101" s="99">
        <v>0</v>
      </c>
      <c r="CW101" s="99">
        <v>0</v>
      </c>
      <c r="CX101" s="99">
        <v>0</v>
      </c>
      <c r="CY101" s="99">
        <v>0</v>
      </c>
      <c r="CZ101" s="99">
        <v>0</v>
      </c>
      <c r="DA101" s="99">
        <v>0</v>
      </c>
      <c r="DB101" s="99">
        <v>0</v>
      </c>
      <c r="DC101" s="99">
        <v>0</v>
      </c>
      <c r="DD101" s="99">
        <v>0</v>
      </c>
      <c r="DE101" s="99">
        <v>0</v>
      </c>
      <c r="DF101" s="99">
        <v>0</v>
      </c>
      <c r="DG101" s="99">
        <v>0</v>
      </c>
      <c r="DH101" s="99">
        <v>0</v>
      </c>
      <c r="DI101" s="99">
        <v>0</v>
      </c>
      <c r="DJ101" s="99">
        <v>0</v>
      </c>
      <c r="DK101" s="99">
        <v>0</v>
      </c>
      <c r="DL101" s="99">
        <v>0</v>
      </c>
      <c r="DM101" s="99">
        <v>0</v>
      </c>
      <c r="DN101" s="99">
        <v>0</v>
      </c>
      <c r="DO101" s="99">
        <v>0</v>
      </c>
      <c r="DP101" s="99">
        <v>0</v>
      </c>
      <c r="DQ101" s="99">
        <v>0</v>
      </c>
      <c r="DR101" s="99">
        <v>0</v>
      </c>
      <c r="DS101" s="99">
        <v>0</v>
      </c>
      <c r="DT101" s="167"/>
    </row>
    <row r="102" s="61" customFormat="1" spans="1:124">
      <c r="A102" s="94" t="s">
        <v>449</v>
      </c>
      <c r="B102" s="99">
        <v>2990917.5</v>
      </c>
      <c r="C102" s="99">
        <v>2990917.5</v>
      </c>
      <c r="D102" s="99">
        <v>0</v>
      </c>
      <c r="E102" s="99">
        <v>0</v>
      </c>
      <c r="F102" s="99">
        <v>0</v>
      </c>
      <c r="G102" s="99">
        <v>0</v>
      </c>
      <c r="H102" s="99">
        <v>0</v>
      </c>
      <c r="I102" s="99">
        <v>0</v>
      </c>
      <c r="J102" s="99">
        <v>0</v>
      </c>
      <c r="K102" s="99">
        <v>0</v>
      </c>
      <c r="L102" s="99">
        <v>0</v>
      </c>
      <c r="M102" s="99">
        <v>0</v>
      </c>
      <c r="N102" s="99">
        <v>0</v>
      </c>
      <c r="O102" s="99">
        <v>0</v>
      </c>
      <c r="P102" s="99">
        <v>2990917.5</v>
      </c>
      <c r="Q102" s="99">
        <v>0</v>
      </c>
      <c r="R102" s="99">
        <v>0</v>
      </c>
      <c r="S102" s="99">
        <v>0</v>
      </c>
      <c r="T102" s="99">
        <v>2990917.5</v>
      </c>
      <c r="U102" s="99">
        <v>0</v>
      </c>
      <c r="V102" s="99">
        <v>0</v>
      </c>
      <c r="W102" s="99">
        <v>0</v>
      </c>
      <c r="X102" s="99">
        <v>0</v>
      </c>
      <c r="Y102" s="99">
        <v>0</v>
      </c>
      <c r="Z102" s="99">
        <v>0</v>
      </c>
      <c r="AA102" s="99">
        <v>0</v>
      </c>
      <c r="AB102" s="99">
        <v>0</v>
      </c>
      <c r="AC102" s="99">
        <v>0</v>
      </c>
      <c r="AD102" s="99">
        <v>0</v>
      </c>
      <c r="AE102" s="99">
        <v>0</v>
      </c>
      <c r="AF102" s="99">
        <v>0</v>
      </c>
      <c r="AG102" s="99">
        <v>0</v>
      </c>
      <c r="AH102" s="99">
        <v>0</v>
      </c>
      <c r="AI102" s="99">
        <v>0</v>
      </c>
      <c r="AJ102" s="99">
        <v>0</v>
      </c>
      <c r="AK102" s="99">
        <v>0</v>
      </c>
      <c r="AL102" s="99">
        <v>0</v>
      </c>
      <c r="AM102" s="99">
        <v>0</v>
      </c>
      <c r="AN102" s="99">
        <v>0</v>
      </c>
      <c r="AO102" s="99">
        <v>0</v>
      </c>
      <c r="AP102" s="99">
        <v>0</v>
      </c>
      <c r="AQ102" s="99">
        <v>0</v>
      </c>
      <c r="AR102" s="99">
        <v>0</v>
      </c>
      <c r="AS102" s="99">
        <v>0</v>
      </c>
      <c r="AT102" s="99">
        <v>0</v>
      </c>
      <c r="AU102" s="99">
        <v>0</v>
      </c>
      <c r="AV102" s="99">
        <v>0</v>
      </c>
      <c r="AW102" s="99">
        <v>0</v>
      </c>
      <c r="AX102" s="99">
        <v>0</v>
      </c>
      <c r="AY102" s="99">
        <v>0</v>
      </c>
      <c r="AZ102" s="99">
        <v>0</v>
      </c>
      <c r="BA102" s="99">
        <v>0</v>
      </c>
      <c r="BB102" s="99">
        <v>0</v>
      </c>
      <c r="BC102" s="99">
        <v>0</v>
      </c>
      <c r="BD102" s="99">
        <v>0</v>
      </c>
      <c r="BE102" s="99">
        <v>0</v>
      </c>
      <c r="BF102" s="99">
        <v>0</v>
      </c>
      <c r="BG102" s="99">
        <v>0</v>
      </c>
      <c r="BH102" s="99">
        <v>0</v>
      </c>
      <c r="BI102" s="99">
        <v>0</v>
      </c>
      <c r="BJ102" s="99">
        <v>0</v>
      </c>
      <c r="BK102" s="99">
        <v>0</v>
      </c>
      <c r="BL102" s="99">
        <v>0</v>
      </c>
      <c r="BM102" s="99">
        <v>0</v>
      </c>
      <c r="BN102" s="99">
        <v>0</v>
      </c>
      <c r="BO102" s="99">
        <v>0</v>
      </c>
      <c r="BP102" s="99">
        <v>0</v>
      </c>
      <c r="BQ102" s="99">
        <v>0</v>
      </c>
      <c r="BR102" s="99">
        <v>0</v>
      </c>
      <c r="BS102" s="99">
        <v>0</v>
      </c>
      <c r="BT102" s="99">
        <v>0</v>
      </c>
      <c r="BU102" s="99">
        <v>0</v>
      </c>
      <c r="BV102" s="99">
        <v>0</v>
      </c>
      <c r="BW102" s="99">
        <v>0</v>
      </c>
      <c r="BX102" s="99">
        <v>0</v>
      </c>
      <c r="BY102" s="99">
        <v>0</v>
      </c>
      <c r="BZ102" s="99">
        <v>0</v>
      </c>
      <c r="CA102" s="99">
        <v>0</v>
      </c>
      <c r="CB102" s="99">
        <v>0</v>
      </c>
      <c r="CC102" s="99">
        <v>0</v>
      </c>
      <c r="CD102" s="99">
        <v>0</v>
      </c>
      <c r="CE102" s="99">
        <v>0</v>
      </c>
      <c r="CF102" s="99">
        <v>0</v>
      </c>
      <c r="CG102" s="99">
        <v>0</v>
      </c>
      <c r="CH102" s="99">
        <v>0</v>
      </c>
      <c r="CI102" s="99">
        <v>0</v>
      </c>
      <c r="CJ102" s="99">
        <v>0</v>
      </c>
      <c r="CK102" s="99">
        <v>0</v>
      </c>
      <c r="CL102" s="99">
        <v>0</v>
      </c>
      <c r="CM102" s="99">
        <v>0</v>
      </c>
      <c r="CN102" s="99">
        <v>0</v>
      </c>
      <c r="CO102" s="99">
        <v>0</v>
      </c>
      <c r="CP102" s="99">
        <v>0</v>
      </c>
      <c r="CQ102" s="99">
        <v>0</v>
      </c>
      <c r="CR102" s="99">
        <v>0</v>
      </c>
      <c r="CS102" s="99">
        <v>0</v>
      </c>
      <c r="CT102" s="99">
        <v>0</v>
      </c>
      <c r="CU102" s="99">
        <v>0</v>
      </c>
      <c r="CV102" s="99">
        <v>0</v>
      </c>
      <c r="CW102" s="99">
        <v>0</v>
      </c>
      <c r="CX102" s="99">
        <v>0</v>
      </c>
      <c r="CY102" s="99">
        <v>0</v>
      </c>
      <c r="CZ102" s="99">
        <v>0</v>
      </c>
      <c r="DA102" s="99">
        <v>0</v>
      </c>
      <c r="DB102" s="99">
        <v>0</v>
      </c>
      <c r="DC102" s="99">
        <v>0</v>
      </c>
      <c r="DD102" s="99">
        <v>0</v>
      </c>
      <c r="DE102" s="99">
        <v>0</v>
      </c>
      <c r="DF102" s="99">
        <v>0</v>
      </c>
      <c r="DG102" s="99">
        <v>0</v>
      </c>
      <c r="DH102" s="99">
        <v>0</v>
      </c>
      <c r="DI102" s="99">
        <v>0</v>
      </c>
      <c r="DJ102" s="99">
        <v>0</v>
      </c>
      <c r="DK102" s="99">
        <v>0</v>
      </c>
      <c r="DL102" s="99">
        <v>0</v>
      </c>
      <c r="DM102" s="99">
        <v>0</v>
      </c>
      <c r="DN102" s="99">
        <v>0</v>
      </c>
      <c r="DO102" s="99">
        <v>0</v>
      </c>
      <c r="DP102" s="99">
        <v>0</v>
      </c>
      <c r="DQ102" s="99">
        <v>0</v>
      </c>
      <c r="DR102" s="99">
        <v>0</v>
      </c>
      <c r="DS102" s="99">
        <v>0</v>
      </c>
      <c r="DT102" s="167"/>
    </row>
    <row r="103" s="61" customFormat="1" ht="24" spans="1:124">
      <c r="A103" s="94" t="s">
        <v>450</v>
      </c>
      <c r="B103" s="99">
        <v>0</v>
      </c>
      <c r="C103" s="99">
        <v>0</v>
      </c>
      <c r="D103" s="99">
        <v>0</v>
      </c>
      <c r="E103" s="99">
        <v>0</v>
      </c>
      <c r="F103" s="99">
        <v>0</v>
      </c>
      <c r="G103" s="99">
        <v>0</v>
      </c>
      <c r="H103" s="99">
        <v>0</v>
      </c>
      <c r="I103" s="99">
        <v>0</v>
      </c>
      <c r="J103" s="99">
        <v>0</v>
      </c>
      <c r="K103" s="99">
        <v>0</v>
      </c>
      <c r="L103" s="99">
        <v>0</v>
      </c>
      <c r="M103" s="99">
        <v>0</v>
      </c>
      <c r="N103" s="99">
        <v>0</v>
      </c>
      <c r="O103" s="99">
        <v>0</v>
      </c>
      <c r="P103" s="99">
        <v>0</v>
      </c>
      <c r="Q103" s="99">
        <v>0</v>
      </c>
      <c r="R103" s="99">
        <v>0</v>
      </c>
      <c r="S103" s="99">
        <v>0</v>
      </c>
      <c r="T103" s="99">
        <v>0</v>
      </c>
      <c r="U103" s="99">
        <v>0</v>
      </c>
      <c r="V103" s="99">
        <v>0</v>
      </c>
      <c r="W103" s="99">
        <v>0</v>
      </c>
      <c r="X103" s="99">
        <v>0</v>
      </c>
      <c r="Y103" s="99">
        <v>0</v>
      </c>
      <c r="Z103" s="99">
        <v>0</v>
      </c>
      <c r="AA103" s="99">
        <v>0</v>
      </c>
      <c r="AB103" s="99">
        <v>0</v>
      </c>
      <c r="AC103" s="99">
        <v>0</v>
      </c>
      <c r="AD103" s="99">
        <v>0</v>
      </c>
      <c r="AE103" s="99">
        <v>0</v>
      </c>
      <c r="AF103" s="99">
        <v>0</v>
      </c>
      <c r="AG103" s="99">
        <v>0</v>
      </c>
      <c r="AH103" s="99">
        <v>0</v>
      </c>
      <c r="AI103" s="99">
        <v>0</v>
      </c>
      <c r="AJ103" s="99">
        <v>0</v>
      </c>
      <c r="AK103" s="99">
        <v>0</v>
      </c>
      <c r="AL103" s="99">
        <v>0</v>
      </c>
      <c r="AM103" s="99">
        <v>0</v>
      </c>
      <c r="AN103" s="99">
        <v>0</v>
      </c>
      <c r="AO103" s="99">
        <v>0</v>
      </c>
      <c r="AP103" s="99">
        <v>0</v>
      </c>
      <c r="AQ103" s="99">
        <v>0</v>
      </c>
      <c r="AR103" s="99">
        <v>0</v>
      </c>
      <c r="AS103" s="99">
        <v>0</v>
      </c>
      <c r="AT103" s="99">
        <v>0</v>
      </c>
      <c r="AU103" s="99">
        <v>0</v>
      </c>
      <c r="AV103" s="99">
        <v>0</v>
      </c>
      <c r="AW103" s="99">
        <v>0</v>
      </c>
      <c r="AX103" s="99">
        <v>0</v>
      </c>
      <c r="AY103" s="99">
        <v>0</v>
      </c>
      <c r="AZ103" s="99">
        <v>0</v>
      </c>
      <c r="BA103" s="99">
        <v>0</v>
      </c>
      <c r="BB103" s="99">
        <v>0</v>
      </c>
      <c r="BC103" s="99">
        <v>0</v>
      </c>
      <c r="BD103" s="99">
        <v>0</v>
      </c>
      <c r="BE103" s="99">
        <v>0</v>
      </c>
      <c r="BF103" s="99">
        <v>0</v>
      </c>
      <c r="BG103" s="99">
        <v>0</v>
      </c>
      <c r="BH103" s="99">
        <v>0</v>
      </c>
      <c r="BI103" s="99">
        <v>0</v>
      </c>
      <c r="BJ103" s="99">
        <v>0</v>
      </c>
      <c r="BK103" s="99">
        <v>0</v>
      </c>
      <c r="BL103" s="99">
        <v>0</v>
      </c>
      <c r="BM103" s="99">
        <v>0</v>
      </c>
      <c r="BN103" s="99">
        <v>0</v>
      </c>
      <c r="BO103" s="99">
        <v>0</v>
      </c>
      <c r="BP103" s="99">
        <v>0</v>
      </c>
      <c r="BQ103" s="99">
        <v>0</v>
      </c>
      <c r="BR103" s="99">
        <v>0</v>
      </c>
      <c r="BS103" s="99">
        <v>0</v>
      </c>
      <c r="BT103" s="99">
        <v>0</v>
      </c>
      <c r="BU103" s="99">
        <v>0</v>
      </c>
      <c r="BV103" s="99">
        <v>0</v>
      </c>
      <c r="BW103" s="99">
        <v>0</v>
      </c>
      <c r="BX103" s="99">
        <v>0</v>
      </c>
      <c r="BY103" s="99">
        <v>0</v>
      </c>
      <c r="BZ103" s="99">
        <v>0</v>
      </c>
      <c r="CA103" s="99">
        <v>0</v>
      </c>
      <c r="CB103" s="99">
        <v>0</v>
      </c>
      <c r="CC103" s="99">
        <v>0</v>
      </c>
      <c r="CD103" s="99">
        <v>0</v>
      </c>
      <c r="CE103" s="99">
        <v>0</v>
      </c>
      <c r="CF103" s="99">
        <v>0</v>
      </c>
      <c r="CG103" s="99">
        <v>0</v>
      </c>
      <c r="CH103" s="99">
        <v>0</v>
      </c>
      <c r="CI103" s="99">
        <v>0</v>
      </c>
      <c r="CJ103" s="99">
        <v>0</v>
      </c>
      <c r="CK103" s="99">
        <v>0</v>
      </c>
      <c r="CL103" s="99">
        <v>0</v>
      </c>
      <c r="CM103" s="99">
        <v>0</v>
      </c>
      <c r="CN103" s="99">
        <v>0</v>
      </c>
      <c r="CO103" s="99">
        <v>0</v>
      </c>
      <c r="CP103" s="99">
        <v>0</v>
      </c>
      <c r="CQ103" s="99">
        <v>0</v>
      </c>
      <c r="CR103" s="99">
        <v>0</v>
      </c>
      <c r="CS103" s="99">
        <v>0</v>
      </c>
      <c r="CT103" s="99">
        <v>0</v>
      </c>
      <c r="CU103" s="99">
        <v>0</v>
      </c>
      <c r="CV103" s="99">
        <v>0</v>
      </c>
      <c r="CW103" s="99">
        <v>0</v>
      </c>
      <c r="CX103" s="99">
        <v>0</v>
      </c>
      <c r="CY103" s="99">
        <v>0</v>
      </c>
      <c r="CZ103" s="99">
        <v>0</v>
      </c>
      <c r="DA103" s="99">
        <v>0</v>
      </c>
      <c r="DB103" s="99">
        <v>0</v>
      </c>
      <c r="DC103" s="99">
        <v>0</v>
      </c>
      <c r="DD103" s="99">
        <v>0</v>
      </c>
      <c r="DE103" s="99">
        <v>0</v>
      </c>
      <c r="DF103" s="99">
        <v>0</v>
      </c>
      <c r="DG103" s="99">
        <v>0</v>
      </c>
      <c r="DH103" s="99">
        <v>0</v>
      </c>
      <c r="DI103" s="99">
        <v>0</v>
      </c>
      <c r="DJ103" s="99">
        <v>0</v>
      </c>
      <c r="DK103" s="99">
        <v>0</v>
      </c>
      <c r="DL103" s="99">
        <v>0</v>
      </c>
      <c r="DM103" s="99">
        <v>0</v>
      </c>
      <c r="DN103" s="99">
        <v>0</v>
      </c>
      <c r="DO103" s="99">
        <v>0</v>
      </c>
      <c r="DP103" s="99">
        <v>0</v>
      </c>
      <c r="DQ103" s="99">
        <v>0</v>
      </c>
      <c r="DR103" s="99">
        <v>0</v>
      </c>
      <c r="DS103" s="99">
        <v>0</v>
      </c>
      <c r="DT103" s="167"/>
    </row>
    <row r="104" s="61" customFormat="1" spans="1:124">
      <c r="A104" s="94" t="s">
        <v>451</v>
      </c>
      <c r="B104" s="99">
        <v>5767.22999999998</v>
      </c>
      <c r="C104" s="99">
        <v>5767.22999999998</v>
      </c>
      <c r="D104" s="99">
        <v>0</v>
      </c>
      <c r="E104" s="99">
        <v>0</v>
      </c>
      <c r="F104" s="99">
        <v>0</v>
      </c>
      <c r="G104" s="99">
        <v>0</v>
      </c>
      <c r="H104" s="99">
        <v>0</v>
      </c>
      <c r="I104" s="99">
        <v>0</v>
      </c>
      <c r="J104" s="99">
        <v>0</v>
      </c>
      <c r="K104" s="99">
        <v>0</v>
      </c>
      <c r="L104" s="99">
        <v>0</v>
      </c>
      <c r="M104" s="99">
        <v>0</v>
      </c>
      <c r="N104" s="99">
        <v>0</v>
      </c>
      <c r="O104" s="99">
        <v>0</v>
      </c>
      <c r="P104" s="99">
        <v>5767.22999999998</v>
      </c>
      <c r="Q104" s="99">
        <v>0</v>
      </c>
      <c r="R104" s="99">
        <v>0</v>
      </c>
      <c r="S104" s="99">
        <v>0</v>
      </c>
      <c r="T104" s="99">
        <v>5767.22999999998</v>
      </c>
      <c r="U104" s="99">
        <v>0</v>
      </c>
      <c r="V104" s="99">
        <v>0</v>
      </c>
      <c r="W104" s="99">
        <v>0</v>
      </c>
      <c r="X104" s="99">
        <v>0</v>
      </c>
      <c r="Y104" s="99">
        <v>0</v>
      </c>
      <c r="Z104" s="99">
        <v>0</v>
      </c>
      <c r="AA104" s="99">
        <v>0</v>
      </c>
      <c r="AB104" s="99">
        <v>0</v>
      </c>
      <c r="AC104" s="99">
        <v>0</v>
      </c>
      <c r="AD104" s="99">
        <v>0</v>
      </c>
      <c r="AE104" s="99">
        <v>0</v>
      </c>
      <c r="AF104" s="99">
        <v>0</v>
      </c>
      <c r="AG104" s="99">
        <v>0</v>
      </c>
      <c r="AH104" s="99">
        <v>0</v>
      </c>
      <c r="AI104" s="99">
        <v>0</v>
      </c>
      <c r="AJ104" s="99">
        <v>0</v>
      </c>
      <c r="AK104" s="99">
        <v>0</v>
      </c>
      <c r="AL104" s="99">
        <v>0</v>
      </c>
      <c r="AM104" s="99">
        <v>0</v>
      </c>
      <c r="AN104" s="99">
        <v>0</v>
      </c>
      <c r="AO104" s="99">
        <v>0</v>
      </c>
      <c r="AP104" s="99">
        <v>0</v>
      </c>
      <c r="AQ104" s="99">
        <v>0</v>
      </c>
      <c r="AR104" s="99">
        <v>0</v>
      </c>
      <c r="AS104" s="99">
        <v>0</v>
      </c>
      <c r="AT104" s="99">
        <v>0</v>
      </c>
      <c r="AU104" s="99">
        <v>0</v>
      </c>
      <c r="AV104" s="99">
        <v>0</v>
      </c>
      <c r="AW104" s="99">
        <v>0</v>
      </c>
      <c r="AX104" s="99">
        <v>0</v>
      </c>
      <c r="AY104" s="99">
        <v>0</v>
      </c>
      <c r="AZ104" s="99">
        <v>0</v>
      </c>
      <c r="BA104" s="99">
        <v>0</v>
      </c>
      <c r="BB104" s="99">
        <v>0</v>
      </c>
      <c r="BC104" s="99">
        <v>0</v>
      </c>
      <c r="BD104" s="99">
        <v>0</v>
      </c>
      <c r="BE104" s="99">
        <v>0</v>
      </c>
      <c r="BF104" s="99">
        <v>0</v>
      </c>
      <c r="BG104" s="99">
        <v>0</v>
      </c>
      <c r="BH104" s="99">
        <v>0</v>
      </c>
      <c r="BI104" s="99">
        <v>0</v>
      </c>
      <c r="BJ104" s="99">
        <v>0</v>
      </c>
      <c r="BK104" s="99">
        <v>0</v>
      </c>
      <c r="BL104" s="99">
        <v>0</v>
      </c>
      <c r="BM104" s="99">
        <v>0</v>
      </c>
      <c r="BN104" s="99">
        <v>0</v>
      </c>
      <c r="BO104" s="99">
        <v>0</v>
      </c>
      <c r="BP104" s="99">
        <v>0</v>
      </c>
      <c r="BQ104" s="99">
        <v>0</v>
      </c>
      <c r="BR104" s="99">
        <v>0</v>
      </c>
      <c r="BS104" s="99">
        <v>0</v>
      </c>
      <c r="BT104" s="99">
        <v>0</v>
      </c>
      <c r="BU104" s="99">
        <v>0</v>
      </c>
      <c r="BV104" s="99">
        <v>0</v>
      </c>
      <c r="BW104" s="99">
        <v>0</v>
      </c>
      <c r="BX104" s="99">
        <v>0</v>
      </c>
      <c r="BY104" s="99">
        <v>0</v>
      </c>
      <c r="BZ104" s="99">
        <v>0</v>
      </c>
      <c r="CA104" s="99">
        <v>0</v>
      </c>
      <c r="CB104" s="99">
        <v>0</v>
      </c>
      <c r="CC104" s="99">
        <v>0</v>
      </c>
      <c r="CD104" s="99">
        <v>0</v>
      </c>
      <c r="CE104" s="99">
        <v>0</v>
      </c>
      <c r="CF104" s="99">
        <v>0</v>
      </c>
      <c r="CG104" s="99">
        <v>0</v>
      </c>
      <c r="CH104" s="99">
        <v>0</v>
      </c>
      <c r="CI104" s="99">
        <v>0</v>
      </c>
      <c r="CJ104" s="99">
        <v>0</v>
      </c>
      <c r="CK104" s="99">
        <v>0</v>
      </c>
      <c r="CL104" s="99">
        <v>0</v>
      </c>
      <c r="CM104" s="99">
        <v>0</v>
      </c>
      <c r="CN104" s="99">
        <v>0</v>
      </c>
      <c r="CO104" s="99">
        <v>0</v>
      </c>
      <c r="CP104" s="99">
        <v>0</v>
      </c>
      <c r="CQ104" s="99">
        <v>0</v>
      </c>
      <c r="CR104" s="99">
        <v>0</v>
      </c>
      <c r="CS104" s="99">
        <v>0</v>
      </c>
      <c r="CT104" s="99">
        <v>0</v>
      </c>
      <c r="CU104" s="99">
        <v>0</v>
      </c>
      <c r="CV104" s="99">
        <v>0</v>
      </c>
      <c r="CW104" s="99">
        <v>0</v>
      </c>
      <c r="CX104" s="99">
        <v>0</v>
      </c>
      <c r="CY104" s="99">
        <v>0</v>
      </c>
      <c r="CZ104" s="99">
        <v>0</v>
      </c>
      <c r="DA104" s="99">
        <v>0</v>
      </c>
      <c r="DB104" s="99">
        <v>0</v>
      </c>
      <c r="DC104" s="99">
        <v>0</v>
      </c>
      <c r="DD104" s="99">
        <v>0</v>
      </c>
      <c r="DE104" s="99">
        <v>0</v>
      </c>
      <c r="DF104" s="99">
        <v>0</v>
      </c>
      <c r="DG104" s="99">
        <v>0</v>
      </c>
      <c r="DH104" s="99">
        <v>0</v>
      </c>
      <c r="DI104" s="99">
        <v>0</v>
      </c>
      <c r="DJ104" s="99">
        <v>0</v>
      </c>
      <c r="DK104" s="99">
        <v>0</v>
      </c>
      <c r="DL104" s="99">
        <v>0</v>
      </c>
      <c r="DM104" s="99">
        <v>0</v>
      </c>
      <c r="DN104" s="99">
        <v>0</v>
      </c>
      <c r="DO104" s="99">
        <v>0</v>
      </c>
      <c r="DP104" s="99">
        <v>0</v>
      </c>
      <c r="DQ104" s="99">
        <v>0</v>
      </c>
      <c r="DR104" s="99">
        <v>0</v>
      </c>
      <c r="DS104" s="99">
        <v>0</v>
      </c>
      <c r="DT104" s="167"/>
    </row>
    <row r="105" s="61" customFormat="1" spans="1:124">
      <c r="A105" s="94" t="s">
        <v>452</v>
      </c>
      <c r="B105" s="99">
        <v>0</v>
      </c>
      <c r="C105" s="99">
        <v>0</v>
      </c>
      <c r="D105" s="99">
        <v>0</v>
      </c>
      <c r="E105" s="99">
        <v>0</v>
      </c>
      <c r="F105" s="99">
        <v>0</v>
      </c>
      <c r="G105" s="99">
        <v>0</v>
      </c>
      <c r="H105" s="99">
        <v>0</v>
      </c>
      <c r="I105" s="99">
        <v>0</v>
      </c>
      <c r="J105" s="99">
        <v>0</v>
      </c>
      <c r="K105" s="99">
        <v>0</v>
      </c>
      <c r="L105" s="99">
        <v>0</v>
      </c>
      <c r="M105" s="99">
        <v>0</v>
      </c>
      <c r="N105" s="99">
        <v>0</v>
      </c>
      <c r="O105" s="99">
        <v>0</v>
      </c>
      <c r="P105" s="99">
        <v>0</v>
      </c>
      <c r="Q105" s="99">
        <v>0</v>
      </c>
      <c r="R105" s="99">
        <v>0</v>
      </c>
      <c r="S105" s="99">
        <v>0</v>
      </c>
      <c r="T105" s="99">
        <v>0</v>
      </c>
      <c r="U105" s="99">
        <v>0</v>
      </c>
      <c r="V105" s="99">
        <v>0</v>
      </c>
      <c r="W105" s="99">
        <v>0</v>
      </c>
      <c r="X105" s="99">
        <v>0</v>
      </c>
      <c r="Y105" s="99">
        <v>0</v>
      </c>
      <c r="Z105" s="99">
        <v>0</v>
      </c>
      <c r="AA105" s="99">
        <v>0</v>
      </c>
      <c r="AB105" s="99">
        <v>0</v>
      </c>
      <c r="AC105" s="99">
        <v>0</v>
      </c>
      <c r="AD105" s="99">
        <v>0</v>
      </c>
      <c r="AE105" s="99">
        <v>0</v>
      </c>
      <c r="AF105" s="99">
        <v>0</v>
      </c>
      <c r="AG105" s="99">
        <v>0</v>
      </c>
      <c r="AH105" s="99">
        <v>0</v>
      </c>
      <c r="AI105" s="99">
        <v>0</v>
      </c>
      <c r="AJ105" s="99">
        <v>0</v>
      </c>
      <c r="AK105" s="99">
        <v>0</v>
      </c>
      <c r="AL105" s="99">
        <v>0</v>
      </c>
      <c r="AM105" s="99">
        <v>0</v>
      </c>
      <c r="AN105" s="99">
        <v>0</v>
      </c>
      <c r="AO105" s="99">
        <v>0</v>
      </c>
      <c r="AP105" s="99">
        <v>0</v>
      </c>
      <c r="AQ105" s="99">
        <v>0</v>
      </c>
      <c r="AR105" s="99">
        <v>0</v>
      </c>
      <c r="AS105" s="99">
        <v>0</v>
      </c>
      <c r="AT105" s="99">
        <v>0</v>
      </c>
      <c r="AU105" s="99">
        <v>0</v>
      </c>
      <c r="AV105" s="99">
        <v>0</v>
      </c>
      <c r="AW105" s="99">
        <v>0</v>
      </c>
      <c r="AX105" s="99">
        <v>0</v>
      </c>
      <c r="AY105" s="99">
        <v>0</v>
      </c>
      <c r="AZ105" s="99">
        <v>0</v>
      </c>
      <c r="BA105" s="99">
        <v>0</v>
      </c>
      <c r="BB105" s="99">
        <v>0</v>
      </c>
      <c r="BC105" s="99">
        <v>0</v>
      </c>
      <c r="BD105" s="99">
        <v>0</v>
      </c>
      <c r="BE105" s="99">
        <v>0</v>
      </c>
      <c r="BF105" s="99">
        <v>0</v>
      </c>
      <c r="BG105" s="99">
        <v>0</v>
      </c>
      <c r="BH105" s="99">
        <v>0</v>
      </c>
      <c r="BI105" s="99">
        <v>0</v>
      </c>
      <c r="BJ105" s="99">
        <v>0</v>
      </c>
      <c r="BK105" s="99">
        <v>0</v>
      </c>
      <c r="BL105" s="99">
        <v>0</v>
      </c>
      <c r="BM105" s="99">
        <v>0</v>
      </c>
      <c r="BN105" s="99">
        <v>0</v>
      </c>
      <c r="BO105" s="99">
        <v>0</v>
      </c>
      <c r="BP105" s="99">
        <v>0</v>
      </c>
      <c r="BQ105" s="99">
        <v>0</v>
      </c>
      <c r="BR105" s="99">
        <v>0</v>
      </c>
      <c r="BS105" s="99">
        <v>0</v>
      </c>
      <c r="BT105" s="99">
        <v>0</v>
      </c>
      <c r="BU105" s="99">
        <v>0</v>
      </c>
      <c r="BV105" s="99">
        <v>0</v>
      </c>
      <c r="BW105" s="99">
        <v>0</v>
      </c>
      <c r="BX105" s="99">
        <v>0</v>
      </c>
      <c r="BY105" s="99">
        <v>0</v>
      </c>
      <c r="BZ105" s="99">
        <v>0</v>
      </c>
      <c r="CA105" s="99">
        <v>0</v>
      </c>
      <c r="CB105" s="99">
        <v>0</v>
      </c>
      <c r="CC105" s="99">
        <v>0</v>
      </c>
      <c r="CD105" s="99">
        <v>0</v>
      </c>
      <c r="CE105" s="99">
        <v>0</v>
      </c>
      <c r="CF105" s="99">
        <v>0</v>
      </c>
      <c r="CG105" s="99">
        <v>0</v>
      </c>
      <c r="CH105" s="99">
        <v>0</v>
      </c>
      <c r="CI105" s="99">
        <v>0</v>
      </c>
      <c r="CJ105" s="99">
        <v>0</v>
      </c>
      <c r="CK105" s="99">
        <v>0</v>
      </c>
      <c r="CL105" s="99">
        <v>0</v>
      </c>
      <c r="CM105" s="99">
        <v>0</v>
      </c>
      <c r="CN105" s="99">
        <v>0</v>
      </c>
      <c r="CO105" s="99">
        <v>0</v>
      </c>
      <c r="CP105" s="99">
        <v>0</v>
      </c>
      <c r="CQ105" s="99">
        <v>0</v>
      </c>
      <c r="CR105" s="99">
        <v>0</v>
      </c>
      <c r="CS105" s="99">
        <v>0</v>
      </c>
      <c r="CT105" s="99">
        <v>0</v>
      </c>
      <c r="CU105" s="99">
        <v>0</v>
      </c>
      <c r="CV105" s="99">
        <v>0</v>
      </c>
      <c r="CW105" s="99">
        <v>0</v>
      </c>
      <c r="CX105" s="99">
        <v>0</v>
      </c>
      <c r="CY105" s="99">
        <v>0</v>
      </c>
      <c r="CZ105" s="99">
        <v>0</v>
      </c>
      <c r="DA105" s="99">
        <v>0</v>
      </c>
      <c r="DB105" s="99">
        <v>0</v>
      </c>
      <c r="DC105" s="99">
        <v>0</v>
      </c>
      <c r="DD105" s="99">
        <v>0</v>
      </c>
      <c r="DE105" s="99">
        <v>0</v>
      </c>
      <c r="DF105" s="99">
        <v>0</v>
      </c>
      <c r="DG105" s="99">
        <v>0</v>
      </c>
      <c r="DH105" s="99">
        <v>0</v>
      </c>
      <c r="DI105" s="99">
        <v>0</v>
      </c>
      <c r="DJ105" s="99">
        <v>0</v>
      </c>
      <c r="DK105" s="99">
        <v>0</v>
      </c>
      <c r="DL105" s="99">
        <v>0</v>
      </c>
      <c r="DM105" s="99">
        <v>0</v>
      </c>
      <c r="DN105" s="99">
        <v>0</v>
      </c>
      <c r="DO105" s="99">
        <v>0</v>
      </c>
      <c r="DP105" s="99">
        <v>0</v>
      </c>
      <c r="DQ105" s="99">
        <v>0</v>
      </c>
      <c r="DR105" s="99">
        <v>0</v>
      </c>
      <c r="DS105" s="99">
        <v>0</v>
      </c>
      <c r="DT105" s="167"/>
    </row>
    <row r="106" s="61" customFormat="1" spans="1:124">
      <c r="A106" s="94" t="s">
        <v>453</v>
      </c>
      <c r="B106" s="99">
        <v>0</v>
      </c>
      <c r="C106" s="99">
        <v>0</v>
      </c>
      <c r="D106" s="99">
        <v>0</v>
      </c>
      <c r="E106" s="99">
        <v>0</v>
      </c>
      <c r="F106" s="99">
        <v>0</v>
      </c>
      <c r="G106" s="99">
        <v>0</v>
      </c>
      <c r="H106" s="99">
        <v>0</v>
      </c>
      <c r="I106" s="99">
        <v>0</v>
      </c>
      <c r="J106" s="99">
        <v>0</v>
      </c>
      <c r="K106" s="99">
        <v>0</v>
      </c>
      <c r="L106" s="99">
        <v>0</v>
      </c>
      <c r="M106" s="99">
        <v>0</v>
      </c>
      <c r="N106" s="99">
        <v>0</v>
      </c>
      <c r="O106" s="99">
        <v>0</v>
      </c>
      <c r="P106" s="99">
        <v>0</v>
      </c>
      <c r="Q106" s="99">
        <v>0</v>
      </c>
      <c r="R106" s="99">
        <v>0</v>
      </c>
      <c r="S106" s="99">
        <v>0</v>
      </c>
      <c r="T106" s="99">
        <v>0</v>
      </c>
      <c r="U106" s="99">
        <v>0</v>
      </c>
      <c r="V106" s="99">
        <v>0</v>
      </c>
      <c r="W106" s="99">
        <v>0</v>
      </c>
      <c r="X106" s="99">
        <v>0</v>
      </c>
      <c r="Y106" s="99">
        <v>0</v>
      </c>
      <c r="Z106" s="99">
        <v>0</v>
      </c>
      <c r="AA106" s="99">
        <v>0</v>
      </c>
      <c r="AB106" s="99">
        <v>0</v>
      </c>
      <c r="AC106" s="99">
        <v>0</v>
      </c>
      <c r="AD106" s="99">
        <v>0</v>
      </c>
      <c r="AE106" s="99">
        <v>0</v>
      </c>
      <c r="AF106" s="99">
        <v>0</v>
      </c>
      <c r="AG106" s="99">
        <v>0</v>
      </c>
      <c r="AH106" s="99">
        <v>0</v>
      </c>
      <c r="AI106" s="99">
        <v>0</v>
      </c>
      <c r="AJ106" s="99">
        <v>0</v>
      </c>
      <c r="AK106" s="99">
        <v>0</v>
      </c>
      <c r="AL106" s="99">
        <v>0</v>
      </c>
      <c r="AM106" s="99">
        <v>0</v>
      </c>
      <c r="AN106" s="99">
        <v>0</v>
      </c>
      <c r="AO106" s="99">
        <v>0</v>
      </c>
      <c r="AP106" s="99">
        <v>0</v>
      </c>
      <c r="AQ106" s="99">
        <v>0</v>
      </c>
      <c r="AR106" s="99">
        <v>0</v>
      </c>
      <c r="AS106" s="99">
        <v>0</v>
      </c>
      <c r="AT106" s="99">
        <v>0</v>
      </c>
      <c r="AU106" s="99">
        <v>0</v>
      </c>
      <c r="AV106" s="99">
        <v>0</v>
      </c>
      <c r="AW106" s="99">
        <v>0</v>
      </c>
      <c r="AX106" s="99">
        <v>0</v>
      </c>
      <c r="AY106" s="99">
        <v>0</v>
      </c>
      <c r="AZ106" s="99">
        <v>0</v>
      </c>
      <c r="BA106" s="99">
        <v>0</v>
      </c>
      <c r="BB106" s="99">
        <v>0</v>
      </c>
      <c r="BC106" s="99">
        <v>0</v>
      </c>
      <c r="BD106" s="99">
        <v>0</v>
      </c>
      <c r="BE106" s="99">
        <v>0</v>
      </c>
      <c r="BF106" s="99">
        <v>0</v>
      </c>
      <c r="BG106" s="99">
        <v>0</v>
      </c>
      <c r="BH106" s="99">
        <v>0</v>
      </c>
      <c r="BI106" s="99">
        <v>0</v>
      </c>
      <c r="BJ106" s="99">
        <v>0</v>
      </c>
      <c r="BK106" s="99">
        <v>0</v>
      </c>
      <c r="BL106" s="99">
        <v>0</v>
      </c>
      <c r="BM106" s="99">
        <v>0</v>
      </c>
      <c r="BN106" s="99">
        <v>0</v>
      </c>
      <c r="BO106" s="99">
        <v>0</v>
      </c>
      <c r="BP106" s="99">
        <v>0</v>
      </c>
      <c r="BQ106" s="99">
        <v>0</v>
      </c>
      <c r="BR106" s="99">
        <v>0</v>
      </c>
      <c r="BS106" s="99">
        <v>0</v>
      </c>
      <c r="BT106" s="99">
        <v>0</v>
      </c>
      <c r="BU106" s="99">
        <v>0</v>
      </c>
      <c r="BV106" s="99">
        <v>0</v>
      </c>
      <c r="BW106" s="99">
        <v>0</v>
      </c>
      <c r="BX106" s="99">
        <v>0</v>
      </c>
      <c r="BY106" s="99">
        <v>0</v>
      </c>
      <c r="BZ106" s="99">
        <v>0</v>
      </c>
      <c r="CA106" s="99">
        <v>0</v>
      </c>
      <c r="CB106" s="99">
        <v>0</v>
      </c>
      <c r="CC106" s="99">
        <v>0</v>
      </c>
      <c r="CD106" s="99">
        <v>0</v>
      </c>
      <c r="CE106" s="99">
        <v>0</v>
      </c>
      <c r="CF106" s="99">
        <v>0</v>
      </c>
      <c r="CG106" s="99">
        <v>0</v>
      </c>
      <c r="CH106" s="99">
        <v>0</v>
      </c>
      <c r="CI106" s="99">
        <v>0</v>
      </c>
      <c r="CJ106" s="99">
        <v>0</v>
      </c>
      <c r="CK106" s="99">
        <v>0</v>
      </c>
      <c r="CL106" s="99">
        <v>0</v>
      </c>
      <c r="CM106" s="99">
        <v>0</v>
      </c>
      <c r="CN106" s="99">
        <v>0</v>
      </c>
      <c r="CO106" s="99">
        <v>0</v>
      </c>
      <c r="CP106" s="99">
        <v>0</v>
      </c>
      <c r="CQ106" s="99">
        <v>0</v>
      </c>
      <c r="CR106" s="99">
        <v>0</v>
      </c>
      <c r="CS106" s="99">
        <v>0</v>
      </c>
      <c r="CT106" s="99">
        <v>0</v>
      </c>
      <c r="CU106" s="99">
        <v>0</v>
      </c>
      <c r="CV106" s="99">
        <v>0</v>
      </c>
      <c r="CW106" s="99">
        <v>0</v>
      </c>
      <c r="CX106" s="99">
        <v>0</v>
      </c>
      <c r="CY106" s="99">
        <v>0</v>
      </c>
      <c r="CZ106" s="99">
        <v>0</v>
      </c>
      <c r="DA106" s="99">
        <v>0</v>
      </c>
      <c r="DB106" s="99">
        <v>0</v>
      </c>
      <c r="DC106" s="99">
        <v>0</v>
      </c>
      <c r="DD106" s="99">
        <v>0</v>
      </c>
      <c r="DE106" s="99">
        <v>0</v>
      </c>
      <c r="DF106" s="99">
        <v>0</v>
      </c>
      <c r="DG106" s="99">
        <v>0</v>
      </c>
      <c r="DH106" s="99">
        <v>0</v>
      </c>
      <c r="DI106" s="99">
        <v>0</v>
      </c>
      <c r="DJ106" s="99">
        <v>0</v>
      </c>
      <c r="DK106" s="99">
        <v>0</v>
      </c>
      <c r="DL106" s="99">
        <v>0</v>
      </c>
      <c r="DM106" s="99">
        <v>0</v>
      </c>
      <c r="DN106" s="99">
        <v>0</v>
      </c>
      <c r="DO106" s="99">
        <v>0</v>
      </c>
      <c r="DP106" s="99">
        <v>0</v>
      </c>
      <c r="DQ106" s="99">
        <v>0</v>
      </c>
      <c r="DR106" s="99">
        <v>0</v>
      </c>
      <c r="DS106" s="99">
        <v>0</v>
      </c>
      <c r="DT106" s="167"/>
    </row>
    <row r="107" s="61" customFormat="1" spans="1:124">
      <c r="A107" s="94" t="s">
        <v>454</v>
      </c>
      <c r="B107" s="99">
        <v>0</v>
      </c>
      <c r="C107" s="99">
        <v>0</v>
      </c>
      <c r="D107" s="99">
        <v>0</v>
      </c>
      <c r="E107" s="99">
        <v>0</v>
      </c>
      <c r="F107" s="99">
        <v>0</v>
      </c>
      <c r="G107" s="99">
        <v>0</v>
      </c>
      <c r="H107" s="99">
        <v>0</v>
      </c>
      <c r="I107" s="99">
        <v>0</v>
      </c>
      <c r="J107" s="99">
        <v>0</v>
      </c>
      <c r="K107" s="99">
        <v>0</v>
      </c>
      <c r="L107" s="99">
        <v>0</v>
      </c>
      <c r="M107" s="99">
        <v>0</v>
      </c>
      <c r="N107" s="99">
        <v>0</v>
      </c>
      <c r="O107" s="99">
        <v>0</v>
      </c>
      <c r="P107" s="99">
        <v>0</v>
      </c>
      <c r="Q107" s="99">
        <v>0</v>
      </c>
      <c r="R107" s="99">
        <v>0</v>
      </c>
      <c r="S107" s="99">
        <v>0</v>
      </c>
      <c r="T107" s="99">
        <v>0</v>
      </c>
      <c r="U107" s="99">
        <v>0</v>
      </c>
      <c r="V107" s="99">
        <v>0</v>
      </c>
      <c r="W107" s="99">
        <v>0</v>
      </c>
      <c r="X107" s="99">
        <v>0</v>
      </c>
      <c r="Y107" s="99">
        <v>0</v>
      </c>
      <c r="Z107" s="99">
        <v>0</v>
      </c>
      <c r="AA107" s="99">
        <v>0</v>
      </c>
      <c r="AB107" s="99">
        <v>0</v>
      </c>
      <c r="AC107" s="99">
        <v>0</v>
      </c>
      <c r="AD107" s="99">
        <v>0</v>
      </c>
      <c r="AE107" s="99">
        <v>0</v>
      </c>
      <c r="AF107" s="99">
        <v>0</v>
      </c>
      <c r="AG107" s="99">
        <v>0</v>
      </c>
      <c r="AH107" s="99">
        <v>0</v>
      </c>
      <c r="AI107" s="99">
        <v>0</v>
      </c>
      <c r="AJ107" s="99">
        <v>0</v>
      </c>
      <c r="AK107" s="99">
        <v>0</v>
      </c>
      <c r="AL107" s="99">
        <v>0</v>
      </c>
      <c r="AM107" s="99">
        <v>0</v>
      </c>
      <c r="AN107" s="99">
        <v>0</v>
      </c>
      <c r="AO107" s="99">
        <v>0</v>
      </c>
      <c r="AP107" s="99">
        <v>0</v>
      </c>
      <c r="AQ107" s="99">
        <v>0</v>
      </c>
      <c r="AR107" s="99">
        <v>0</v>
      </c>
      <c r="AS107" s="99">
        <v>0</v>
      </c>
      <c r="AT107" s="99">
        <v>0</v>
      </c>
      <c r="AU107" s="99">
        <v>0</v>
      </c>
      <c r="AV107" s="99">
        <v>0</v>
      </c>
      <c r="AW107" s="99">
        <v>0</v>
      </c>
      <c r="AX107" s="99">
        <v>0</v>
      </c>
      <c r="AY107" s="99">
        <v>0</v>
      </c>
      <c r="AZ107" s="99">
        <v>0</v>
      </c>
      <c r="BA107" s="99">
        <v>0</v>
      </c>
      <c r="BB107" s="99">
        <v>0</v>
      </c>
      <c r="BC107" s="99">
        <v>0</v>
      </c>
      <c r="BD107" s="99">
        <v>0</v>
      </c>
      <c r="BE107" s="99">
        <v>0</v>
      </c>
      <c r="BF107" s="99">
        <v>0</v>
      </c>
      <c r="BG107" s="99">
        <v>0</v>
      </c>
      <c r="BH107" s="99">
        <v>0</v>
      </c>
      <c r="BI107" s="99">
        <v>0</v>
      </c>
      <c r="BJ107" s="99">
        <v>0</v>
      </c>
      <c r="BK107" s="99">
        <v>0</v>
      </c>
      <c r="BL107" s="99">
        <v>0</v>
      </c>
      <c r="BM107" s="99">
        <v>0</v>
      </c>
      <c r="BN107" s="99">
        <v>0</v>
      </c>
      <c r="BO107" s="99">
        <v>0</v>
      </c>
      <c r="BP107" s="99">
        <v>0</v>
      </c>
      <c r="BQ107" s="99">
        <v>0</v>
      </c>
      <c r="BR107" s="99">
        <v>0</v>
      </c>
      <c r="BS107" s="99">
        <v>0</v>
      </c>
      <c r="BT107" s="99">
        <v>0</v>
      </c>
      <c r="BU107" s="99">
        <v>0</v>
      </c>
      <c r="BV107" s="99">
        <v>0</v>
      </c>
      <c r="BW107" s="99">
        <v>0</v>
      </c>
      <c r="BX107" s="99">
        <v>0</v>
      </c>
      <c r="BY107" s="99">
        <v>0</v>
      </c>
      <c r="BZ107" s="99">
        <v>0</v>
      </c>
      <c r="CA107" s="99">
        <v>0</v>
      </c>
      <c r="CB107" s="99">
        <v>0</v>
      </c>
      <c r="CC107" s="99">
        <v>0</v>
      </c>
      <c r="CD107" s="99">
        <v>0</v>
      </c>
      <c r="CE107" s="99">
        <v>0</v>
      </c>
      <c r="CF107" s="99">
        <v>0</v>
      </c>
      <c r="CG107" s="99">
        <v>0</v>
      </c>
      <c r="CH107" s="99">
        <v>0</v>
      </c>
      <c r="CI107" s="99">
        <v>0</v>
      </c>
      <c r="CJ107" s="99">
        <v>0</v>
      </c>
      <c r="CK107" s="99">
        <v>0</v>
      </c>
      <c r="CL107" s="99">
        <v>0</v>
      </c>
      <c r="CM107" s="99">
        <v>0</v>
      </c>
      <c r="CN107" s="99">
        <v>0</v>
      </c>
      <c r="CO107" s="99">
        <v>0</v>
      </c>
      <c r="CP107" s="99">
        <v>0</v>
      </c>
      <c r="CQ107" s="99">
        <v>0</v>
      </c>
      <c r="CR107" s="99">
        <v>0</v>
      </c>
      <c r="CS107" s="99">
        <v>0</v>
      </c>
      <c r="CT107" s="99">
        <v>0</v>
      </c>
      <c r="CU107" s="99">
        <v>0</v>
      </c>
      <c r="CV107" s="99">
        <v>0</v>
      </c>
      <c r="CW107" s="99">
        <v>0</v>
      </c>
      <c r="CX107" s="99">
        <v>0</v>
      </c>
      <c r="CY107" s="99">
        <v>0</v>
      </c>
      <c r="CZ107" s="99">
        <v>0</v>
      </c>
      <c r="DA107" s="99">
        <v>0</v>
      </c>
      <c r="DB107" s="99">
        <v>0</v>
      </c>
      <c r="DC107" s="99">
        <v>0</v>
      </c>
      <c r="DD107" s="99">
        <v>0</v>
      </c>
      <c r="DE107" s="99">
        <v>0</v>
      </c>
      <c r="DF107" s="99">
        <v>0</v>
      </c>
      <c r="DG107" s="99">
        <v>0</v>
      </c>
      <c r="DH107" s="99">
        <v>0</v>
      </c>
      <c r="DI107" s="99">
        <v>0</v>
      </c>
      <c r="DJ107" s="99">
        <v>0</v>
      </c>
      <c r="DK107" s="99">
        <v>0</v>
      </c>
      <c r="DL107" s="99">
        <v>0</v>
      </c>
      <c r="DM107" s="99">
        <v>0</v>
      </c>
      <c r="DN107" s="99">
        <v>0</v>
      </c>
      <c r="DO107" s="99">
        <v>0</v>
      </c>
      <c r="DP107" s="99">
        <v>0</v>
      </c>
      <c r="DQ107" s="99">
        <v>0</v>
      </c>
      <c r="DR107" s="99">
        <v>0</v>
      </c>
      <c r="DS107" s="99">
        <v>0</v>
      </c>
      <c r="DT107" s="167"/>
    </row>
    <row r="108" s="82" customFormat="1" spans="1:123">
      <c r="A108" s="88" t="s">
        <v>425</v>
      </c>
      <c r="B108" s="99">
        <v>56595489.3300001</v>
      </c>
      <c r="C108" s="99">
        <v>67177619.84</v>
      </c>
      <c r="D108" s="99">
        <v>648046.780000006</v>
      </c>
      <c r="E108" s="99">
        <v>1933568.28</v>
      </c>
      <c r="F108" s="99">
        <v>144548.08</v>
      </c>
      <c r="G108" s="99">
        <v>-4710413.25</v>
      </c>
      <c r="H108" s="99">
        <v>-8597880.3999999</v>
      </c>
      <c r="I108" s="99">
        <v>-56401778.8</v>
      </c>
      <c r="J108" s="99">
        <v>0</v>
      </c>
      <c r="K108" s="99">
        <v>4.64</v>
      </c>
      <c r="L108" s="99">
        <v>0</v>
      </c>
      <c r="M108" s="99">
        <v>-249285.77</v>
      </c>
      <c r="N108" s="99">
        <v>-386844.11</v>
      </c>
      <c r="O108" s="99">
        <v>65799492.25</v>
      </c>
      <c r="P108" s="99">
        <v>50860525.63</v>
      </c>
      <c r="Q108" s="99">
        <v>-8001853.72</v>
      </c>
      <c r="R108" s="99">
        <v>15557359.72</v>
      </c>
      <c r="S108" s="99">
        <v>-1599808.64</v>
      </c>
      <c r="T108" s="99">
        <v>51553010.41</v>
      </c>
      <c r="U108" s="99">
        <v>-243360.19</v>
      </c>
      <c r="V108" s="99">
        <v>-3178081.44</v>
      </c>
      <c r="W108" s="99">
        <v>4328765.49</v>
      </c>
      <c r="X108" s="99">
        <v>-292432.46</v>
      </c>
      <c r="Y108" s="99">
        <v>-111612.79</v>
      </c>
      <c r="Z108" s="99">
        <v>-1985329.05</v>
      </c>
      <c r="AA108" s="99">
        <v>-2230504.4</v>
      </c>
      <c r="AB108" s="99">
        <v>-1662492.7</v>
      </c>
      <c r="AC108" s="99">
        <v>-1719482.32</v>
      </c>
      <c r="AD108" s="99">
        <v>-78454.1899999999</v>
      </c>
      <c r="AE108" s="99">
        <v>8186322.86</v>
      </c>
      <c r="AF108" s="99">
        <v>7449491.05</v>
      </c>
      <c r="AG108" s="99">
        <v>-361091.18</v>
      </c>
      <c r="AH108" s="99">
        <v>33110886.97</v>
      </c>
      <c r="AI108" s="99">
        <v>-357085.21</v>
      </c>
      <c r="AJ108" s="99">
        <v>-751513.95</v>
      </c>
      <c r="AK108" s="99">
        <v>-9311468.64</v>
      </c>
      <c r="AL108" s="99">
        <v>-290218.09</v>
      </c>
      <c r="AM108" s="99">
        <v>-300058.84</v>
      </c>
      <c r="AN108" s="99">
        <v>519614.53</v>
      </c>
      <c r="AO108" s="99">
        <v>43540426.66</v>
      </c>
      <c r="AP108" s="99">
        <v>1561686.49</v>
      </c>
      <c r="AQ108" s="99">
        <v>2347321.41</v>
      </c>
      <c r="AR108" s="99">
        <v>1640102.35</v>
      </c>
      <c r="AS108" s="99">
        <v>1932759.41</v>
      </c>
      <c r="AT108" s="99">
        <v>2282914.72</v>
      </c>
      <c r="AU108" s="99">
        <v>2199166.36</v>
      </c>
      <c r="AV108" s="99">
        <v>635389.47</v>
      </c>
      <c r="AW108" s="99">
        <v>2536515.67</v>
      </c>
      <c r="AX108" s="99">
        <v>521817.68</v>
      </c>
      <c r="AY108" s="99">
        <v>306548.05</v>
      </c>
      <c r="AZ108" s="99">
        <v>8024546.14</v>
      </c>
      <c r="BA108" s="99">
        <v>532235.77</v>
      </c>
      <c r="BB108" s="99">
        <v>218392.16</v>
      </c>
      <c r="BC108" s="99">
        <v>512290.07</v>
      </c>
      <c r="BD108" s="99">
        <v>599592.09</v>
      </c>
      <c r="BE108" s="99">
        <v>546962.15</v>
      </c>
      <c r="BF108" s="99">
        <v>564693.31</v>
      </c>
      <c r="BG108" s="99">
        <v>484903.95</v>
      </c>
      <c r="BH108" s="99">
        <v>312489.63</v>
      </c>
      <c r="BI108" s="99">
        <v>445223.31</v>
      </c>
      <c r="BJ108" s="99">
        <v>611583.19</v>
      </c>
      <c r="BK108" s="99">
        <v>-91351.61</v>
      </c>
      <c r="BL108" s="99">
        <v>190711.3</v>
      </c>
      <c r="BM108" s="99">
        <v>-2760.06000000001</v>
      </c>
      <c r="BN108" s="99">
        <v>112950.89</v>
      </c>
      <c r="BO108" s="99">
        <v>59619.46</v>
      </c>
      <c r="BP108" s="99">
        <v>232505.65</v>
      </c>
      <c r="BQ108" s="99">
        <v>129399.55</v>
      </c>
      <c r="BR108" s="99">
        <v>-217621.11</v>
      </c>
      <c r="BS108" s="99">
        <v>35566.74</v>
      </c>
      <c r="BT108" s="99">
        <v>103201.08</v>
      </c>
      <c r="BU108" s="99">
        <v>27174.09</v>
      </c>
      <c r="BV108" s="99">
        <v>79784.71</v>
      </c>
      <c r="BW108" s="99">
        <v>157917.94</v>
      </c>
      <c r="BX108" s="99">
        <v>-123719.19</v>
      </c>
      <c r="BY108" s="99">
        <v>16152087.44</v>
      </c>
      <c r="BZ108" s="99">
        <v>-36176.3</v>
      </c>
      <c r="CA108" s="99">
        <v>-84510</v>
      </c>
      <c r="CB108" s="99">
        <v>-446.17</v>
      </c>
      <c r="CC108" s="99">
        <v>15697.53</v>
      </c>
      <c r="CD108" s="99">
        <v>-59314.12</v>
      </c>
      <c r="CE108" s="99">
        <v>-35092.34</v>
      </c>
      <c r="CF108" s="99">
        <v>41974.07</v>
      </c>
      <c r="CG108" s="99">
        <v>-56161.06</v>
      </c>
      <c r="CH108" s="99">
        <v>-74331.26</v>
      </c>
      <c r="CI108" s="99">
        <v>166571</v>
      </c>
      <c r="CJ108" s="99">
        <v>-50070.62</v>
      </c>
      <c r="CK108" s="99">
        <v>41892.21</v>
      </c>
      <c r="CL108" s="99">
        <v>46756.8</v>
      </c>
      <c r="CM108" s="99">
        <v>-77350.76</v>
      </c>
      <c r="CN108" s="99">
        <v>-36298.35</v>
      </c>
      <c r="CO108" s="99">
        <v>-78983.11</v>
      </c>
      <c r="CP108" s="99">
        <v>-17855.02</v>
      </c>
      <c r="CQ108" s="99">
        <v>-22120.49</v>
      </c>
      <c r="CR108" s="99">
        <v>-31007.89</v>
      </c>
      <c r="CS108" s="99">
        <v>-99445.85</v>
      </c>
      <c r="CT108" s="99">
        <v>-69955</v>
      </c>
      <c r="CU108" s="99">
        <v>-127467.89</v>
      </c>
      <c r="CV108" s="99">
        <v>-865.509999999995</v>
      </c>
      <c r="CW108" s="99">
        <v>-813373.55</v>
      </c>
      <c r="CX108" s="99">
        <v>110838.29</v>
      </c>
      <c r="CY108" s="99">
        <v>-10334.01</v>
      </c>
      <c r="CZ108" s="99">
        <v>-2908.14</v>
      </c>
      <c r="DA108" s="99">
        <v>170237.41</v>
      </c>
      <c r="DB108" s="99">
        <v>-15282.51</v>
      </c>
      <c r="DC108" s="99">
        <v>-47988.59</v>
      </c>
      <c r="DD108" s="99">
        <v>-18305.85</v>
      </c>
      <c r="DE108" s="99">
        <v>-60985.06</v>
      </c>
      <c r="DF108" s="99">
        <v>8775.94</v>
      </c>
      <c r="DG108" s="99">
        <v>-69805.7</v>
      </c>
      <c r="DH108" s="99">
        <v>-28499.04</v>
      </c>
      <c r="DI108" s="99">
        <v>-143580.4</v>
      </c>
      <c r="DJ108" s="99">
        <v>-88568</v>
      </c>
      <c r="DK108" s="99">
        <v>-44853.38</v>
      </c>
      <c r="DL108" s="99">
        <v>-54697.01</v>
      </c>
      <c r="DM108" s="99">
        <v>-57746.7</v>
      </c>
      <c r="DN108" s="99">
        <v>-62555.48</v>
      </c>
      <c r="DO108" s="99">
        <v>-39874.45</v>
      </c>
      <c r="DP108" s="99">
        <v>-59975.36</v>
      </c>
      <c r="DQ108" s="99">
        <v>-36543.44</v>
      </c>
      <c r="DR108" s="99">
        <v>-70779.46</v>
      </c>
      <c r="DS108" s="99">
        <v>-40808.98</v>
      </c>
    </row>
    <row r="109" s="61" customFormat="1" spans="1:124">
      <c r="A109" s="94" t="s">
        <v>455</v>
      </c>
      <c r="B109" s="99">
        <v>56346240.5700001</v>
      </c>
      <c r="C109" s="99">
        <v>67177619.84</v>
      </c>
      <c r="D109" s="99">
        <v>648046.780000006</v>
      </c>
      <c r="E109" s="99">
        <v>1933568.28</v>
      </c>
      <c r="F109" s="99">
        <v>144548.08</v>
      </c>
      <c r="G109" s="99">
        <v>-4710413.25</v>
      </c>
      <c r="H109" s="99">
        <v>-8847129.1599999</v>
      </c>
      <c r="I109" s="99">
        <v>-56401778.8</v>
      </c>
      <c r="J109" s="99">
        <v>0</v>
      </c>
      <c r="K109" s="99">
        <v>4.64</v>
      </c>
      <c r="L109" s="99">
        <v>0</v>
      </c>
      <c r="M109" s="99">
        <v>-249285.77</v>
      </c>
      <c r="N109" s="99">
        <v>-386844.11</v>
      </c>
      <c r="O109" s="99">
        <v>65799492.25</v>
      </c>
      <c r="P109" s="99">
        <v>50860525.63</v>
      </c>
      <c r="Q109" s="99">
        <v>-8001853.72</v>
      </c>
      <c r="R109" s="99">
        <v>15557359.72</v>
      </c>
      <c r="S109" s="99">
        <v>-1599808.64</v>
      </c>
      <c r="T109" s="99">
        <v>51553010.41</v>
      </c>
      <c r="U109" s="99">
        <v>-243360.19</v>
      </c>
      <c r="V109" s="99">
        <v>-3178081.44</v>
      </c>
      <c r="W109" s="99">
        <v>4328765.49</v>
      </c>
      <c r="X109" s="99">
        <v>-292432.46</v>
      </c>
      <c r="Y109" s="99">
        <v>-111612.79</v>
      </c>
      <c r="Z109" s="99">
        <v>-1985329.05</v>
      </c>
      <c r="AA109" s="99">
        <v>-2230504.4</v>
      </c>
      <c r="AB109" s="99">
        <v>-1662492.7</v>
      </c>
      <c r="AC109" s="99">
        <v>-1719482.32</v>
      </c>
      <c r="AD109" s="99">
        <v>-78454.1899999999</v>
      </c>
      <c r="AE109" s="99">
        <v>8186322.86</v>
      </c>
      <c r="AF109" s="99">
        <v>7449491.05</v>
      </c>
      <c r="AG109" s="99">
        <v>-361091.18</v>
      </c>
      <c r="AH109" s="99">
        <v>33110886.97</v>
      </c>
      <c r="AI109" s="99">
        <v>-357085.21</v>
      </c>
      <c r="AJ109" s="99">
        <v>-751513.95</v>
      </c>
      <c r="AK109" s="99">
        <v>-9311468.64</v>
      </c>
      <c r="AL109" s="99">
        <v>-290218.09</v>
      </c>
      <c r="AM109" s="99">
        <v>-300058.84</v>
      </c>
      <c r="AN109" s="99">
        <v>519614.53</v>
      </c>
      <c r="AO109" s="99">
        <v>43540426.66</v>
      </c>
      <c r="AP109" s="99">
        <v>1561686.49</v>
      </c>
      <c r="AQ109" s="99">
        <v>2347321.41</v>
      </c>
      <c r="AR109" s="99">
        <v>1640102.35</v>
      </c>
      <c r="AS109" s="99">
        <v>1932759.41</v>
      </c>
      <c r="AT109" s="99">
        <v>2282914.72</v>
      </c>
      <c r="AU109" s="99">
        <v>2199166.36</v>
      </c>
      <c r="AV109" s="99">
        <v>635389.47</v>
      </c>
      <c r="AW109" s="99">
        <v>2536515.67</v>
      </c>
      <c r="AX109" s="99">
        <v>521817.68</v>
      </c>
      <c r="AY109" s="99">
        <v>306548.05</v>
      </c>
      <c r="AZ109" s="99">
        <v>8024546.14</v>
      </c>
      <c r="BA109" s="99">
        <v>532235.77</v>
      </c>
      <c r="BB109" s="99">
        <v>218392.16</v>
      </c>
      <c r="BC109" s="99">
        <v>512290.07</v>
      </c>
      <c r="BD109" s="99">
        <v>599592.09</v>
      </c>
      <c r="BE109" s="99">
        <v>546962.15</v>
      </c>
      <c r="BF109" s="99">
        <v>564693.31</v>
      </c>
      <c r="BG109" s="99">
        <v>484903.95</v>
      </c>
      <c r="BH109" s="99">
        <v>312489.63</v>
      </c>
      <c r="BI109" s="99">
        <v>445223.31</v>
      </c>
      <c r="BJ109" s="99">
        <v>611583.19</v>
      </c>
      <c r="BK109" s="99">
        <v>-91351.61</v>
      </c>
      <c r="BL109" s="99">
        <v>190711.3</v>
      </c>
      <c r="BM109" s="99">
        <v>-2760.06000000001</v>
      </c>
      <c r="BN109" s="99">
        <v>112950.89</v>
      </c>
      <c r="BO109" s="99">
        <v>59619.46</v>
      </c>
      <c r="BP109" s="99">
        <v>232505.65</v>
      </c>
      <c r="BQ109" s="99">
        <v>129399.55</v>
      </c>
      <c r="BR109" s="99">
        <v>-217621.11</v>
      </c>
      <c r="BS109" s="99">
        <v>35566.74</v>
      </c>
      <c r="BT109" s="99">
        <v>103201.08</v>
      </c>
      <c r="BU109" s="99">
        <v>27174.09</v>
      </c>
      <c r="BV109" s="99">
        <v>79784.71</v>
      </c>
      <c r="BW109" s="99">
        <v>157917.94</v>
      </c>
      <c r="BX109" s="99">
        <v>-123719.19</v>
      </c>
      <c r="BY109" s="99">
        <v>16152087.44</v>
      </c>
      <c r="BZ109" s="99">
        <v>-36176.3</v>
      </c>
      <c r="CA109" s="99">
        <v>-84510</v>
      </c>
      <c r="CB109" s="99">
        <v>-446.17</v>
      </c>
      <c r="CC109" s="99">
        <v>15697.53</v>
      </c>
      <c r="CD109" s="99">
        <v>-59314.12</v>
      </c>
      <c r="CE109" s="99">
        <v>-35092.34</v>
      </c>
      <c r="CF109" s="99">
        <v>41974.07</v>
      </c>
      <c r="CG109" s="99">
        <v>-56161.06</v>
      </c>
      <c r="CH109" s="99">
        <v>-74331.26</v>
      </c>
      <c r="CI109" s="99">
        <v>166571</v>
      </c>
      <c r="CJ109" s="99">
        <v>-50070.62</v>
      </c>
      <c r="CK109" s="99">
        <v>41892.21</v>
      </c>
      <c r="CL109" s="99">
        <v>46756.8</v>
      </c>
      <c r="CM109" s="99">
        <v>-77350.76</v>
      </c>
      <c r="CN109" s="99">
        <v>-36298.35</v>
      </c>
      <c r="CO109" s="99">
        <v>-78983.11</v>
      </c>
      <c r="CP109" s="99">
        <v>-17855.02</v>
      </c>
      <c r="CQ109" s="99">
        <v>-22120.49</v>
      </c>
      <c r="CR109" s="99">
        <v>-31007.89</v>
      </c>
      <c r="CS109" s="99">
        <v>-99445.85</v>
      </c>
      <c r="CT109" s="99">
        <v>-69955</v>
      </c>
      <c r="CU109" s="99">
        <v>-127467.89</v>
      </c>
      <c r="CV109" s="99">
        <v>-865.509999999995</v>
      </c>
      <c r="CW109" s="99">
        <v>-813373.55</v>
      </c>
      <c r="CX109" s="99">
        <v>110838.29</v>
      </c>
      <c r="CY109" s="99">
        <v>-10334.01</v>
      </c>
      <c r="CZ109" s="99">
        <v>-2908.14</v>
      </c>
      <c r="DA109" s="99">
        <v>170237.41</v>
      </c>
      <c r="DB109" s="99">
        <v>-15282.51</v>
      </c>
      <c r="DC109" s="99">
        <v>-47988.59</v>
      </c>
      <c r="DD109" s="99">
        <v>-18305.85</v>
      </c>
      <c r="DE109" s="99">
        <v>-60985.06</v>
      </c>
      <c r="DF109" s="99">
        <v>8775.94</v>
      </c>
      <c r="DG109" s="99">
        <v>-69805.7</v>
      </c>
      <c r="DH109" s="99">
        <v>-28499.04</v>
      </c>
      <c r="DI109" s="99">
        <v>-143580.4</v>
      </c>
      <c r="DJ109" s="99">
        <v>-88568</v>
      </c>
      <c r="DK109" s="99">
        <v>-44853.38</v>
      </c>
      <c r="DL109" s="99">
        <v>-54697.01</v>
      </c>
      <c r="DM109" s="99">
        <v>-57746.7</v>
      </c>
      <c r="DN109" s="99">
        <v>-62555.48</v>
      </c>
      <c r="DO109" s="99">
        <v>-39874.45</v>
      </c>
      <c r="DP109" s="99">
        <v>-59975.36</v>
      </c>
      <c r="DQ109" s="99">
        <v>-36543.44</v>
      </c>
      <c r="DR109" s="99">
        <v>-70779.46</v>
      </c>
      <c r="DS109" s="99">
        <v>-40808.98</v>
      </c>
      <c r="DT109" s="167"/>
    </row>
    <row r="110" s="61" customFormat="1" ht="14.25" spans="1:124">
      <c r="A110" s="101" t="s">
        <v>456</v>
      </c>
      <c r="B110" s="99">
        <v>249248.76</v>
      </c>
      <c r="C110" s="99">
        <v>0</v>
      </c>
      <c r="D110" s="99">
        <v>0</v>
      </c>
      <c r="E110" s="99">
        <v>0</v>
      </c>
      <c r="F110" s="99">
        <v>0</v>
      </c>
      <c r="G110" s="99">
        <v>0</v>
      </c>
      <c r="H110" s="99">
        <v>249248.76</v>
      </c>
      <c r="I110" s="99">
        <v>0</v>
      </c>
      <c r="J110" s="99">
        <v>0</v>
      </c>
      <c r="K110" s="99">
        <v>0</v>
      </c>
      <c r="L110" s="99">
        <v>0</v>
      </c>
      <c r="M110" s="99">
        <v>0</v>
      </c>
      <c r="N110" s="99">
        <v>0</v>
      </c>
      <c r="O110" s="99">
        <v>0</v>
      </c>
      <c r="P110" s="99">
        <v>0</v>
      </c>
      <c r="Q110" s="99">
        <v>0</v>
      </c>
      <c r="R110" s="99">
        <v>0</v>
      </c>
      <c r="S110" s="99">
        <v>0</v>
      </c>
      <c r="T110" s="99">
        <v>0</v>
      </c>
      <c r="U110" s="99">
        <v>0</v>
      </c>
      <c r="V110" s="99">
        <v>0</v>
      </c>
      <c r="W110" s="99">
        <v>0</v>
      </c>
      <c r="X110" s="99">
        <v>0</v>
      </c>
      <c r="Y110" s="99">
        <v>0</v>
      </c>
      <c r="Z110" s="99">
        <v>0</v>
      </c>
      <c r="AA110" s="99">
        <v>0</v>
      </c>
      <c r="AB110" s="99">
        <v>0</v>
      </c>
      <c r="AC110" s="99">
        <v>0</v>
      </c>
      <c r="AD110" s="99">
        <v>0</v>
      </c>
      <c r="AE110" s="99">
        <v>0</v>
      </c>
      <c r="AF110" s="99">
        <v>0</v>
      </c>
      <c r="AG110" s="99">
        <v>0</v>
      </c>
      <c r="AH110" s="99">
        <v>0</v>
      </c>
      <c r="AI110" s="99">
        <v>0</v>
      </c>
      <c r="AJ110" s="99">
        <v>0</v>
      </c>
      <c r="AK110" s="99">
        <v>0</v>
      </c>
      <c r="AL110" s="99">
        <v>0</v>
      </c>
      <c r="AM110" s="99">
        <v>0</v>
      </c>
      <c r="AN110" s="99">
        <v>0</v>
      </c>
      <c r="AO110" s="99">
        <v>0</v>
      </c>
      <c r="AP110" s="99">
        <v>0</v>
      </c>
      <c r="AQ110" s="99">
        <v>0</v>
      </c>
      <c r="AR110" s="99">
        <v>0</v>
      </c>
      <c r="AS110" s="99">
        <v>0</v>
      </c>
      <c r="AT110" s="99">
        <v>0</v>
      </c>
      <c r="AU110" s="99">
        <v>0</v>
      </c>
      <c r="AV110" s="99">
        <v>0</v>
      </c>
      <c r="AW110" s="99">
        <v>0</v>
      </c>
      <c r="AX110" s="99">
        <v>0</v>
      </c>
      <c r="AY110" s="99">
        <v>0</v>
      </c>
      <c r="AZ110" s="99">
        <v>0</v>
      </c>
      <c r="BA110" s="99">
        <v>0</v>
      </c>
      <c r="BB110" s="99">
        <v>0</v>
      </c>
      <c r="BC110" s="99">
        <v>0</v>
      </c>
      <c r="BD110" s="99">
        <v>0</v>
      </c>
      <c r="BE110" s="99">
        <v>0</v>
      </c>
      <c r="BF110" s="99">
        <v>0</v>
      </c>
      <c r="BG110" s="99">
        <v>0</v>
      </c>
      <c r="BH110" s="99">
        <v>0</v>
      </c>
      <c r="BI110" s="99">
        <v>0</v>
      </c>
      <c r="BJ110" s="99">
        <v>0</v>
      </c>
      <c r="BK110" s="99">
        <v>0</v>
      </c>
      <c r="BL110" s="99">
        <v>0</v>
      </c>
      <c r="BM110" s="99">
        <v>0</v>
      </c>
      <c r="BN110" s="99">
        <v>0</v>
      </c>
      <c r="BO110" s="99">
        <v>0</v>
      </c>
      <c r="BP110" s="99">
        <v>0</v>
      </c>
      <c r="BQ110" s="99">
        <v>0</v>
      </c>
      <c r="BR110" s="99">
        <v>0</v>
      </c>
      <c r="BS110" s="99">
        <v>0</v>
      </c>
      <c r="BT110" s="99">
        <v>0</v>
      </c>
      <c r="BU110" s="99">
        <v>0</v>
      </c>
      <c r="BV110" s="99">
        <v>0</v>
      </c>
      <c r="BW110" s="99">
        <v>0</v>
      </c>
      <c r="BX110" s="99">
        <v>0</v>
      </c>
      <c r="BY110" s="99">
        <v>0</v>
      </c>
      <c r="BZ110" s="99">
        <v>0</v>
      </c>
      <c r="CA110" s="99">
        <v>0</v>
      </c>
      <c r="CB110" s="99">
        <v>0</v>
      </c>
      <c r="CC110" s="99">
        <v>0</v>
      </c>
      <c r="CD110" s="99">
        <v>0</v>
      </c>
      <c r="CE110" s="99">
        <v>0</v>
      </c>
      <c r="CF110" s="99">
        <v>0</v>
      </c>
      <c r="CG110" s="99">
        <v>0</v>
      </c>
      <c r="CH110" s="99">
        <v>0</v>
      </c>
      <c r="CI110" s="99">
        <v>0</v>
      </c>
      <c r="CJ110" s="99">
        <v>0</v>
      </c>
      <c r="CK110" s="99">
        <v>0</v>
      </c>
      <c r="CL110" s="99">
        <v>0</v>
      </c>
      <c r="CM110" s="99">
        <v>0</v>
      </c>
      <c r="CN110" s="99">
        <v>0</v>
      </c>
      <c r="CO110" s="99">
        <v>0</v>
      </c>
      <c r="CP110" s="99">
        <v>0</v>
      </c>
      <c r="CQ110" s="99">
        <v>0</v>
      </c>
      <c r="CR110" s="99">
        <v>0</v>
      </c>
      <c r="CS110" s="99">
        <v>0</v>
      </c>
      <c r="CT110" s="99">
        <v>0</v>
      </c>
      <c r="CU110" s="99">
        <v>0</v>
      </c>
      <c r="CV110" s="99">
        <v>0</v>
      </c>
      <c r="CW110" s="99">
        <v>0</v>
      </c>
      <c r="CX110" s="99">
        <v>0</v>
      </c>
      <c r="CY110" s="99">
        <v>0</v>
      </c>
      <c r="CZ110" s="99">
        <v>0</v>
      </c>
      <c r="DA110" s="99">
        <v>0</v>
      </c>
      <c r="DB110" s="99">
        <v>0</v>
      </c>
      <c r="DC110" s="99">
        <v>0</v>
      </c>
      <c r="DD110" s="99">
        <v>0</v>
      </c>
      <c r="DE110" s="99">
        <v>0</v>
      </c>
      <c r="DF110" s="99">
        <v>0</v>
      </c>
      <c r="DG110" s="99">
        <v>0</v>
      </c>
      <c r="DH110" s="99">
        <v>0</v>
      </c>
      <c r="DI110" s="99">
        <v>0</v>
      </c>
      <c r="DJ110" s="99">
        <v>0</v>
      </c>
      <c r="DK110" s="99">
        <v>0</v>
      </c>
      <c r="DL110" s="99">
        <v>0</v>
      </c>
      <c r="DM110" s="99">
        <v>0</v>
      </c>
      <c r="DN110" s="99">
        <v>0</v>
      </c>
      <c r="DO110" s="99">
        <v>0</v>
      </c>
      <c r="DP110" s="99">
        <v>0</v>
      </c>
      <c r="DQ110" s="99">
        <v>0</v>
      </c>
      <c r="DR110" s="99">
        <v>0</v>
      </c>
      <c r="DS110" s="99">
        <v>0</v>
      </c>
      <c r="DT110" s="167"/>
    </row>
    <row r="111" s="61" customFormat="1" spans="2:124">
      <c r="B111" s="167"/>
      <c r="C111" s="167"/>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c r="CS111" s="167"/>
      <c r="CT111" s="167"/>
      <c r="CU111" s="167"/>
      <c r="CV111" s="167"/>
      <c r="CW111" s="167"/>
      <c r="CX111" s="167"/>
      <c r="CY111" s="167"/>
      <c r="CZ111" s="167"/>
      <c r="DA111" s="167"/>
      <c r="DB111" s="167"/>
      <c r="DC111" s="167"/>
      <c r="DD111" s="167"/>
      <c r="DE111" s="167"/>
      <c r="DF111" s="167"/>
      <c r="DG111" s="167"/>
      <c r="DH111" s="167"/>
      <c r="DI111" s="167"/>
      <c r="DJ111" s="167"/>
      <c r="DK111" s="167"/>
      <c r="DL111" s="167"/>
      <c r="DM111" s="167"/>
      <c r="DN111" s="167"/>
      <c r="DO111" s="167"/>
      <c r="DP111" s="167"/>
      <c r="DQ111" s="167"/>
      <c r="DR111" s="167"/>
      <c r="DS111" s="167"/>
      <c r="DT111" s="167"/>
    </row>
  </sheetData>
  <conditionalFormatting sqref="DT55:DY55">
    <cfRule type="cellIs" dxfId="0" priority="1" operator="notEqual">
      <formula>0</formula>
    </cfRule>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XFD163"/>
  <sheetViews>
    <sheetView topLeftCell="A54" workbookViewId="0">
      <selection activeCell="A3" sqref="$A3:$XFD81"/>
    </sheetView>
  </sheetViews>
  <sheetFormatPr defaultColWidth="9" defaultRowHeight="13.5"/>
  <cols>
    <col min="1" max="1" width="15.25" style="65" customWidth="1"/>
    <col min="2" max="2" width="19.375" style="61" customWidth="1"/>
    <col min="3" max="3" width="18.375" style="61" customWidth="1"/>
    <col min="4" max="4" width="17.25" style="61" customWidth="1"/>
    <col min="5" max="5" width="16.125" style="61" customWidth="1"/>
    <col min="6" max="6" width="16" style="61" customWidth="1"/>
    <col min="7" max="7" width="13.875" style="61" customWidth="1"/>
    <col min="8" max="16" width="16.125" style="61" customWidth="1"/>
    <col min="17" max="17" width="12.75" style="61" customWidth="1"/>
    <col min="18" max="18" width="10.5083333333333" style="61" customWidth="1"/>
    <col min="19" max="19" width="16.125" style="61" customWidth="1"/>
    <col min="20" max="20" width="13.875" style="61" customWidth="1"/>
    <col min="21" max="21" width="18.375" style="61" customWidth="1"/>
    <col min="22" max="23" width="17.25" style="61" customWidth="1"/>
    <col min="24" max="26" width="16.125" style="61" customWidth="1"/>
    <col min="27" max="27" width="16" style="61" customWidth="1"/>
    <col min="28" max="38" width="16.125" style="61" customWidth="1"/>
    <col min="39" max="39" width="17.25" style="61" customWidth="1"/>
    <col min="40" max="41" width="16.125" style="61" customWidth="1"/>
    <col min="42" max="42" width="17.25" style="61" customWidth="1"/>
    <col min="43" max="45" width="16.125" style="61" customWidth="1"/>
    <col min="46" max="46" width="17.25" style="61" customWidth="1"/>
    <col min="47" max="57" width="16.125" style="61" customWidth="1"/>
    <col min="58" max="58" width="17.25" style="61" customWidth="1"/>
    <col min="59" max="64" width="16.125" style="61" customWidth="1"/>
    <col min="65" max="65" width="13.875" style="61" customWidth="1"/>
    <col min="66" max="67" width="16.125" style="61" customWidth="1"/>
    <col min="68" max="68" width="15.5083333333333" style="61" customWidth="1"/>
    <col min="69" max="74" width="13.875" style="61" customWidth="1"/>
    <col min="75" max="75" width="16.125" style="61" customWidth="1"/>
    <col min="76" max="80" width="13.875" style="61" customWidth="1"/>
    <col min="81" max="82" width="16.125" style="61" customWidth="1"/>
    <col min="83" max="83" width="15.5083333333333" style="61" customWidth="1"/>
    <col min="84" max="105" width="13.875" style="61" customWidth="1"/>
    <col min="106" max="106" width="16.125" style="61" customWidth="1"/>
    <col min="107" max="109" width="13.875" style="61" customWidth="1"/>
    <col min="110" max="110" width="20.5083333333333" style="61" customWidth="1"/>
    <col min="111" max="113" width="13.875" style="61" customWidth="1"/>
    <col min="114" max="114" width="15.5083333333333" style="61" customWidth="1"/>
    <col min="115" max="115" width="13.875" style="61" customWidth="1"/>
    <col min="116" max="116" width="27.75" style="61" customWidth="1"/>
    <col min="117" max="117" width="19.375" style="61" customWidth="1"/>
    <col min="118" max="119" width="25.625" style="61" customWidth="1"/>
    <col min="120" max="120" width="19.375" style="61" customWidth="1"/>
    <col min="121" max="121" width="23.625" style="61" customWidth="1"/>
    <col min="122" max="122" width="23.5083333333333" style="61" customWidth="1"/>
    <col min="123" max="16384" width="9" style="61"/>
  </cols>
  <sheetData>
    <row r="1" s="61" customFormat="1" ht="14.25" spans="1:1">
      <c r="A1" s="65" t="s">
        <v>457</v>
      </c>
    </row>
    <row r="2" s="62" customFormat="1" spans="1:129">
      <c r="A2" s="66" t="s">
        <v>72</v>
      </c>
      <c r="B2" s="67" t="s">
        <v>73</v>
      </c>
      <c r="C2" s="67" t="s">
        <v>2</v>
      </c>
      <c r="D2" s="68" t="s">
        <v>458</v>
      </c>
      <c r="E2" s="68" t="s">
        <v>459</v>
      </c>
      <c r="F2" s="68" t="s">
        <v>460</v>
      </c>
      <c r="G2" s="68" t="s">
        <v>461</v>
      </c>
      <c r="H2" s="68" t="s">
        <v>462</v>
      </c>
      <c r="I2" s="68" t="s">
        <v>463</v>
      </c>
      <c r="J2" s="68" t="s">
        <v>464</v>
      </c>
      <c r="K2" s="68" t="s">
        <v>465</v>
      </c>
      <c r="L2" s="68" t="s">
        <v>466</v>
      </c>
      <c r="M2" s="68" t="s">
        <v>467</v>
      </c>
      <c r="N2" s="68" t="s">
        <v>468</v>
      </c>
      <c r="O2" s="68" t="s">
        <v>469</v>
      </c>
      <c r="P2" s="68" t="s">
        <v>273</v>
      </c>
      <c r="Q2" s="68" t="s">
        <v>274</v>
      </c>
      <c r="R2" s="68" t="s">
        <v>275</v>
      </c>
      <c r="S2" s="68" t="s">
        <v>276</v>
      </c>
      <c r="T2" s="68" t="s">
        <v>5</v>
      </c>
      <c r="U2" s="72" t="s">
        <v>7</v>
      </c>
      <c r="V2" s="72" t="s">
        <v>277</v>
      </c>
      <c r="W2" s="72" t="s">
        <v>278</v>
      </c>
      <c r="X2" s="72" t="s">
        <v>279</v>
      </c>
      <c r="Y2" s="72" t="s">
        <v>6</v>
      </c>
      <c r="Z2" s="72" t="s">
        <v>13</v>
      </c>
      <c r="AA2" s="72" t="s">
        <v>14</v>
      </c>
      <c r="AB2" s="72" t="s">
        <v>16</v>
      </c>
      <c r="AC2" s="72" t="s">
        <v>17</v>
      </c>
      <c r="AD2" s="72" t="s">
        <v>24</v>
      </c>
      <c r="AE2" s="72" t="s">
        <v>23</v>
      </c>
      <c r="AF2" s="72" t="s">
        <v>19</v>
      </c>
      <c r="AG2" s="68" t="s">
        <v>20</v>
      </c>
      <c r="AH2" s="68" t="s">
        <v>21</v>
      </c>
      <c r="AI2" s="68" t="s">
        <v>22</v>
      </c>
      <c r="AJ2" s="68" t="s">
        <v>11</v>
      </c>
      <c r="AK2" s="68" t="s">
        <v>9</v>
      </c>
      <c r="AL2" s="68" t="s">
        <v>10</v>
      </c>
      <c r="AM2" s="68" t="s">
        <v>280</v>
      </c>
      <c r="AN2" s="68" t="s">
        <v>281</v>
      </c>
      <c r="AO2" s="68" t="s">
        <v>282</v>
      </c>
      <c r="AP2" s="68" t="s">
        <v>283</v>
      </c>
      <c r="AQ2" s="68" t="s">
        <v>284</v>
      </c>
      <c r="AR2" s="68" t="s">
        <v>285</v>
      </c>
      <c r="AS2" s="68" t="s">
        <v>286</v>
      </c>
      <c r="AT2" s="68" t="s">
        <v>287</v>
      </c>
      <c r="AU2" s="68" t="s">
        <v>288</v>
      </c>
      <c r="AV2" s="68" t="s">
        <v>289</v>
      </c>
      <c r="AW2" s="68" t="s">
        <v>290</v>
      </c>
      <c r="AX2" s="68" t="s">
        <v>291</v>
      </c>
      <c r="AY2" s="68" t="s">
        <v>292</v>
      </c>
      <c r="AZ2" s="68" t="s">
        <v>293</v>
      </c>
      <c r="BA2" s="68" t="s">
        <v>294</v>
      </c>
      <c r="BB2" s="68" t="s">
        <v>295</v>
      </c>
      <c r="BC2" s="68" t="s">
        <v>296</v>
      </c>
      <c r="BD2" s="68" t="s">
        <v>297</v>
      </c>
      <c r="BE2" s="68" t="s">
        <v>298</v>
      </c>
      <c r="BF2" s="68" t="s">
        <v>299</v>
      </c>
      <c r="BG2" s="68" t="s">
        <v>300</v>
      </c>
      <c r="BH2" s="68" t="s">
        <v>470</v>
      </c>
      <c r="BI2" s="68" t="s">
        <v>302</v>
      </c>
      <c r="BJ2" s="68" t="s">
        <v>303</v>
      </c>
      <c r="BK2" s="68" t="s">
        <v>304</v>
      </c>
      <c r="BL2" s="68" t="s">
        <v>305</v>
      </c>
      <c r="BM2" s="68" t="s">
        <v>306</v>
      </c>
      <c r="BN2" s="68" t="s">
        <v>307</v>
      </c>
      <c r="BO2" s="68" t="s">
        <v>308</v>
      </c>
      <c r="BP2" s="68" t="s">
        <v>309</v>
      </c>
      <c r="BQ2" s="68" t="s">
        <v>310</v>
      </c>
      <c r="BR2" s="68" t="s">
        <v>311</v>
      </c>
      <c r="BS2" s="68" t="s">
        <v>312</v>
      </c>
      <c r="BT2" s="68" t="s">
        <v>313</v>
      </c>
      <c r="BU2" s="68" t="s">
        <v>314</v>
      </c>
      <c r="BV2" s="68" t="s">
        <v>315</v>
      </c>
      <c r="BW2" s="68" t="s">
        <v>316</v>
      </c>
      <c r="BX2" s="68" t="s">
        <v>317</v>
      </c>
      <c r="BY2" s="68" t="s">
        <v>318</v>
      </c>
      <c r="BZ2" s="68" t="s">
        <v>319</v>
      </c>
      <c r="CA2" s="68" t="s">
        <v>320</v>
      </c>
      <c r="CB2" s="68" t="s">
        <v>321</v>
      </c>
      <c r="CC2" s="68" t="s">
        <v>322</v>
      </c>
      <c r="CD2" s="68" t="s">
        <v>323</v>
      </c>
      <c r="CE2" s="68" t="s">
        <v>324</v>
      </c>
      <c r="CF2" s="68" t="s">
        <v>325</v>
      </c>
      <c r="CG2" s="68" t="s">
        <v>326</v>
      </c>
      <c r="CH2" s="68" t="s">
        <v>327</v>
      </c>
      <c r="CI2" s="68" t="s">
        <v>328</v>
      </c>
      <c r="CJ2" s="68" t="s">
        <v>329</v>
      </c>
      <c r="CK2" s="68" t="s">
        <v>330</v>
      </c>
      <c r="CL2" s="68" t="s">
        <v>331</v>
      </c>
      <c r="CM2" s="68" t="s">
        <v>332</v>
      </c>
      <c r="CN2" s="68" t="s">
        <v>333</v>
      </c>
      <c r="CO2" s="68" t="s">
        <v>334</v>
      </c>
      <c r="CP2" s="68" t="s">
        <v>335</v>
      </c>
      <c r="CQ2" s="68" t="s">
        <v>336</v>
      </c>
      <c r="CR2" s="68" t="s">
        <v>337</v>
      </c>
      <c r="CS2" s="68" t="s">
        <v>338</v>
      </c>
      <c r="CT2" s="68" t="s">
        <v>339</v>
      </c>
      <c r="CU2" s="68" t="s">
        <v>340</v>
      </c>
      <c r="CV2" s="68" t="s">
        <v>341</v>
      </c>
      <c r="CW2" s="68" t="s">
        <v>342</v>
      </c>
      <c r="CX2" s="68" t="s">
        <v>343</v>
      </c>
      <c r="CY2" s="68" t="s">
        <v>344</v>
      </c>
      <c r="CZ2" s="68" t="s">
        <v>345</v>
      </c>
      <c r="DA2" s="68" t="s">
        <v>346</v>
      </c>
      <c r="DB2" s="68" t="s">
        <v>347</v>
      </c>
      <c r="DC2" s="68" t="s">
        <v>348</v>
      </c>
      <c r="DD2" s="68" t="s">
        <v>349</v>
      </c>
      <c r="DE2" s="68" t="s">
        <v>350</v>
      </c>
      <c r="DF2" s="68" t="s">
        <v>351</v>
      </c>
      <c r="DG2" s="68" t="s">
        <v>352</v>
      </c>
      <c r="DH2" s="68" t="s">
        <v>353</v>
      </c>
      <c r="DI2" s="68" t="s">
        <v>354</v>
      </c>
      <c r="DJ2" s="68" t="s">
        <v>355</v>
      </c>
      <c r="DK2" s="68" t="s">
        <v>356</v>
      </c>
      <c r="DL2" s="73" t="s">
        <v>357</v>
      </c>
      <c r="DM2" s="62" t="s">
        <v>358</v>
      </c>
      <c r="DN2" s="62" t="s">
        <v>359</v>
      </c>
      <c r="DO2" s="62" t="s">
        <v>360</v>
      </c>
      <c r="DP2" s="62" t="s">
        <v>361</v>
      </c>
      <c r="DQ2" s="62" t="s">
        <v>362</v>
      </c>
      <c r="DR2" s="62" t="s">
        <v>363</v>
      </c>
      <c r="DS2" s="62" t="s">
        <v>471</v>
      </c>
      <c r="DT2" s="62" t="s">
        <v>472</v>
      </c>
      <c r="DU2" s="62" t="s">
        <v>473</v>
      </c>
      <c r="DV2" s="62" t="s">
        <v>474</v>
      </c>
      <c r="DW2" s="62" t="s">
        <v>475</v>
      </c>
      <c r="DX2" s="62" t="s">
        <v>476</v>
      </c>
      <c r="DY2" s="62" t="s">
        <v>477</v>
      </c>
    </row>
    <row r="3" s="61" customFormat="1" spans="1:129">
      <c r="A3" s="69" t="s">
        <v>74</v>
      </c>
      <c r="B3" s="70" t="s">
        <v>75</v>
      </c>
      <c r="C3" s="70">
        <v>92937047.36</v>
      </c>
      <c r="D3" s="70">
        <v>-2240349.06</v>
      </c>
      <c r="E3" s="70">
        <v>300000</v>
      </c>
      <c r="F3" s="70">
        <v>0</v>
      </c>
      <c r="G3" s="70">
        <v>0</v>
      </c>
      <c r="H3" s="70">
        <v>0</v>
      </c>
      <c r="I3" s="70">
        <v>0</v>
      </c>
      <c r="J3" s="70">
        <v>0</v>
      </c>
      <c r="K3" s="70">
        <v>0</v>
      </c>
      <c r="L3" s="70">
        <v>0</v>
      </c>
      <c r="M3" s="70">
        <v>0</v>
      </c>
      <c r="N3" s="70">
        <v>0</v>
      </c>
      <c r="O3" s="70">
        <v>0</v>
      </c>
      <c r="P3" s="70">
        <v>0</v>
      </c>
      <c r="Q3" s="70">
        <v>0</v>
      </c>
      <c r="R3" s="70">
        <v>0</v>
      </c>
      <c r="S3" s="70">
        <v>0</v>
      </c>
      <c r="T3" s="70">
        <v>0</v>
      </c>
      <c r="U3" s="70">
        <v>29426552.95</v>
      </c>
      <c r="V3" s="70">
        <v>0</v>
      </c>
      <c r="W3" s="70">
        <v>64021666.55</v>
      </c>
      <c r="X3" s="70">
        <v>1429176.92</v>
      </c>
      <c r="Y3" s="70">
        <v>0</v>
      </c>
      <c r="Z3" s="70">
        <v>0</v>
      </c>
      <c r="AA3" s="70">
        <v>0</v>
      </c>
      <c r="AB3" s="70">
        <v>0</v>
      </c>
      <c r="AC3" s="70">
        <v>0</v>
      </c>
      <c r="AD3" s="70">
        <v>0</v>
      </c>
      <c r="AE3" s="70">
        <v>0</v>
      </c>
      <c r="AF3" s="70">
        <v>43803505</v>
      </c>
      <c r="AG3" s="70">
        <v>3092755</v>
      </c>
      <c r="AH3" s="70">
        <v>4639759</v>
      </c>
      <c r="AI3" s="70">
        <v>12485647.55</v>
      </c>
      <c r="AJ3" s="70">
        <v>1295792.46</v>
      </c>
      <c r="AK3" s="70">
        <v>0</v>
      </c>
      <c r="AL3" s="70">
        <v>133384.46</v>
      </c>
      <c r="AM3" s="70">
        <v>0</v>
      </c>
      <c r="AN3" s="70">
        <v>1072226.28</v>
      </c>
      <c r="AO3" s="70">
        <v>0</v>
      </c>
      <c r="AP3" s="70">
        <v>0</v>
      </c>
      <c r="AQ3" s="70">
        <v>70404</v>
      </c>
      <c r="AR3" s="70">
        <v>88087.59</v>
      </c>
      <c r="AS3" s="70">
        <v>203029.91</v>
      </c>
      <c r="AT3" s="70">
        <v>1529343.17</v>
      </c>
      <c r="AU3" s="70">
        <v>26463462</v>
      </c>
      <c r="AV3" s="70">
        <v>1376240.12</v>
      </c>
      <c r="AW3" s="70">
        <v>1587870.58</v>
      </c>
      <c r="AX3" s="70">
        <v>1830492.27</v>
      </c>
      <c r="AY3" s="70">
        <v>1235931.99</v>
      </c>
      <c r="AZ3" s="70">
        <v>1506789.9</v>
      </c>
      <c r="BA3" s="70">
        <v>1546044.93</v>
      </c>
      <c r="BB3" s="70">
        <v>655077.88</v>
      </c>
      <c r="BC3" s="70">
        <v>1827296.5</v>
      </c>
      <c r="BD3" s="70">
        <v>429475.65</v>
      </c>
      <c r="BE3" s="70">
        <v>265496.55</v>
      </c>
      <c r="BF3" s="70">
        <v>816866.3</v>
      </c>
      <c r="BG3" s="70">
        <v>853904.55</v>
      </c>
      <c r="BH3" s="70">
        <v>230869.06</v>
      </c>
      <c r="BI3" s="70">
        <v>377422.2</v>
      </c>
      <c r="BJ3" s="70">
        <v>710397.79</v>
      </c>
      <c r="BK3" s="70">
        <v>564708.18</v>
      </c>
      <c r="BL3" s="70">
        <v>836667.31</v>
      </c>
      <c r="BM3" s="70">
        <v>243336.38</v>
      </c>
      <c r="BN3" s="70">
        <v>326665.14</v>
      </c>
      <c r="BO3" s="70">
        <v>586962.8</v>
      </c>
      <c r="BP3" s="70">
        <v>709505.09</v>
      </c>
      <c r="BQ3" s="70">
        <v>288773.87</v>
      </c>
      <c r="BR3" s="70">
        <v>192972.65</v>
      </c>
      <c r="BS3" s="70">
        <v>157157.87</v>
      </c>
      <c r="BT3" s="70">
        <v>354288.2</v>
      </c>
      <c r="BU3" s="70">
        <v>331184.79</v>
      </c>
      <c r="BV3" s="70">
        <v>446964.56</v>
      </c>
      <c r="BW3" s="70">
        <v>293492.74</v>
      </c>
      <c r="BX3" s="70">
        <v>391829.56</v>
      </c>
      <c r="BY3" s="70">
        <v>94775.22</v>
      </c>
      <c r="BZ3" s="70">
        <v>118594.58</v>
      </c>
      <c r="CA3" s="70">
        <v>111882.84</v>
      </c>
      <c r="CB3" s="70">
        <v>179786.35</v>
      </c>
      <c r="CC3" s="70">
        <v>84466.81</v>
      </c>
      <c r="CD3" s="70">
        <v>285860.31</v>
      </c>
      <c r="CE3" s="70">
        <v>555100.12</v>
      </c>
      <c r="CF3" s="70">
        <v>29277.08</v>
      </c>
      <c r="CG3" s="70">
        <v>17816.83</v>
      </c>
      <c r="CH3" s="70">
        <v>1981.23</v>
      </c>
      <c r="CI3" s="70">
        <v>93985.7</v>
      </c>
      <c r="CJ3" s="70">
        <v>9320.35</v>
      </c>
      <c r="CK3" s="70">
        <v>27395.95</v>
      </c>
      <c r="CL3" s="70">
        <v>314722</v>
      </c>
      <c r="CM3" s="70">
        <v>67847.04</v>
      </c>
      <c r="CN3" s="70">
        <v>59812.37</v>
      </c>
      <c r="CO3" s="70">
        <v>104861.8</v>
      </c>
      <c r="CP3" s="70">
        <v>128553.72</v>
      </c>
      <c r="CQ3" s="70">
        <v>47010.47</v>
      </c>
      <c r="CR3" s="70">
        <v>46536.45</v>
      </c>
      <c r="CS3" s="70">
        <v>162350.29</v>
      </c>
      <c r="CT3" s="70">
        <v>121784.93</v>
      </c>
      <c r="CU3" s="70">
        <v>52465</v>
      </c>
      <c r="CV3" s="70">
        <v>47516.71</v>
      </c>
      <c r="CW3" s="70">
        <v>150616.81</v>
      </c>
      <c r="CX3" s="70">
        <v>20233.02</v>
      </c>
      <c r="CY3" s="70">
        <v>332542.2</v>
      </c>
      <c r="CZ3" s="70">
        <v>16972.09</v>
      </c>
      <c r="DA3" s="70">
        <v>140412.24</v>
      </c>
      <c r="DB3" s="70">
        <v>97555.41</v>
      </c>
      <c r="DC3" s="70">
        <v>289221.77</v>
      </c>
      <c r="DD3" s="70">
        <v>96059.05</v>
      </c>
      <c r="DE3" s="70">
        <v>87580.11</v>
      </c>
      <c r="DF3" s="70">
        <v>38991.95</v>
      </c>
      <c r="DG3" s="70">
        <v>522967.79</v>
      </c>
      <c r="DH3" s="70">
        <v>97699.33</v>
      </c>
      <c r="DI3" s="70">
        <v>46602.28</v>
      </c>
      <c r="DJ3" s="70">
        <v>319423.77</v>
      </c>
      <c r="DK3" s="70">
        <v>10230.44</v>
      </c>
      <c r="DL3" s="70">
        <v>29439.17</v>
      </c>
      <c r="DM3" s="70">
        <v>31563.02</v>
      </c>
      <c r="DN3" s="70">
        <v>0</v>
      </c>
      <c r="DO3" s="70">
        <v>207593.71</v>
      </c>
      <c r="DP3" s="70">
        <v>5694.28</v>
      </c>
      <c r="DQ3" s="70">
        <v>57283.28</v>
      </c>
      <c r="DR3" s="70">
        <v>120387.31</v>
      </c>
      <c r="DS3" s="61">
        <v>0</v>
      </c>
      <c r="DT3" s="61">
        <v>0</v>
      </c>
      <c r="DU3" s="61">
        <v>0</v>
      </c>
      <c r="DV3" s="61">
        <v>3442.07</v>
      </c>
      <c r="DW3" s="61">
        <v>0</v>
      </c>
      <c r="DX3" s="61">
        <v>1285.34</v>
      </c>
      <c r="DY3" s="61">
        <v>1276</v>
      </c>
    </row>
    <row r="4" s="61" customFormat="1" spans="1:129">
      <c r="A4" s="69"/>
      <c r="B4" s="70" t="s">
        <v>76</v>
      </c>
      <c r="C4" s="70">
        <v>62381774.18</v>
      </c>
      <c r="D4" s="70"/>
      <c r="E4" s="70">
        <v>0</v>
      </c>
      <c r="F4" s="70">
        <v>0</v>
      </c>
      <c r="G4" s="70">
        <v>0</v>
      </c>
      <c r="H4" s="70">
        <v>0</v>
      </c>
      <c r="I4" s="70">
        <v>0</v>
      </c>
      <c r="J4" s="70">
        <v>0</v>
      </c>
      <c r="K4" s="70">
        <v>0</v>
      </c>
      <c r="L4" s="70">
        <v>0</v>
      </c>
      <c r="M4" s="70">
        <v>0</v>
      </c>
      <c r="N4" s="70">
        <v>0</v>
      </c>
      <c r="O4" s="70">
        <v>0</v>
      </c>
      <c r="P4" s="70">
        <v>0</v>
      </c>
      <c r="Q4" s="70">
        <v>0</v>
      </c>
      <c r="R4" s="70">
        <v>0</v>
      </c>
      <c r="S4" s="70">
        <v>0</v>
      </c>
      <c r="T4" s="70">
        <v>0</v>
      </c>
      <c r="U4" s="70">
        <v>62387678.46</v>
      </c>
      <c r="V4" s="70">
        <v>0</v>
      </c>
      <c r="W4" s="70">
        <v>-5904.28</v>
      </c>
      <c r="X4" s="70">
        <v>0</v>
      </c>
      <c r="Y4" s="70">
        <v>0</v>
      </c>
      <c r="Z4" s="70">
        <v>0</v>
      </c>
      <c r="AA4" s="70">
        <v>0</v>
      </c>
      <c r="AB4" s="70">
        <v>0</v>
      </c>
      <c r="AC4" s="70">
        <v>0</v>
      </c>
      <c r="AD4" s="70">
        <v>0</v>
      </c>
      <c r="AE4" s="70">
        <v>0</v>
      </c>
      <c r="AF4" s="70">
        <v>0</v>
      </c>
      <c r="AG4" s="70">
        <v>0</v>
      </c>
      <c r="AH4" s="70">
        <v>-5904.28</v>
      </c>
      <c r="AI4" s="70">
        <v>0</v>
      </c>
      <c r="AJ4" s="70">
        <v>0</v>
      </c>
      <c r="AK4" s="70">
        <v>0</v>
      </c>
      <c r="AL4" s="70">
        <v>0</v>
      </c>
      <c r="AM4" s="70">
        <v>7739870.34</v>
      </c>
      <c r="AN4" s="70">
        <v>0</v>
      </c>
      <c r="AO4" s="70">
        <v>0</v>
      </c>
      <c r="AP4" s="70">
        <v>0</v>
      </c>
      <c r="AQ4" s="70">
        <v>54490526.57</v>
      </c>
      <c r="AR4" s="70">
        <v>0</v>
      </c>
      <c r="AS4" s="70">
        <v>157281.55</v>
      </c>
      <c r="AT4" s="70">
        <v>0</v>
      </c>
      <c r="AU4" s="70">
        <v>0</v>
      </c>
      <c r="AV4" s="70">
        <v>0</v>
      </c>
      <c r="AW4" s="70">
        <v>0</v>
      </c>
      <c r="AX4" s="70">
        <v>0</v>
      </c>
      <c r="AY4" s="70">
        <v>0</v>
      </c>
      <c r="AZ4" s="70">
        <v>0</v>
      </c>
      <c r="BA4" s="70">
        <v>0</v>
      </c>
      <c r="BB4" s="70">
        <v>0</v>
      </c>
      <c r="BC4" s="70">
        <v>0</v>
      </c>
      <c r="BD4" s="70">
        <v>0</v>
      </c>
      <c r="BE4" s="70">
        <v>0</v>
      </c>
      <c r="BF4" s="70">
        <v>0</v>
      </c>
      <c r="BG4" s="70">
        <v>0</v>
      </c>
      <c r="BH4" s="70">
        <v>0</v>
      </c>
      <c r="BI4" s="70">
        <v>0</v>
      </c>
      <c r="BJ4" s="70">
        <v>0</v>
      </c>
      <c r="BK4" s="70">
        <v>0</v>
      </c>
      <c r="BL4" s="70">
        <v>0</v>
      </c>
      <c r="BM4" s="70">
        <v>0</v>
      </c>
      <c r="BN4" s="70">
        <v>0</v>
      </c>
      <c r="BO4" s="70">
        <v>0</v>
      </c>
      <c r="BP4" s="70">
        <v>0</v>
      </c>
      <c r="BQ4" s="70">
        <v>0</v>
      </c>
      <c r="BR4" s="70">
        <v>0</v>
      </c>
      <c r="BS4" s="70">
        <v>0</v>
      </c>
      <c r="BT4" s="70">
        <v>0</v>
      </c>
      <c r="BU4" s="70">
        <v>0</v>
      </c>
      <c r="BV4" s="70">
        <v>0</v>
      </c>
      <c r="BW4" s="70">
        <v>0</v>
      </c>
      <c r="BX4" s="70">
        <v>0</v>
      </c>
      <c r="BY4" s="70">
        <v>0</v>
      </c>
      <c r="BZ4" s="70">
        <v>0</v>
      </c>
      <c r="CA4" s="70">
        <v>0</v>
      </c>
      <c r="CB4" s="70">
        <v>0</v>
      </c>
      <c r="CC4" s="70">
        <v>0</v>
      </c>
      <c r="CD4" s="70">
        <v>0</v>
      </c>
      <c r="CE4" s="70">
        <v>0</v>
      </c>
      <c r="CF4" s="70">
        <v>0</v>
      </c>
      <c r="CG4" s="70">
        <v>0</v>
      </c>
      <c r="CH4" s="70">
        <v>0</v>
      </c>
      <c r="CI4" s="70">
        <v>0</v>
      </c>
      <c r="CJ4" s="70">
        <v>0</v>
      </c>
      <c r="CK4" s="70">
        <v>0</v>
      </c>
      <c r="CL4" s="70">
        <v>0</v>
      </c>
      <c r="CM4" s="70">
        <v>0</v>
      </c>
      <c r="CN4" s="70">
        <v>0</v>
      </c>
      <c r="CO4" s="70">
        <v>0</v>
      </c>
      <c r="CP4" s="70">
        <v>0</v>
      </c>
      <c r="CQ4" s="70">
        <v>0</v>
      </c>
      <c r="CR4" s="70">
        <v>0</v>
      </c>
      <c r="CS4" s="70">
        <v>0</v>
      </c>
      <c r="CT4" s="70">
        <v>0</v>
      </c>
      <c r="CU4" s="70">
        <v>0</v>
      </c>
      <c r="CV4" s="70">
        <v>0</v>
      </c>
      <c r="CW4" s="70">
        <v>0</v>
      </c>
      <c r="CX4" s="70">
        <v>0</v>
      </c>
      <c r="CY4" s="70">
        <v>0</v>
      </c>
      <c r="CZ4" s="70">
        <v>0</v>
      </c>
      <c r="DA4" s="70">
        <v>0</v>
      </c>
      <c r="DB4" s="70">
        <v>0</v>
      </c>
      <c r="DC4" s="70">
        <v>0</v>
      </c>
      <c r="DD4" s="70">
        <v>0</v>
      </c>
      <c r="DE4" s="70">
        <v>0</v>
      </c>
      <c r="DF4" s="70">
        <v>0</v>
      </c>
      <c r="DG4" s="70">
        <v>0</v>
      </c>
      <c r="DH4" s="70">
        <v>0</v>
      </c>
      <c r="DI4" s="70">
        <v>0</v>
      </c>
      <c r="DJ4" s="70">
        <v>0</v>
      </c>
      <c r="DK4" s="70">
        <v>0</v>
      </c>
      <c r="DL4" s="70">
        <v>0</v>
      </c>
      <c r="DM4" s="70">
        <v>0</v>
      </c>
      <c r="DN4" s="70">
        <v>0</v>
      </c>
      <c r="DO4" s="70">
        <v>0</v>
      </c>
      <c r="DP4" s="70">
        <v>0</v>
      </c>
      <c r="DQ4" s="70">
        <v>0</v>
      </c>
      <c r="DR4" s="70">
        <v>0</v>
      </c>
      <c r="DS4" s="61">
        <v>0</v>
      </c>
      <c r="DT4" s="61">
        <v>0</v>
      </c>
      <c r="DU4" s="61">
        <v>0</v>
      </c>
      <c r="DV4" s="61">
        <v>0</v>
      </c>
      <c r="DW4" s="61">
        <v>0</v>
      </c>
      <c r="DX4" s="61">
        <v>0</v>
      </c>
      <c r="DY4" s="61">
        <v>0</v>
      </c>
    </row>
    <row r="5" s="61" customFormat="1" spans="1:129">
      <c r="A5" s="69"/>
      <c r="B5" s="70" t="s">
        <v>77</v>
      </c>
      <c r="C5" s="70">
        <v>4102826.28</v>
      </c>
      <c r="D5" s="70">
        <v>0</v>
      </c>
      <c r="E5" s="70">
        <v>0</v>
      </c>
      <c r="F5" s="70">
        <v>0</v>
      </c>
      <c r="G5" s="70">
        <v>0</v>
      </c>
      <c r="H5" s="70">
        <v>0</v>
      </c>
      <c r="I5" s="70">
        <v>0</v>
      </c>
      <c r="J5" s="70">
        <v>0</v>
      </c>
      <c r="K5" s="70">
        <v>0</v>
      </c>
      <c r="L5" s="70">
        <v>0</v>
      </c>
      <c r="M5" s="70">
        <v>0</v>
      </c>
      <c r="N5" s="70">
        <v>0</v>
      </c>
      <c r="O5" s="70">
        <v>0</v>
      </c>
      <c r="P5" s="70">
        <v>0</v>
      </c>
      <c r="Q5" s="70">
        <v>0</v>
      </c>
      <c r="R5" s="70">
        <v>0</v>
      </c>
      <c r="S5" s="70">
        <v>0</v>
      </c>
      <c r="T5" s="70">
        <v>0</v>
      </c>
      <c r="U5" s="70">
        <v>2735009.42</v>
      </c>
      <c r="V5" s="70">
        <v>510322.17</v>
      </c>
      <c r="W5" s="70">
        <v>857494.69</v>
      </c>
      <c r="X5" s="70">
        <v>0</v>
      </c>
      <c r="Y5" s="70">
        <v>0</v>
      </c>
      <c r="Z5" s="70">
        <v>0</v>
      </c>
      <c r="AA5" s="70">
        <v>510322.17</v>
      </c>
      <c r="AB5" s="70">
        <v>0</v>
      </c>
      <c r="AC5" s="70">
        <v>0</v>
      </c>
      <c r="AD5" s="70">
        <v>0</v>
      </c>
      <c r="AE5" s="70">
        <v>0</v>
      </c>
      <c r="AF5" s="70">
        <v>794080.15</v>
      </c>
      <c r="AG5" s="70">
        <v>0</v>
      </c>
      <c r="AH5" s="70">
        <v>33980.58</v>
      </c>
      <c r="AI5" s="70">
        <v>29433.96</v>
      </c>
      <c r="AJ5" s="70">
        <v>0</v>
      </c>
      <c r="AK5" s="70">
        <v>0</v>
      </c>
      <c r="AL5" s="70">
        <v>0</v>
      </c>
      <c r="AM5" s="70">
        <v>0</v>
      </c>
      <c r="AN5" s="70">
        <v>0</v>
      </c>
      <c r="AO5" s="70">
        <v>0</v>
      </c>
      <c r="AP5" s="70">
        <v>0</v>
      </c>
      <c r="AQ5" s="70">
        <v>0</v>
      </c>
      <c r="AR5" s="70">
        <v>341698.11</v>
      </c>
      <c r="AS5" s="70">
        <v>0</v>
      </c>
      <c r="AT5" s="70">
        <v>0</v>
      </c>
      <c r="AU5" s="70">
        <v>2393311.31</v>
      </c>
      <c r="AV5" s="70">
        <v>0</v>
      </c>
      <c r="AW5" s="70">
        <v>0</v>
      </c>
      <c r="AX5" s="70">
        <v>0</v>
      </c>
      <c r="AY5" s="70">
        <v>0</v>
      </c>
      <c r="AZ5" s="70">
        <v>0</v>
      </c>
      <c r="BA5" s="70">
        <v>0</v>
      </c>
      <c r="BB5" s="70">
        <v>0</v>
      </c>
      <c r="BC5" s="70">
        <v>0</v>
      </c>
      <c r="BD5" s="70">
        <v>0</v>
      </c>
      <c r="BE5" s="70">
        <v>0</v>
      </c>
      <c r="BF5" s="70">
        <v>0</v>
      </c>
      <c r="BG5" s="70">
        <v>283018.86</v>
      </c>
      <c r="BH5" s="70">
        <v>0</v>
      </c>
      <c r="BI5" s="70">
        <v>0</v>
      </c>
      <c r="BJ5" s="70">
        <v>0</v>
      </c>
      <c r="BK5" s="70">
        <v>0</v>
      </c>
      <c r="BL5" s="70">
        <v>0</v>
      </c>
      <c r="BM5" s="70">
        <v>0</v>
      </c>
      <c r="BN5" s="70">
        <v>0</v>
      </c>
      <c r="BO5" s="70">
        <v>0</v>
      </c>
      <c r="BP5" s="70">
        <v>0</v>
      </c>
      <c r="BQ5" s="70">
        <v>0</v>
      </c>
      <c r="BR5" s="70">
        <v>0</v>
      </c>
      <c r="BS5" s="70">
        <v>0</v>
      </c>
      <c r="BT5" s="70">
        <v>0</v>
      </c>
      <c r="BU5" s="70">
        <v>0</v>
      </c>
      <c r="BV5" s="70">
        <v>0</v>
      </c>
      <c r="BW5" s="70">
        <v>0</v>
      </c>
      <c r="BX5" s="70">
        <v>0</v>
      </c>
      <c r="BY5" s="70">
        <v>0</v>
      </c>
      <c r="BZ5" s="70">
        <v>0</v>
      </c>
      <c r="CA5" s="70">
        <v>0</v>
      </c>
      <c r="CB5" s="70">
        <v>0</v>
      </c>
      <c r="CC5" s="70">
        <v>0</v>
      </c>
      <c r="CD5" s="70">
        <v>0</v>
      </c>
      <c r="CE5" s="70">
        <v>0</v>
      </c>
      <c r="CF5" s="70">
        <v>0</v>
      </c>
      <c r="CG5" s="70">
        <v>0</v>
      </c>
      <c r="CH5" s="70">
        <v>0</v>
      </c>
      <c r="CI5" s="70">
        <v>0</v>
      </c>
      <c r="CJ5" s="70">
        <v>0</v>
      </c>
      <c r="CK5" s="70">
        <v>156000</v>
      </c>
      <c r="CL5" s="70">
        <v>0</v>
      </c>
      <c r="CM5" s="70">
        <v>0</v>
      </c>
      <c r="CN5" s="70">
        <v>0</v>
      </c>
      <c r="CO5" s="70">
        <v>0</v>
      </c>
      <c r="CP5" s="70">
        <v>0</v>
      </c>
      <c r="CQ5" s="70">
        <v>0</v>
      </c>
      <c r="CR5" s="70">
        <v>0</v>
      </c>
      <c r="CS5" s="70">
        <v>0</v>
      </c>
      <c r="CT5" s="70">
        <v>0</v>
      </c>
      <c r="CU5" s="70">
        <v>0</v>
      </c>
      <c r="CV5" s="70">
        <v>0</v>
      </c>
      <c r="CW5" s="70">
        <v>0</v>
      </c>
      <c r="CX5" s="70">
        <v>0</v>
      </c>
      <c r="CY5" s="70">
        <v>0</v>
      </c>
      <c r="CZ5" s="70">
        <v>0</v>
      </c>
      <c r="DA5" s="70">
        <v>0</v>
      </c>
      <c r="DB5" s="70">
        <v>0</v>
      </c>
      <c r="DC5" s="70">
        <v>0</v>
      </c>
      <c r="DD5" s="70">
        <v>0</v>
      </c>
      <c r="DE5" s="70">
        <v>0</v>
      </c>
      <c r="DF5" s="70">
        <v>0</v>
      </c>
      <c r="DG5" s="70">
        <v>0</v>
      </c>
      <c r="DH5" s="70">
        <v>0</v>
      </c>
      <c r="DI5" s="70">
        <v>0</v>
      </c>
      <c r="DJ5" s="70">
        <v>0</v>
      </c>
      <c r="DK5" s="70">
        <v>0</v>
      </c>
      <c r="DL5" s="70">
        <v>1954292.45</v>
      </c>
      <c r="DM5" s="70">
        <v>0</v>
      </c>
      <c r="DN5" s="70">
        <v>0</v>
      </c>
      <c r="DO5" s="70">
        <v>0</v>
      </c>
      <c r="DP5" s="70">
        <v>0</v>
      </c>
      <c r="DQ5" s="70">
        <v>0</v>
      </c>
      <c r="DR5" s="70">
        <v>0</v>
      </c>
      <c r="DS5" s="61">
        <v>0</v>
      </c>
      <c r="DT5" s="61">
        <v>0</v>
      </c>
      <c r="DU5" s="61">
        <v>0</v>
      </c>
      <c r="DV5" s="61">
        <v>0</v>
      </c>
      <c r="DW5" s="61">
        <v>0</v>
      </c>
      <c r="DX5" s="61">
        <v>0</v>
      </c>
      <c r="DY5" s="61">
        <v>0</v>
      </c>
    </row>
    <row r="6" s="61" customFormat="1" spans="1:129">
      <c r="A6" s="69"/>
      <c r="B6" s="70" t="s">
        <v>78</v>
      </c>
      <c r="C6" s="70">
        <v>16676893.62</v>
      </c>
      <c r="D6" s="70">
        <v>0</v>
      </c>
      <c r="E6" s="70">
        <v>0</v>
      </c>
      <c r="F6" s="70">
        <v>0</v>
      </c>
      <c r="G6" s="70">
        <v>0</v>
      </c>
      <c r="H6" s="70">
        <v>0</v>
      </c>
      <c r="I6" s="70">
        <v>0</v>
      </c>
      <c r="J6" s="70">
        <v>0</v>
      </c>
      <c r="K6" s="70">
        <v>0</v>
      </c>
      <c r="L6" s="70">
        <v>0</v>
      </c>
      <c r="M6" s="70">
        <v>0</v>
      </c>
      <c r="N6" s="70">
        <v>0</v>
      </c>
      <c r="O6" s="70">
        <v>0</v>
      </c>
      <c r="P6" s="70">
        <v>0</v>
      </c>
      <c r="Q6" s="70">
        <v>0</v>
      </c>
      <c r="R6" s="70">
        <v>0</v>
      </c>
      <c r="S6" s="70">
        <v>0</v>
      </c>
      <c r="T6" s="70">
        <v>0</v>
      </c>
      <c r="U6" s="70">
        <v>10865325.42</v>
      </c>
      <c r="V6" s="70">
        <v>0</v>
      </c>
      <c r="W6" s="70">
        <v>5811568.2</v>
      </c>
      <c r="X6" s="70">
        <v>0</v>
      </c>
      <c r="Y6" s="70">
        <v>0</v>
      </c>
      <c r="Z6" s="70">
        <v>0</v>
      </c>
      <c r="AA6" s="70">
        <v>0</v>
      </c>
      <c r="AB6" s="70">
        <v>0</v>
      </c>
      <c r="AC6" s="70">
        <v>0</v>
      </c>
      <c r="AD6" s="70">
        <v>0</v>
      </c>
      <c r="AE6" s="70">
        <v>0</v>
      </c>
      <c r="AF6" s="70">
        <v>3827007.56</v>
      </c>
      <c r="AG6" s="70">
        <v>849222.01</v>
      </c>
      <c r="AH6" s="70">
        <v>627850.79</v>
      </c>
      <c r="AI6" s="70">
        <v>507487.84</v>
      </c>
      <c r="AJ6" s="70">
        <v>0</v>
      </c>
      <c r="AK6" s="70">
        <v>0</v>
      </c>
      <c r="AL6" s="70">
        <v>0</v>
      </c>
      <c r="AM6" s="70">
        <v>161154.61</v>
      </c>
      <c r="AN6" s="70">
        <v>1760780.79</v>
      </c>
      <c r="AO6" s="70">
        <v>-18</v>
      </c>
      <c r="AP6" s="70">
        <v>0</v>
      </c>
      <c r="AQ6" s="70">
        <v>199583.37</v>
      </c>
      <c r="AR6" s="70">
        <v>-1959.68</v>
      </c>
      <c r="AS6" s="70">
        <v>9917.14</v>
      </c>
      <c r="AT6" s="70">
        <v>257429.98</v>
      </c>
      <c r="AU6" s="70">
        <v>8478437.21</v>
      </c>
      <c r="AV6" s="70">
        <v>318114.01</v>
      </c>
      <c r="AW6" s="70">
        <v>272354.36</v>
      </c>
      <c r="AX6" s="70">
        <v>246550.32</v>
      </c>
      <c r="AY6" s="70">
        <v>434408.46</v>
      </c>
      <c r="AZ6" s="70">
        <v>307210.71</v>
      </c>
      <c r="BA6" s="70">
        <v>436526.36</v>
      </c>
      <c r="BB6" s="70">
        <v>116387.29</v>
      </c>
      <c r="BC6" s="70">
        <v>180499.5</v>
      </c>
      <c r="BD6" s="70">
        <v>97906.24</v>
      </c>
      <c r="BE6" s="70">
        <v>42793.02</v>
      </c>
      <c r="BF6" s="70">
        <v>102293.55</v>
      </c>
      <c r="BG6" s="70">
        <v>252301.63</v>
      </c>
      <c r="BH6" s="70">
        <v>134065.52</v>
      </c>
      <c r="BI6" s="70">
        <v>149209.84</v>
      </c>
      <c r="BJ6" s="70">
        <v>125046.07</v>
      </c>
      <c r="BK6" s="70">
        <v>112412.49</v>
      </c>
      <c r="BL6" s="70">
        <v>105857.77</v>
      </c>
      <c r="BM6" s="70">
        <v>55234.19</v>
      </c>
      <c r="BN6" s="70">
        <v>166280.46</v>
      </c>
      <c r="BO6" s="70">
        <v>165398.36</v>
      </c>
      <c r="BP6" s="70">
        <v>147763.95</v>
      </c>
      <c r="BQ6" s="70">
        <v>147328.47</v>
      </c>
      <c r="BR6" s="70">
        <v>90362.98</v>
      </c>
      <c r="BS6" s="70">
        <v>73789.44</v>
      </c>
      <c r="BT6" s="70">
        <v>88693.57</v>
      </c>
      <c r="BU6" s="70">
        <v>116975.03</v>
      </c>
      <c r="BV6" s="70">
        <v>140392.57</v>
      </c>
      <c r="BW6" s="70">
        <v>117204.52</v>
      </c>
      <c r="BX6" s="70">
        <v>181086.06</v>
      </c>
      <c r="BY6" s="70">
        <v>110416.02</v>
      </c>
      <c r="BZ6" s="70">
        <v>131503.48</v>
      </c>
      <c r="CA6" s="70">
        <v>27246.02</v>
      </c>
      <c r="CB6" s="70">
        <v>95437.1</v>
      </c>
      <c r="CC6" s="70">
        <v>119838.73</v>
      </c>
      <c r="CD6" s="70">
        <v>65218.18</v>
      </c>
      <c r="CE6" s="70">
        <v>227184.89</v>
      </c>
      <c r="CF6" s="70">
        <v>35487.3</v>
      </c>
      <c r="CG6" s="70">
        <v>32399.48</v>
      </c>
      <c r="CH6" s="70">
        <v>81140.95</v>
      </c>
      <c r="CI6" s="70">
        <v>24497.95</v>
      </c>
      <c r="CJ6" s="70">
        <v>34239.47</v>
      </c>
      <c r="CK6" s="70">
        <v>60835.65</v>
      </c>
      <c r="CL6" s="70">
        <v>158844.01</v>
      </c>
      <c r="CM6" s="70">
        <v>25825.51</v>
      </c>
      <c r="CN6" s="70">
        <v>60427.1</v>
      </c>
      <c r="CO6" s="70">
        <v>40606.32</v>
      </c>
      <c r="CP6" s="70">
        <v>110044.32</v>
      </c>
      <c r="CQ6" s="70">
        <v>52584.18</v>
      </c>
      <c r="CR6" s="70">
        <v>33363.41</v>
      </c>
      <c r="CS6" s="70">
        <v>75112.61</v>
      </c>
      <c r="CT6" s="70">
        <v>4551.47</v>
      </c>
      <c r="CU6" s="70">
        <v>58527.02</v>
      </c>
      <c r="CV6" s="70">
        <v>77452.34</v>
      </c>
      <c r="CW6" s="70">
        <v>121016.6</v>
      </c>
      <c r="CX6" s="70">
        <v>16921.44</v>
      </c>
      <c r="CY6" s="70">
        <v>92087.35</v>
      </c>
      <c r="CZ6" s="70">
        <v>101423.06</v>
      </c>
      <c r="DA6" s="70">
        <v>65777.3</v>
      </c>
      <c r="DB6" s="70">
        <v>38160.75</v>
      </c>
      <c r="DC6" s="70">
        <v>150038.57</v>
      </c>
      <c r="DD6" s="70">
        <v>52496.8</v>
      </c>
      <c r="DE6" s="70">
        <v>82841.05</v>
      </c>
      <c r="DF6" s="70">
        <v>56042.25</v>
      </c>
      <c r="DG6" s="70">
        <v>235870.93</v>
      </c>
      <c r="DH6" s="70">
        <v>66042.97</v>
      </c>
      <c r="DI6" s="70">
        <v>82154</v>
      </c>
      <c r="DJ6" s="70">
        <v>57536.46</v>
      </c>
      <c r="DK6" s="70">
        <v>30818</v>
      </c>
      <c r="DL6" s="70">
        <v>62045.41</v>
      </c>
      <c r="DM6" s="70">
        <v>178826.71</v>
      </c>
      <c r="DN6" s="70">
        <v>23639.39</v>
      </c>
      <c r="DO6" s="70">
        <v>104845.22</v>
      </c>
      <c r="DP6" s="70">
        <v>22603.96</v>
      </c>
      <c r="DQ6" s="70">
        <v>141464.74</v>
      </c>
      <c r="DR6" s="70">
        <v>25444</v>
      </c>
      <c r="DS6" s="61">
        <v>0</v>
      </c>
      <c r="DT6" s="61">
        <v>0</v>
      </c>
      <c r="DU6" s="61">
        <v>0</v>
      </c>
      <c r="DV6" s="61">
        <v>1675</v>
      </c>
      <c r="DW6" s="61">
        <v>120</v>
      </c>
      <c r="DX6" s="61">
        <v>1315</v>
      </c>
      <c r="DY6" s="61">
        <v>0</v>
      </c>
    </row>
    <row r="7" s="61" customFormat="1" spans="1:129">
      <c r="A7" s="69"/>
      <c r="B7" s="70" t="s">
        <v>79</v>
      </c>
      <c r="C7" s="70">
        <v>2338.97</v>
      </c>
      <c r="D7" s="70">
        <v>0</v>
      </c>
      <c r="E7" s="70">
        <v>0</v>
      </c>
      <c r="F7" s="70">
        <v>0</v>
      </c>
      <c r="G7" s="70">
        <v>0</v>
      </c>
      <c r="H7" s="70">
        <v>0</v>
      </c>
      <c r="I7" s="70">
        <v>0</v>
      </c>
      <c r="J7" s="70">
        <v>2338.97</v>
      </c>
      <c r="K7" s="70">
        <v>0</v>
      </c>
      <c r="L7" s="70">
        <v>0</v>
      </c>
      <c r="M7" s="70">
        <v>0</v>
      </c>
      <c r="N7" s="70">
        <v>0</v>
      </c>
      <c r="O7" s="70">
        <v>0</v>
      </c>
      <c r="P7" s="70">
        <v>0</v>
      </c>
      <c r="Q7" s="70">
        <v>0</v>
      </c>
      <c r="R7" s="70">
        <v>0</v>
      </c>
      <c r="S7" s="70">
        <v>0</v>
      </c>
      <c r="T7" s="70">
        <v>0</v>
      </c>
      <c r="U7" s="70">
        <v>0</v>
      </c>
      <c r="V7" s="70">
        <v>0</v>
      </c>
      <c r="W7" s="70">
        <v>0</v>
      </c>
      <c r="X7" s="70">
        <v>0</v>
      </c>
      <c r="Y7" s="70">
        <v>0</v>
      </c>
      <c r="Z7" s="70">
        <v>0</v>
      </c>
      <c r="AA7" s="70">
        <v>0</v>
      </c>
      <c r="AB7" s="70">
        <v>0</v>
      </c>
      <c r="AC7" s="70">
        <v>0</v>
      </c>
      <c r="AD7" s="70">
        <v>0</v>
      </c>
      <c r="AE7" s="70">
        <v>0</v>
      </c>
      <c r="AF7" s="70">
        <v>0</v>
      </c>
      <c r="AG7" s="70">
        <v>0</v>
      </c>
      <c r="AH7" s="70">
        <v>0</v>
      </c>
      <c r="AI7" s="70">
        <v>0</v>
      </c>
      <c r="AJ7" s="70">
        <v>0</v>
      </c>
      <c r="AK7" s="70">
        <v>0</v>
      </c>
      <c r="AL7" s="70">
        <v>0</v>
      </c>
      <c r="AM7" s="70">
        <v>0</v>
      </c>
      <c r="AN7" s="70">
        <v>0</v>
      </c>
      <c r="AO7" s="70">
        <v>0</v>
      </c>
      <c r="AP7" s="70">
        <v>0</v>
      </c>
      <c r="AQ7" s="70">
        <v>0</v>
      </c>
      <c r="AR7" s="70">
        <v>0</v>
      </c>
      <c r="AS7" s="70">
        <v>0</v>
      </c>
      <c r="AT7" s="70">
        <v>0</v>
      </c>
      <c r="AU7" s="70">
        <v>0</v>
      </c>
      <c r="AV7" s="70">
        <v>0</v>
      </c>
      <c r="AW7" s="70">
        <v>0</v>
      </c>
      <c r="AX7" s="70">
        <v>0</v>
      </c>
      <c r="AY7" s="70">
        <v>0</v>
      </c>
      <c r="AZ7" s="70">
        <v>0</v>
      </c>
      <c r="BA7" s="70">
        <v>0</v>
      </c>
      <c r="BB7" s="70">
        <v>0</v>
      </c>
      <c r="BC7" s="70">
        <v>0</v>
      </c>
      <c r="BD7" s="70">
        <v>0</v>
      </c>
      <c r="BE7" s="70">
        <v>0</v>
      </c>
      <c r="BF7" s="70">
        <v>0</v>
      </c>
      <c r="BG7" s="70">
        <v>0</v>
      </c>
      <c r="BH7" s="70">
        <v>0</v>
      </c>
      <c r="BI7" s="70">
        <v>0</v>
      </c>
      <c r="BJ7" s="70">
        <v>0</v>
      </c>
      <c r="BK7" s="70">
        <v>0</v>
      </c>
      <c r="BL7" s="70">
        <v>0</v>
      </c>
      <c r="BM7" s="70">
        <v>0</v>
      </c>
      <c r="BN7" s="70">
        <v>0</v>
      </c>
      <c r="BO7" s="70">
        <v>0</v>
      </c>
      <c r="BP7" s="70">
        <v>0</v>
      </c>
      <c r="BQ7" s="70">
        <v>0</v>
      </c>
      <c r="BR7" s="70">
        <v>0</v>
      </c>
      <c r="BS7" s="70">
        <v>0</v>
      </c>
      <c r="BT7" s="70">
        <v>0</v>
      </c>
      <c r="BU7" s="70">
        <v>0</v>
      </c>
      <c r="BV7" s="70">
        <v>0</v>
      </c>
      <c r="BW7" s="70">
        <v>0</v>
      </c>
      <c r="BX7" s="70">
        <v>0</v>
      </c>
      <c r="BY7" s="70">
        <v>0</v>
      </c>
      <c r="BZ7" s="70">
        <v>0</v>
      </c>
      <c r="CA7" s="70">
        <v>0</v>
      </c>
      <c r="CB7" s="70">
        <v>0</v>
      </c>
      <c r="CC7" s="70">
        <v>0</v>
      </c>
      <c r="CD7" s="70">
        <v>0</v>
      </c>
      <c r="CE7" s="70">
        <v>0</v>
      </c>
      <c r="CF7" s="70">
        <v>0</v>
      </c>
      <c r="CG7" s="70">
        <v>0</v>
      </c>
      <c r="CH7" s="70">
        <v>0</v>
      </c>
      <c r="CI7" s="70">
        <v>0</v>
      </c>
      <c r="CJ7" s="70">
        <v>0</v>
      </c>
      <c r="CK7" s="70">
        <v>0</v>
      </c>
      <c r="CL7" s="70">
        <v>0</v>
      </c>
      <c r="CM7" s="70">
        <v>0</v>
      </c>
      <c r="CN7" s="70">
        <v>0</v>
      </c>
      <c r="CO7" s="70">
        <v>0</v>
      </c>
      <c r="CP7" s="70">
        <v>0</v>
      </c>
      <c r="CQ7" s="70">
        <v>0</v>
      </c>
      <c r="CR7" s="70">
        <v>0</v>
      </c>
      <c r="CS7" s="70">
        <v>0</v>
      </c>
      <c r="CT7" s="70">
        <v>0</v>
      </c>
      <c r="CU7" s="70">
        <v>0</v>
      </c>
      <c r="CV7" s="70">
        <v>0</v>
      </c>
      <c r="CW7" s="70">
        <v>0</v>
      </c>
      <c r="CX7" s="70">
        <v>0</v>
      </c>
      <c r="CY7" s="70">
        <v>0</v>
      </c>
      <c r="CZ7" s="70">
        <v>0</v>
      </c>
      <c r="DA7" s="70">
        <v>0</v>
      </c>
      <c r="DB7" s="70">
        <v>0</v>
      </c>
      <c r="DC7" s="70">
        <v>0</v>
      </c>
      <c r="DD7" s="70">
        <v>0</v>
      </c>
      <c r="DE7" s="70">
        <v>0</v>
      </c>
      <c r="DF7" s="70">
        <v>0</v>
      </c>
      <c r="DG7" s="70">
        <v>0</v>
      </c>
      <c r="DH7" s="70">
        <v>0</v>
      </c>
      <c r="DI7" s="70">
        <v>0</v>
      </c>
      <c r="DJ7" s="70">
        <v>0</v>
      </c>
      <c r="DK7" s="70">
        <v>0</v>
      </c>
      <c r="DL7" s="70">
        <v>0</v>
      </c>
      <c r="DM7" s="70">
        <v>0</v>
      </c>
      <c r="DN7" s="70">
        <v>0</v>
      </c>
      <c r="DO7" s="70">
        <v>0</v>
      </c>
      <c r="DP7" s="70">
        <v>0</v>
      </c>
      <c r="DQ7" s="70">
        <v>0</v>
      </c>
      <c r="DR7" s="70">
        <v>0</v>
      </c>
      <c r="DS7" s="61">
        <v>0</v>
      </c>
      <c r="DT7" s="61">
        <v>0</v>
      </c>
      <c r="DU7" s="61">
        <v>0</v>
      </c>
      <c r="DV7" s="61">
        <v>0</v>
      </c>
      <c r="DW7" s="61">
        <v>0</v>
      </c>
      <c r="DX7" s="61">
        <v>0</v>
      </c>
      <c r="DY7" s="61">
        <v>0</v>
      </c>
    </row>
    <row r="8" s="61" customFormat="1" spans="1:129">
      <c r="A8" s="69"/>
      <c r="B8" s="70" t="s">
        <v>80</v>
      </c>
      <c r="C8" s="70">
        <v>8132127.50141509</v>
      </c>
      <c r="D8" s="70">
        <v>-3726678.24</v>
      </c>
      <c r="E8" s="70">
        <v>0</v>
      </c>
      <c r="F8" s="70">
        <v>0</v>
      </c>
      <c r="G8" s="70">
        <v>0</v>
      </c>
      <c r="H8" s="70">
        <v>0</v>
      </c>
      <c r="I8" s="70">
        <v>0</v>
      </c>
      <c r="J8" s="70">
        <v>0</v>
      </c>
      <c r="K8" s="70">
        <v>0</v>
      </c>
      <c r="L8" s="70">
        <v>0</v>
      </c>
      <c r="M8" s="70">
        <v>0</v>
      </c>
      <c r="N8" s="70">
        <v>0</v>
      </c>
      <c r="O8" s="70">
        <v>0</v>
      </c>
      <c r="P8" s="70">
        <v>0</v>
      </c>
      <c r="Q8" s="70">
        <v>26445.27</v>
      </c>
      <c r="R8" s="70">
        <v>0</v>
      </c>
      <c r="S8" s="70">
        <v>0</v>
      </c>
      <c r="T8" s="70">
        <v>23.3</v>
      </c>
      <c r="U8" s="70">
        <v>6930849.70141509</v>
      </c>
      <c r="V8" s="70">
        <v>2203751.33</v>
      </c>
      <c r="W8" s="70">
        <v>1895139.83</v>
      </c>
      <c r="X8" s="70">
        <v>802596.31</v>
      </c>
      <c r="Y8" s="70">
        <v>2243.96</v>
      </c>
      <c r="Z8" s="70">
        <v>1539975.5</v>
      </c>
      <c r="AA8" s="70">
        <v>46578.59</v>
      </c>
      <c r="AB8" s="70">
        <v>555966.16</v>
      </c>
      <c r="AC8" s="70">
        <v>58987.12</v>
      </c>
      <c r="AD8" s="70">
        <v>1515.33</v>
      </c>
      <c r="AE8" s="70">
        <v>98.69</v>
      </c>
      <c r="AF8" s="70">
        <v>1390205.02</v>
      </c>
      <c r="AG8" s="70">
        <v>135877.12</v>
      </c>
      <c r="AH8" s="70">
        <v>86180.58</v>
      </c>
      <c r="AI8" s="70">
        <v>281263.09</v>
      </c>
      <c r="AJ8" s="70">
        <v>72975.27</v>
      </c>
      <c r="AK8" s="70">
        <v>301953.69</v>
      </c>
      <c r="AL8" s="70">
        <v>427667.35</v>
      </c>
      <c r="AM8" s="70">
        <v>20947.36</v>
      </c>
      <c r="AN8" s="70">
        <v>2689706.31</v>
      </c>
      <c r="AO8" s="70">
        <v>0</v>
      </c>
      <c r="AP8" s="70">
        <v>0</v>
      </c>
      <c r="AQ8" s="70">
        <v>9.59</v>
      </c>
      <c r="AR8" s="70">
        <v>6971.69</v>
      </c>
      <c r="AS8" s="70">
        <v>301.33</v>
      </c>
      <c r="AT8" s="70">
        <v>121036.31</v>
      </c>
      <c r="AU8" s="70">
        <v>4091877.11141509</v>
      </c>
      <c r="AV8" s="70">
        <v>150290</v>
      </c>
      <c r="AW8" s="70">
        <v>147851.544198113</v>
      </c>
      <c r="AX8" s="70">
        <v>154208.970330189</v>
      </c>
      <c r="AY8" s="70">
        <v>120453.006886792</v>
      </c>
      <c r="AZ8" s="70">
        <v>184010.29</v>
      </c>
      <c r="BA8" s="70">
        <v>176611.51</v>
      </c>
      <c r="BB8" s="70">
        <v>57422.49</v>
      </c>
      <c r="BC8" s="70">
        <v>185217.71</v>
      </c>
      <c r="BD8" s="70">
        <v>60850.75</v>
      </c>
      <c r="BE8" s="70">
        <v>48558.43</v>
      </c>
      <c r="BF8" s="70">
        <v>551925.32</v>
      </c>
      <c r="BG8" s="70">
        <v>78649.73</v>
      </c>
      <c r="BH8" s="70">
        <v>57427.56</v>
      </c>
      <c r="BI8" s="70">
        <v>52976.54</v>
      </c>
      <c r="BJ8" s="70">
        <v>54122.28</v>
      </c>
      <c r="BK8" s="70">
        <v>51105.49</v>
      </c>
      <c r="BL8" s="70">
        <v>53661.74</v>
      </c>
      <c r="BM8" s="70">
        <v>43020.98</v>
      </c>
      <c r="BN8" s="70">
        <v>32757.62</v>
      </c>
      <c r="BO8" s="70">
        <v>43380.98</v>
      </c>
      <c r="BP8" s="70">
        <v>59490.99</v>
      </c>
      <c r="BQ8" s="70">
        <v>12598.34</v>
      </c>
      <c r="BR8" s="70">
        <v>22296.73</v>
      </c>
      <c r="BS8" s="70">
        <v>11890.97</v>
      </c>
      <c r="BT8" s="70">
        <v>21208.75</v>
      </c>
      <c r="BU8" s="70">
        <v>14640.47</v>
      </c>
      <c r="BV8" s="70">
        <v>29880.07</v>
      </c>
      <c r="BW8" s="70">
        <v>17736</v>
      </c>
      <c r="BX8" s="70">
        <v>11939.79</v>
      </c>
      <c r="BY8" s="70">
        <v>9664.49</v>
      </c>
      <c r="BZ8" s="70">
        <v>12349.37</v>
      </c>
      <c r="CA8" s="70">
        <v>4659.94</v>
      </c>
      <c r="CB8" s="70">
        <v>12522.09</v>
      </c>
      <c r="CC8" s="70">
        <v>20146.92</v>
      </c>
      <c r="CD8" s="70">
        <v>40482.58</v>
      </c>
      <c r="CE8" s="70">
        <v>1126760</v>
      </c>
      <c r="CF8" s="70">
        <v>5301.92</v>
      </c>
      <c r="CG8" s="70">
        <v>2644.44</v>
      </c>
      <c r="CH8" s="70">
        <v>3747.37</v>
      </c>
      <c r="CI8" s="70">
        <v>11545.55</v>
      </c>
      <c r="CJ8" s="70">
        <v>2719.92</v>
      </c>
      <c r="CK8" s="70">
        <v>9919.26</v>
      </c>
      <c r="CL8" s="70">
        <v>22551.91</v>
      </c>
      <c r="CM8" s="70">
        <v>5076.96</v>
      </c>
      <c r="CN8" s="70">
        <v>4075.82</v>
      </c>
      <c r="CO8" s="70">
        <v>9002.5</v>
      </c>
      <c r="CP8" s="70">
        <v>9045.11</v>
      </c>
      <c r="CQ8" s="70">
        <v>7472.23</v>
      </c>
      <c r="CR8" s="70">
        <v>9446.25</v>
      </c>
      <c r="CS8" s="70">
        <v>5294.22</v>
      </c>
      <c r="CT8" s="70">
        <v>2144.28</v>
      </c>
      <c r="CU8" s="70">
        <v>3439.47</v>
      </c>
      <c r="CV8" s="70">
        <v>8814.25</v>
      </c>
      <c r="CW8" s="70">
        <v>2781.88</v>
      </c>
      <c r="CX8" s="70">
        <v>1226.42</v>
      </c>
      <c r="CY8" s="70">
        <v>2585.81</v>
      </c>
      <c r="CZ8" s="70">
        <v>3496.81</v>
      </c>
      <c r="DA8" s="70">
        <v>6570.55</v>
      </c>
      <c r="DB8" s="70">
        <v>13909.73</v>
      </c>
      <c r="DC8" s="70">
        <v>27483.43</v>
      </c>
      <c r="DD8" s="70">
        <v>15046.7</v>
      </c>
      <c r="DE8" s="70">
        <v>8029.28</v>
      </c>
      <c r="DF8" s="70">
        <v>6964.67</v>
      </c>
      <c r="DG8" s="70">
        <v>94557.53</v>
      </c>
      <c r="DH8" s="70">
        <v>9046.33</v>
      </c>
      <c r="DI8" s="70">
        <v>3936.04</v>
      </c>
      <c r="DJ8" s="70">
        <v>6204</v>
      </c>
      <c r="DK8" s="70">
        <v>2596.84</v>
      </c>
      <c r="DL8" s="70">
        <v>16238.21</v>
      </c>
      <c r="DM8" s="70">
        <v>4377.27</v>
      </c>
      <c r="DN8" s="70">
        <v>338.8</v>
      </c>
      <c r="DO8" s="70">
        <v>3064.53</v>
      </c>
      <c r="DP8" s="70">
        <v>5982.67</v>
      </c>
      <c r="DQ8" s="70">
        <v>1892.73</v>
      </c>
      <c r="DR8" s="70">
        <v>534.56</v>
      </c>
      <c r="DS8" s="61">
        <v>0.11</v>
      </c>
      <c r="DT8" s="61">
        <v>0</v>
      </c>
      <c r="DU8" s="61">
        <v>0</v>
      </c>
      <c r="DV8" s="61">
        <v>0.14</v>
      </c>
      <c r="DW8" s="61">
        <v>0</v>
      </c>
      <c r="DX8" s="61">
        <v>0</v>
      </c>
      <c r="DY8" s="61">
        <v>0.17</v>
      </c>
    </row>
    <row r="9" s="61" customFormat="1" spans="1:129">
      <c r="A9" s="69"/>
      <c r="B9" s="70" t="s">
        <v>81</v>
      </c>
      <c r="C9" s="70">
        <v>16410116.16</v>
      </c>
      <c r="D9" s="70">
        <v>0</v>
      </c>
      <c r="E9" s="70">
        <v>0</v>
      </c>
      <c r="F9" s="70">
        <v>0</v>
      </c>
      <c r="G9" s="70">
        <v>0</v>
      </c>
      <c r="H9" s="70">
        <v>0</v>
      </c>
      <c r="I9" s="70">
        <v>0</v>
      </c>
      <c r="J9" s="70">
        <v>0</v>
      </c>
      <c r="K9" s="70">
        <v>0</v>
      </c>
      <c r="L9" s="70">
        <v>0</v>
      </c>
      <c r="M9" s="70">
        <v>0</v>
      </c>
      <c r="N9" s="70">
        <v>0</v>
      </c>
      <c r="O9" s="70">
        <v>0</v>
      </c>
      <c r="P9" s="70">
        <v>0</v>
      </c>
      <c r="Q9" s="70">
        <v>0</v>
      </c>
      <c r="R9" s="70">
        <v>0</v>
      </c>
      <c r="S9" s="70">
        <v>0</v>
      </c>
      <c r="T9" s="70">
        <v>0</v>
      </c>
      <c r="U9" s="70">
        <v>15073188.06</v>
      </c>
      <c r="V9" s="70">
        <v>353094.39</v>
      </c>
      <c r="W9" s="70">
        <v>18867.92</v>
      </c>
      <c r="X9" s="70">
        <v>964965.79</v>
      </c>
      <c r="Y9" s="70">
        <v>0</v>
      </c>
      <c r="Z9" s="70">
        <v>0</v>
      </c>
      <c r="AA9" s="70">
        <v>0</v>
      </c>
      <c r="AB9" s="70">
        <v>300621.2</v>
      </c>
      <c r="AC9" s="70">
        <v>52473.19</v>
      </c>
      <c r="AD9" s="70">
        <v>0</v>
      </c>
      <c r="AE9" s="70">
        <v>0</v>
      </c>
      <c r="AF9" s="70">
        <v>0</v>
      </c>
      <c r="AG9" s="70">
        <v>0</v>
      </c>
      <c r="AH9" s="70">
        <v>18867.92</v>
      </c>
      <c r="AI9" s="70">
        <v>0</v>
      </c>
      <c r="AJ9" s="70">
        <v>916199.56</v>
      </c>
      <c r="AK9" s="70">
        <v>48766.23</v>
      </c>
      <c r="AL9" s="70">
        <v>0</v>
      </c>
      <c r="AM9" s="70">
        <v>278125.120000001</v>
      </c>
      <c r="AN9" s="70">
        <v>381794.42</v>
      </c>
      <c r="AO9" s="70">
        <v>0</v>
      </c>
      <c r="AP9" s="70">
        <v>0</v>
      </c>
      <c r="AQ9" s="70">
        <v>6798954.27</v>
      </c>
      <c r="AR9" s="70">
        <v>0</v>
      </c>
      <c r="AS9" s="70">
        <v>0</v>
      </c>
      <c r="AT9" s="70">
        <v>155380.59</v>
      </c>
      <c r="AU9" s="70">
        <v>7458933.66</v>
      </c>
      <c r="AV9" s="70">
        <v>395359.9</v>
      </c>
      <c r="AW9" s="70">
        <v>171871.64</v>
      </c>
      <c r="AX9" s="70">
        <v>266842.3</v>
      </c>
      <c r="AY9" s="70">
        <v>304755.62</v>
      </c>
      <c r="AZ9" s="70">
        <v>348167.35</v>
      </c>
      <c r="BA9" s="70">
        <v>331844.88</v>
      </c>
      <c r="BB9" s="70">
        <v>129331.24</v>
      </c>
      <c r="BC9" s="70">
        <v>313134.83</v>
      </c>
      <c r="BD9" s="70">
        <v>74900.2</v>
      </c>
      <c r="BE9" s="70">
        <v>51744.54</v>
      </c>
      <c r="BF9" s="70">
        <v>331597.3</v>
      </c>
      <c r="BG9" s="70">
        <v>238088.34</v>
      </c>
      <c r="BH9" s="70">
        <v>84315.97</v>
      </c>
      <c r="BI9" s="70">
        <v>93972.56</v>
      </c>
      <c r="BJ9" s="70">
        <v>86836.67</v>
      </c>
      <c r="BK9" s="70">
        <v>116575.4</v>
      </c>
      <c r="BL9" s="70">
        <v>98879.09</v>
      </c>
      <c r="BM9" s="70">
        <v>94871.68</v>
      </c>
      <c r="BN9" s="70">
        <v>102427.01</v>
      </c>
      <c r="BO9" s="70">
        <v>94628.72</v>
      </c>
      <c r="BP9" s="70">
        <v>121913.17</v>
      </c>
      <c r="BQ9" s="70">
        <v>26701.98</v>
      </c>
      <c r="BR9" s="70">
        <v>75395.34</v>
      </c>
      <c r="BS9" s="70">
        <v>16317.05</v>
      </c>
      <c r="BT9" s="70">
        <v>83824.37</v>
      </c>
      <c r="BU9" s="70">
        <v>52945.23</v>
      </c>
      <c r="BV9" s="70">
        <v>96766.78</v>
      </c>
      <c r="BW9" s="70">
        <v>46701.32</v>
      </c>
      <c r="BX9" s="70">
        <v>39740.42</v>
      </c>
      <c r="BY9" s="70">
        <v>26082.29</v>
      </c>
      <c r="BZ9" s="70">
        <v>27194.02</v>
      </c>
      <c r="CA9" s="70">
        <v>23426.79</v>
      </c>
      <c r="CB9" s="70">
        <v>27774.71</v>
      </c>
      <c r="CC9" s="70">
        <v>48030.73</v>
      </c>
      <c r="CD9" s="70">
        <v>595954.86</v>
      </c>
      <c r="CE9" s="70">
        <v>151553.98</v>
      </c>
      <c r="CF9" s="70">
        <v>19070.35</v>
      </c>
      <c r="CG9" s="70">
        <v>3564.67</v>
      </c>
      <c r="CH9" s="70">
        <v>26965.26</v>
      </c>
      <c r="CI9" s="70">
        <v>143059.27</v>
      </c>
      <c r="CJ9" s="70">
        <v>71050.19</v>
      </c>
      <c r="CK9" s="70">
        <v>13844.81</v>
      </c>
      <c r="CL9" s="70">
        <v>165616.73</v>
      </c>
      <c r="CM9" s="70">
        <v>6857.03</v>
      </c>
      <c r="CN9" s="70">
        <v>9847.55</v>
      </c>
      <c r="CO9" s="70">
        <v>98144.7</v>
      </c>
      <c r="CP9" s="70">
        <v>6623.7</v>
      </c>
      <c r="CQ9" s="70">
        <v>47401.1</v>
      </c>
      <c r="CR9" s="70">
        <v>14896.6</v>
      </c>
      <c r="CS9" s="70">
        <v>11180.21</v>
      </c>
      <c r="CT9" s="70">
        <v>3423.69</v>
      </c>
      <c r="CU9" s="70">
        <v>5862.47</v>
      </c>
      <c r="CV9" s="70">
        <v>9006.29</v>
      </c>
      <c r="CW9" s="70">
        <v>5033.02</v>
      </c>
      <c r="CX9" s="70">
        <v>2415.93</v>
      </c>
      <c r="CY9" s="70">
        <v>4774.7</v>
      </c>
      <c r="CZ9" s="70">
        <v>4623.96</v>
      </c>
      <c r="DA9" s="70">
        <v>4230.06</v>
      </c>
      <c r="DB9" s="70">
        <v>76201.81</v>
      </c>
      <c r="DC9" s="70">
        <v>122228.49</v>
      </c>
      <c r="DD9" s="70">
        <v>31777.69</v>
      </c>
      <c r="DE9" s="70">
        <v>44765.29</v>
      </c>
      <c r="DF9" s="70">
        <v>13013.84</v>
      </c>
      <c r="DG9" s="70">
        <v>1001731.55</v>
      </c>
      <c r="DH9" s="70">
        <v>95244.08</v>
      </c>
      <c r="DI9" s="70">
        <v>8073.66</v>
      </c>
      <c r="DJ9" s="70">
        <v>812.21</v>
      </c>
      <c r="DK9" s="70">
        <v>1627.02</v>
      </c>
      <c r="DL9" s="70">
        <v>182347.21</v>
      </c>
      <c r="DM9" s="70">
        <v>4767.79</v>
      </c>
      <c r="DN9" s="70">
        <v>150.22</v>
      </c>
      <c r="DO9" s="70">
        <v>2332.74</v>
      </c>
      <c r="DP9" s="70">
        <v>1470.16</v>
      </c>
      <c r="DQ9" s="70">
        <v>3402.09</v>
      </c>
      <c r="DR9" s="70">
        <v>1027.24</v>
      </c>
      <c r="DS9" s="61">
        <v>0</v>
      </c>
      <c r="DT9" s="61">
        <v>0</v>
      </c>
      <c r="DU9" s="61">
        <v>0</v>
      </c>
      <c r="DV9" s="61">
        <v>0</v>
      </c>
      <c r="DW9" s="61">
        <v>0</v>
      </c>
      <c r="DX9" s="61">
        <v>0</v>
      </c>
      <c r="DY9" s="61">
        <v>0</v>
      </c>
    </row>
    <row r="10" s="61" customFormat="1" spans="1:129">
      <c r="A10" s="69"/>
      <c r="B10" s="70" t="s">
        <v>82</v>
      </c>
      <c r="C10" s="70">
        <v>0</v>
      </c>
      <c r="D10" s="70">
        <v>0</v>
      </c>
      <c r="E10" s="70">
        <v>0</v>
      </c>
      <c r="F10" s="70">
        <v>0</v>
      </c>
      <c r="G10" s="70">
        <v>0</v>
      </c>
      <c r="H10" s="70">
        <v>0</v>
      </c>
      <c r="I10" s="70">
        <v>0</v>
      </c>
      <c r="J10" s="70">
        <v>0</v>
      </c>
      <c r="K10" s="70">
        <v>0</v>
      </c>
      <c r="L10" s="70">
        <v>0</v>
      </c>
      <c r="M10" s="70">
        <v>0</v>
      </c>
      <c r="N10" s="70">
        <v>0</v>
      </c>
      <c r="O10" s="70">
        <v>0</v>
      </c>
      <c r="P10" s="70">
        <v>0</v>
      </c>
      <c r="Q10" s="70">
        <v>0</v>
      </c>
      <c r="R10" s="70">
        <v>0</v>
      </c>
      <c r="S10" s="70">
        <v>0</v>
      </c>
      <c r="T10" s="70">
        <v>0</v>
      </c>
      <c r="U10" s="70">
        <v>0</v>
      </c>
      <c r="V10" s="70">
        <v>0</v>
      </c>
      <c r="W10" s="70">
        <v>0</v>
      </c>
      <c r="X10" s="70">
        <v>0</v>
      </c>
      <c r="Y10" s="70">
        <v>0</v>
      </c>
      <c r="Z10" s="70">
        <v>0</v>
      </c>
      <c r="AA10" s="70">
        <v>0</v>
      </c>
      <c r="AB10" s="70">
        <v>0</v>
      </c>
      <c r="AC10" s="70">
        <v>0</v>
      </c>
      <c r="AD10" s="70">
        <v>0</v>
      </c>
      <c r="AE10" s="70">
        <v>0</v>
      </c>
      <c r="AF10" s="70">
        <v>0</v>
      </c>
      <c r="AG10" s="70">
        <v>0</v>
      </c>
      <c r="AH10" s="70">
        <v>0</v>
      </c>
      <c r="AI10" s="70">
        <v>0</v>
      </c>
      <c r="AJ10" s="70">
        <v>0</v>
      </c>
      <c r="AK10" s="70">
        <v>0</v>
      </c>
      <c r="AL10" s="70">
        <v>0</v>
      </c>
      <c r="AM10" s="70">
        <v>0</v>
      </c>
      <c r="AN10" s="70">
        <v>0</v>
      </c>
      <c r="AO10" s="70">
        <v>0</v>
      </c>
      <c r="AP10" s="70">
        <v>0</v>
      </c>
      <c r="AQ10" s="70">
        <v>0</v>
      </c>
      <c r="AR10" s="70">
        <v>0</v>
      </c>
      <c r="AS10" s="70">
        <v>0</v>
      </c>
      <c r="AT10" s="70">
        <v>0</v>
      </c>
      <c r="AU10" s="70">
        <v>0</v>
      </c>
      <c r="AV10" s="70">
        <v>0</v>
      </c>
      <c r="AW10" s="70">
        <v>0</v>
      </c>
      <c r="AX10" s="70">
        <v>0</v>
      </c>
      <c r="AY10" s="70">
        <v>0</v>
      </c>
      <c r="AZ10" s="70">
        <v>0</v>
      </c>
      <c r="BA10" s="70">
        <v>0</v>
      </c>
      <c r="BB10" s="70">
        <v>0</v>
      </c>
      <c r="BC10" s="70">
        <v>0</v>
      </c>
      <c r="BD10" s="70">
        <v>0</v>
      </c>
      <c r="BE10" s="70">
        <v>0</v>
      </c>
      <c r="BF10" s="70">
        <v>0</v>
      </c>
      <c r="BG10" s="70">
        <v>0</v>
      </c>
      <c r="BH10" s="70">
        <v>0</v>
      </c>
      <c r="BI10" s="70">
        <v>0</v>
      </c>
      <c r="BJ10" s="70">
        <v>0</v>
      </c>
      <c r="BK10" s="70">
        <v>0</v>
      </c>
      <c r="BL10" s="70">
        <v>0</v>
      </c>
      <c r="BM10" s="70">
        <v>0</v>
      </c>
      <c r="BN10" s="70">
        <v>0</v>
      </c>
      <c r="BO10" s="70">
        <v>0</v>
      </c>
      <c r="BP10" s="70">
        <v>0</v>
      </c>
      <c r="BQ10" s="70">
        <v>0</v>
      </c>
      <c r="BR10" s="70">
        <v>0</v>
      </c>
      <c r="BS10" s="70">
        <v>0</v>
      </c>
      <c r="BT10" s="70">
        <v>0</v>
      </c>
      <c r="BU10" s="70">
        <v>0</v>
      </c>
      <c r="BV10" s="70">
        <v>0</v>
      </c>
      <c r="BW10" s="70">
        <v>0</v>
      </c>
      <c r="BX10" s="70">
        <v>0</v>
      </c>
      <c r="BY10" s="70">
        <v>0</v>
      </c>
      <c r="BZ10" s="70">
        <v>0</v>
      </c>
      <c r="CA10" s="70">
        <v>0</v>
      </c>
      <c r="CB10" s="70">
        <v>0</v>
      </c>
      <c r="CC10" s="70">
        <v>0</v>
      </c>
      <c r="CD10" s="70">
        <v>0</v>
      </c>
      <c r="CE10" s="70">
        <v>0</v>
      </c>
      <c r="CF10" s="70">
        <v>0</v>
      </c>
      <c r="CG10" s="70">
        <v>0</v>
      </c>
      <c r="CH10" s="70">
        <v>0</v>
      </c>
      <c r="CI10" s="70">
        <v>0</v>
      </c>
      <c r="CJ10" s="70">
        <v>0</v>
      </c>
      <c r="CK10" s="70">
        <v>0</v>
      </c>
      <c r="CL10" s="70">
        <v>0</v>
      </c>
      <c r="CM10" s="70">
        <v>0</v>
      </c>
      <c r="CN10" s="70">
        <v>0</v>
      </c>
      <c r="CO10" s="70">
        <v>0</v>
      </c>
      <c r="CP10" s="70">
        <v>0</v>
      </c>
      <c r="CQ10" s="70">
        <v>0</v>
      </c>
      <c r="CR10" s="70">
        <v>0</v>
      </c>
      <c r="CS10" s="70">
        <v>0</v>
      </c>
      <c r="CT10" s="70">
        <v>0</v>
      </c>
      <c r="CU10" s="70">
        <v>0</v>
      </c>
      <c r="CV10" s="70">
        <v>0</v>
      </c>
      <c r="CW10" s="70">
        <v>0</v>
      </c>
      <c r="CX10" s="70">
        <v>0</v>
      </c>
      <c r="CY10" s="70">
        <v>0</v>
      </c>
      <c r="CZ10" s="70">
        <v>0</v>
      </c>
      <c r="DA10" s="70">
        <v>0</v>
      </c>
      <c r="DB10" s="70">
        <v>0</v>
      </c>
      <c r="DC10" s="70">
        <v>0</v>
      </c>
      <c r="DD10" s="70">
        <v>0</v>
      </c>
      <c r="DE10" s="70">
        <v>0</v>
      </c>
      <c r="DF10" s="70">
        <v>0</v>
      </c>
      <c r="DG10" s="70">
        <v>0</v>
      </c>
      <c r="DH10" s="70">
        <v>0</v>
      </c>
      <c r="DI10" s="70">
        <v>0</v>
      </c>
      <c r="DJ10" s="70">
        <v>0</v>
      </c>
      <c r="DK10" s="70">
        <v>0</v>
      </c>
      <c r="DL10" s="70">
        <v>0</v>
      </c>
      <c r="DM10" s="70">
        <v>0</v>
      </c>
      <c r="DN10" s="70">
        <v>0</v>
      </c>
      <c r="DO10" s="70">
        <v>0</v>
      </c>
      <c r="DP10" s="70">
        <v>0</v>
      </c>
      <c r="DQ10" s="70">
        <v>0</v>
      </c>
      <c r="DR10" s="70">
        <v>0</v>
      </c>
      <c r="DS10" s="61">
        <v>0</v>
      </c>
      <c r="DT10" s="61">
        <v>0</v>
      </c>
      <c r="DU10" s="61">
        <v>0</v>
      </c>
      <c r="DV10" s="61">
        <v>0</v>
      </c>
      <c r="DW10" s="61">
        <v>0</v>
      </c>
      <c r="DX10" s="61">
        <v>0</v>
      </c>
      <c r="DY10" s="61">
        <v>0</v>
      </c>
    </row>
    <row r="11" s="61" customFormat="1" spans="1:129">
      <c r="A11" s="69"/>
      <c r="B11" s="70" t="s">
        <v>83</v>
      </c>
      <c r="C11" s="70">
        <v>0</v>
      </c>
      <c r="D11" s="70">
        <v>0</v>
      </c>
      <c r="E11" s="70">
        <v>0</v>
      </c>
      <c r="F11" s="70">
        <v>0</v>
      </c>
      <c r="G11" s="70">
        <v>0</v>
      </c>
      <c r="H11" s="70">
        <v>0</v>
      </c>
      <c r="I11" s="70">
        <v>0</v>
      </c>
      <c r="J11" s="70">
        <v>0</v>
      </c>
      <c r="K11" s="70">
        <v>0</v>
      </c>
      <c r="L11" s="70">
        <v>0</v>
      </c>
      <c r="M11" s="70">
        <v>0</v>
      </c>
      <c r="N11" s="70">
        <v>0</v>
      </c>
      <c r="O11" s="70">
        <v>0</v>
      </c>
      <c r="P11" s="70">
        <v>0</v>
      </c>
      <c r="Q11" s="70">
        <v>0</v>
      </c>
      <c r="R11" s="70">
        <v>0</v>
      </c>
      <c r="S11" s="70">
        <v>0</v>
      </c>
      <c r="T11" s="70">
        <v>0</v>
      </c>
      <c r="U11" s="70">
        <v>0</v>
      </c>
      <c r="V11" s="70">
        <v>0</v>
      </c>
      <c r="W11" s="70">
        <v>0</v>
      </c>
      <c r="X11" s="70">
        <v>0</v>
      </c>
      <c r="Y11" s="70">
        <v>0</v>
      </c>
      <c r="Z11" s="70">
        <v>0</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0</v>
      </c>
      <c r="BU11" s="70">
        <v>0</v>
      </c>
      <c r="BV11" s="70">
        <v>0</v>
      </c>
      <c r="BW11" s="70">
        <v>0</v>
      </c>
      <c r="BX11" s="70">
        <v>0</v>
      </c>
      <c r="BY11" s="70">
        <v>0</v>
      </c>
      <c r="BZ11" s="70">
        <v>0</v>
      </c>
      <c r="CA11" s="70">
        <v>0</v>
      </c>
      <c r="CB11" s="70">
        <v>0</v>
      </c>
      <c r="CC11" s="70">
        <v>0</v>
      </c>
      <c r="CD11" s="70">
        <v>0</v>
      </c>
      <c r="CE11" s="70">
        <v>0</v>
      </c>
      <c r="CF11" s="70">
        <v>0</v>
      </c>
      <c r="CG11" s="70">
        <v>0</v>
      </c>
      <c r="CH11" s="70">
        <v>0</v>
      </c>
      <c r="CI11" s="70">
        <v>0</v>
      </c>
      <c r="CJ11" s="70">
        <v>0</v>
      </c>
      <c r="CK11" s="70">
        <v>0</v>
      </c>
      <c r="CL11" s="70">
        <v>0</v>
      </c>
      <c r="CM11" s="70">
        <v>0</v>
      </c>
      <c r="CN11" s="70">
        <v>0</v>
      </c>
      <c r="CO11" s="70">
        <v>0</v>
      </c>
      <c r="CP11" s="70">
        <v>0</v>
      </c>
      <c r="CQ11" s="70">
        <v>0</v>
      </c>
      <c r="CR11" s="70">
        <v>0</v>
      </c>
      <c r="CS11" s="70">
        <v>0</v>
      </c>
      <c r="CT11" s="70">
        <v>0</v>
      </c>
      <c r="CU11" s="70">
        <v>0</v>
      </c>
      <c r="CV11" s="70">
        <v>0</v>
      </c>
      <c r="CW11" s="70">
        <v>0</v>
      </c>
      <c r="CX11" s="70">
        <v>0</v>
      </c>
      <c r="CY11" s="70">
        <v>0</v>
      </c>
      <c r="CZ11" s="70">
        <v>0</v>
      </c>
      <c r="DA11" s="70">
        <v>0</v>
      </c>
      <c r="DB11" s="70">
        <v>0</v>
      </c>
      <c r="DC11" s="70">
        <v>0</v>
      </c>
      <c r="DD11" s="70">
        <v>0</v>
      </c>
      <c r="DE11" s="70">
        <v>0</v>
      </c>
      <c r="DF11" s="70">
        <v>0</v>
      </c>
      <c r="DG11" s="70">
        <v>0</v>
      </c>
      <c r="DH11" s="70">
        <v>0</v>
      </c>
      <c r="DI11" s="70">
        <v>0</v>
      </c>
      <c r="DJ11" s="70">
        <v>0</v>
      </c>
      <c r="DK11" s="70">
        <v>0</v>
      </c>
      <c r="DL11" s="70">
        <v>0</v>
      </c>
      <c r="DM11" s="70">
        <v>0</v>
      </c>
      <c r="DN11" s="70">
        <v>0</v>
      </c>
      <c r="DO11" s="70">
        <v>0</v>
      </c>
      <c r="DP11" s="70">
        <v>0</v>
      </c>
      <c r="DQ11" s="70">
        <v>0</v>
      </c>
      <c r="DR11" s="70">
        <v>0</v>
      </c>
      <c r="DS11" s="61">
        <v>0</v>
      </c>
      <c r="DT11" s="61">
        <v>0</v>
      </c>
      <c r="DU11" s="61">
        <v>0</v>
      </c>
      <c r="DV11" s="61">
        <v>0</v>
      </c>
      <c r="DW11" s="61">
        <v>0</v>
      </c>
      <c r="DX11" s="61">
        <v>0</v>
      </c>
      <c r="DY11" s="61">
        <v>0</v>
      </c>
    </row>
    <row r="12" s="61" customFormat="1" spans="1:129">
      <c r="A12" s="69"/>
      <c r="B12" s="70" t="s">
        <v>84</v>
      </c>
      <c r="C12" s="70">
        <v>0</v>
      </c>
      <c r="D12" s="70">
        <v>0</v>
      </c>
      <c r="E12" s="70">
        <v>0</v>
      </c>
      <c r="F12" s="70">
        <v>0</v>
      </c>
      <c r="G12" s="70">
        <v>0</v>
      </c>
      <c r="H12" s="70">
        <v>0</v>
      </c>
      <c r="I12" s="70">
        <v>0</v>
      </c>
      <c r="J12" s="70">
        <v>0</v>
      </c>
      <c r="K12" s="70">
        <v>0</v>
      </c>
      <c r="L12" s="70">
        <v>0</v>
      </c>
      <c r="M12" s="70">
        <v>0</v>
      </c>
      <c r="N12" s="70">
        <v>0</v>
      </c>
      <c r="O12" s="70">
        <v>0</v>
      </c>
      <c r="P12" s="70">
        <v>0</v>
      </c>
      <c r="Q12" s="70">
        <v>0</v>
      </c>
      <c r="R12" s="70">
        <v>0</v>
      </c>
      <c r="S12" s="70">
        <v>0</v>
      </c>
      <c r="T12" s="70">
        <v>0</v>
      </c>
      <c r="U12" s="70">
        <v>0</v>
      </c>
      <c r="V12" s="70">
        <v>0</v>
      </c>
      <c r="W12" s="70">
        <v>0</v>
      </c>
      <c r="X12" s="70">
        <v>0</v>
      </c>
      <c r="Y12" s="70">
        <v>0</v>
      </c>
      <c r="Z12" s="70">
        <v>0</v>
      </c>
      <c r="AA12" s="70">
        <v>0</v>
      </c>
      <c r="AB12" s="70">
        <v>0</v>
      </c>
      <c r="AC12" s="70">
        <v>0</v>
      </c>
      <c r="AD12" s="70">
        <v>0</v>
      </c>
      <c r="AE12" s="70">
        <v>0</v>
      </c>
      <c r="AF12" s="70">
        <v>0</v>
      </c>
      <c r="AG12" s="70">
        <v>0</v>
      </c>
      <c r="AH12" s="70">
        <v>0</v>
      </c>
      <c r="AI12" s="70">
        <v>0</v>
      </c>
      <c r="AJ12" s="70">
        <v>0</v>
      </c>
      <c r="AK12" s="70">
        <v>0</v>
      </c>
      <c r="AL12" s="70">
        <v>0</v>
      </c>
      <c r="AM12" s="70">
        <v>0</v>
      </c>
      <c r="AN12" s="70">
        <v>0</v>
      </c>
      <c r="AO12" s="70">
        <v>0</v>
      </c>
      <c r="AP12" s="70">
        <v>0</v>
      </c>
      <c r="AQ12" s="70">
        <v>0</v>
      </c>
      <c r="AR12" s="70">
        <v>0</v>
      </c>
      <c r="AS12" s="70">
        <v>0</v>
      </c>
      <c r="AT12" s="70">
        <v>0</v>
      </c>
      <c r="AU12" s="70">
        <v>0</v>
      </c>
      <c r="AV12" s="70">
        <v>0</v>
      </c>
      <c r="AW12" s="70">
        <v>0</v>
      </c>
      <c r="AX12" s="70">
        <v>0</v>
      </c>
      <c r="AY12" s="70">
        <v>0</v>
      </c>
      <c r="AZ12" s="70">
        <v>0</v>
      </c>
      <c r="BA12" s="70">
        <v>0</v>
      </c>
      <c r="BB12" s="70">
        <v>0</v>
      </c>
      <c r="BC12" s="70">
        <v>0</v>
      </c>
      <c r="BD12" s="70">
        <v>0</v>
      </c>
      <c r="BE12" s="70">
        <v>0</v>
      </c>
      <c r="BF12" s="70">
        <v>0</v>
      </c>
      <c r="BG12" s="70">
        <v>0</v>
      </c>
      <c r="BH12" s="70">
        <v>0</v>
      </c>
      <c r="BI12" s="70">
        <v>0</v>
      </c>
      <c r="BJ12" s="70">
        <v>0</v>
      </c>
      <c r="BK12" s="70">
        <v>0</v>
      </c>
      <c r="BL12" s="70">
        <v>0</v>
      </c>
      <c r="BM12" s="70">
        <v>0</v>
      </c>
      <c r="BN12" s="70">
        <v>0</v>
      </c>
      <c r="BO12" s="70">
        <v>0</v>
      </c>
      <c r="BP12" s="70">
        <v>0</v>
      </c>
      <c r="BQ12" s="70">
        <v>0</v>
      </c>
      <c r="BR12" s="70">
        <v>0</v>
      </c>
      <c r="BS12" s="70">
        <v>0</v>
      </c>
      <c r="BT12" s="70">
        <v>0</v>
      </c>
      <c r="BU12" s="70">
        <v>0</v>
      </c>
      <c r="BV12" s="70">
        <v>0</v>
      </c>
      <c r="BW12" s="70">
        <v>0</v>
      </c>
      <c r="BX12" s="70">
        <v>0</v>
      </c>
      <c r="BY12" s="70">
        <v>0</v>
      </c>
      <c r="BZ12" s="70">
        <v>0</v>
      </c>
      <c r="CA12" s="70">
        <v>0</v>
      </c>
      <c r="CB12" s="70">
        <v>0</v>
      </c>
      <c r="CC12" s="70">
        <v>0</v>
      </c>
      <c r="CD12" s="70">
        <v>0</v>
      </c>
      <c r="CE12" s="70">
        <v>0</v>
      </c>
      <c r="CF12" s="70">
        <v>0</v>
      </c>
      <c r="CG12" s="70">
        <v>0</v>
      </c>
      <c r="CH12" s="70">
        <v>0</v>
      </c>
      <c r="CI12" s="70">
        <v>0</v>
      </c>
      <c r="CJ12" s="70">
        <v>0</v>
      </c>
      <c r="CK12" s="70">
        <v>0</v>
      </c>
      <c r="CL12" s="70">
        <v>0</v>
      </c>
      <c r="CM12" s="70">
        <v>0</v>
      </c>
      <c r="CN12" s="70">
        <v>0</v>
      </c>
      <c r="CO12" s="70">
        <v>0</v>
      </c>
      <c r="CP12" s="70">
        <v>0</v>
      </c>
      <c r="CQ12" s="70">
        <v>0</v>
      </c>
      <c r="CR12" s="70">
        <v>0</v>
      </c>
      <c r="CS12" s="70">
        <v>0</v>
      </c>
      <c r="CT12" s="70">
        <v>0</v>
      </c>
      <c r="CU12" s="70">
        <v>0</v>
      </c>
      <c r="CV12" s="70">
        <v>0</v>
      </c>
      <c r="CW12" s="70">
        <v>0</v>
      </c>
      <c r="CX12" s="70">
        <v>0</v>
      </c>
      <c r="CY12" s="70">
        <v>0</v>
      </c>
      <c r="CZ12" s="70">
        <v>0</v>
      </c>
      <c r="DA12" s="70">
        <v>0</v>
      </c>
      <c r="DB12" s="70">
        <v>0</v>
      </c>
      <c r="DC12" s="70">
        <v>0</v>
      </c>
      <c r="DD12" s="70">
        <v>0</v>
      </c>
      <c r="DE12" s="70">
        <v>0</v>
      </c>
      <c r="DF12" s="70">
        <v>0</v>
      </c>
      <c r="DG12" s="70">
        <v>0</v>
      </c>
      <c r="DH12" s="70">
        <v>0</v>
      </c>
      <c r="DI12" s="70">
        <v>0</v>
      </c>
      <c r="DJ12" s="70">
        <v>0</v>
      </c>
      <c r="DK12" s="70">
        <v>0</v>
      </c>
      <c r="DL12" s="70">
        <v>0</v>
      </c>
      <c r="DM12" s="70">
        <v>0</v>
      </c>
      <c r="DN12" s="70">
        <v>0</v>
      </c>
      <c r="DO12" s="70">
        <v>0</v>
      </c>
      <c r="DP12" s="70">
        <v>0</v>
      </c>
      <c r="DQ12" s="70">
        <v>0</v>
      </c>
      <c r="DR12" s="70">
        <v>0</v>
      </c>
      <c r="DS12" s="61">
        <v>0</v>
      </c>
      <c r="DT12" s="61">
        <v>0</v>
      </c>
      <c r="DU12" s="61">
        <v>0</v>
      </c>
      <c r="DV12" s="61">
        <v>0</v>
      </c>
      <c r="DW12" s="61">
        <v>0</v>
      </c>
      <c r="DX12" s="61">
        <v>0</v>
      </c>
      <c r="DY12" s="61">
        <v>0</v>
      </c>
    </row>
    <row r="13" s="61" customFormat="1" spans="1:129">
      <c r="A13" s="69"/>
      <c r="B13" s="70" t="s">
        <v>85</v>
      </c>
      <c r="C13" s="70">
        <v>0</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0</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0</v>
      </c>
      <c r="BU13" s="70">
        <v>0</v>
      </c>
      <c r="BV13" s="70">
        <v>0</v>
      </c>
      <c r="BW13" s="70">
        <v>0</v>
      </c>
      <c r="BX13" s="70">
        <v>0</v>
      </c>
      <c r="BY13" s="70">
        <v>0</v>
      </c>
      <c r="BZ13" s="70">
        <v>0</v>
      </c>
      <c r="CA13" s="70">
        <v>0</v>
      </c>
      <c r="CB13" s="70">
        <v>0</v>
      </c>
      <c r="CC13" s="70">
        <v>0</v>
      </c>
      <c r="CD13" s="70">
        <v>0</v>
      </c>
      <c r="CE13" s="70">
        <v>0</v>
      </c>
      <c r="CF13" s="70">
        <v>0</v>
      </c>
      <c r="CG13" s="70">
        <v>0</v>
      </c>
      <c r="CH13" s="70">
        <v>0</v>
      </c>
      <c r="CI13" s="70">
        <v>0</v>
      </c>
      <c r="CJ13" s="70">
        <v>0</v>
      </c>
      <c r="CK13" s="70">
        <v>0</v>
      </c>
      <c r="CL13" s="70">
        <v>0</v>
      </c>
      <c r="CM13" s="70">
        <v>0</v>
      </c>
      <c r="CN13" s="70">
        <v>0</v>
      </c>
      <c r="CO13" s="70">
        <v>0</v>
      </c>
      <c r="CP13" s="70">
        <v>0</v>
      </c>
      <c r="CQ13" s="70">
        <v>0</v>
      </c>
      <c r="CR13" s="70">
        <v>0</v>
      </c>
      <c r="CS13" s="70">
        <v>0</v>
      </c>
      <c r="CT13" s="70">
        <v>0</v>
      </c>
      <c r="CU13" s="70">
        <v>0</v>
      </c>
      <c r="CV13" s="70">
        <v>0</v>
      </c>
      <c r="CW13" s="70">
        <v>0</v>
      </c>
      <c r="CX13" s="70">
        <v>0</v>
      </c>
      <c r="CY13" s="70">
        <v>0</v>
      </c>
      <c r="CZ13" s="70">
        <v>0</v>
      </c>
      <c r="DA13" s="70">
        <v>0</v>
      </c>
      <c r="DB13" s="70">
        <v>0</v>
      </c>
      <c r="DC13" s="70">
        <v>0</v>
      </c>
      <c r="DD13" s="70">
        <v>0</v>
      </c>
      <c r="DE13" s="70">
        <v>0</v>
      </c>
      <c r="DF13" s="70">
        <v>0</v>
      </c>
      <c r="DG13" s="70">
        <v>0</v>
      </c>
      <c r="DH13" s="70">
        <v>0</v>
      </c>
      <c r="DI13" s="70">
        <v>0</v>
      </c>
      <c r="DJ13" s="70">
        <v>0</v>
      </c>
      <c r="DK13" s="70">
        <v>0</v>
      </c>
      <c r="DL13" s="70">
        <v>0</v>
      </c>
      <c r="DM13" s="70">
        <v>0</v>
      </c>
      <c r="DN13" s="70">
        <v>0</v>
      </c>
      <c r="DO13" s="70">
        <v>0</v>
      </c>
      <c r="DP13" s="70">
        <v>0</v>
      </c>
      <c r="DQ13" s="70">
        <v>0</v>
      </c>
      <c r="DR13" s="70">
        <v>0</v>
      </c>
      <c r="DS13" s="61">
        <v>0</v>
      </c>
      <c r="DT13" s="61">
        <v>0</v>
      </c>
      <c r="DU13" s="61">
        <v>0</v>
      </c>
      <c r="DV13" s="61">
        <v>0</v>
      </c>
      <c r="DW13" s="61">
        <v>0</v>
      </c>
      <c r="DX13" s="61">
        <v>0</v>
      </c>
      <c r="DY13" s="61">
        <v>0</v>
      </c>
    </row>
    <row r="14" s="61" customFormat="1" spans="1:129">
      <c r="A14" s="69"/>
      <c r="B14" s="70" t="s">
        <v>86</v>
      </c>
      <c r="C14" s="70">
        <v>0</v>
      </c>
      <c r="D14" s="70">
        <v>0</v>
      </c>
      <c r="E14" s="70">
        <v>0</v>
      </c>
      <c r="F14" s="70">
        <v>0</v>
      </c>
      <c r="G14" s="70">
        <v>0</v>
      </c>
      <c r="H14" s="70">
        <v>0</v>
      </c>
      <c r="I14" s="70">
        <v>0</v>
      </c>
      <c r="J14" s="70">
        <v>0</v>
      </c>
      <c r="K14" s="70">
        <v>0</v>
      </c>
      <c r="L14" s="70">
        <v>0</v>
      </c>
      <c r="M14" s="70">
        <v>0</v>
      </c>
      <c r="N14" s="70">
        <v>0</v>
      </c>
      <c r="O14" s="70">
        <v>0</v>
      </c>
      <c r="P14" s="70">
        <v>0</v>
      </c>
      <c r="Q14" s="70">
        <v>0</v>
      </c>
      <c r="R14" s="70">
        <v>0</v>
      </c>
      <c r="S14" s="70">
        <v>0</v>
      </c>
      <c r="T14" s="70">
        <v>0</v>
      </c>
      <c r="U14" s="70">
        <v>0</v>
      </c>
      <c r="V14" s="70">
        <v>0</v>
      </c>
      <c r="W14" s="70">
        <v>0</v>
      </c>
      <c r="X14" s="70">
        <v>0</v>
      </c>
      <c r="Y14" s="70">
        <v>0</v>
      </c>
      <c r="Z14" s="70">
        <v>0</v>
      </c>
      <c r="AA14" s="70">
        <v>0</v>
      </c>
      <c r="AB14" s="70">
        <v>0</v>
      </c>
      <c r="AC14" s="70">
        <v>0</v>
      </c>
      <c r="AD14" s="70">
        <v>0</v>
      </c>
      <c r="AE14" s="70">
        <v>0</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0</v>
      </c>
      <c r="BU14" s="70">
        <v>0</v>
      </c>
      <c r="BV14" s="70">
        <v>0</v>
      </c>
      <c r="BW14" s="70">
        <v>0</v>
      </c>
      <c r="BX14" s="70">
        <v>0</v>
      </c>
      <c r="BY14" s="70">
        <v>0</v>
      </c>
      <c r="BZ14" s="70">
        <v>0</v>
      </c>
      <c r="CA14" s="70">
        <v>0</v>
      </c>
      <c r="CB14" s="70">
        <v>0</v>
      </c>
      <c r="CC14" s="70">
        <v>0</v>
      </c>
      <c r="CD14" s="70">
        <v>0</v>
      </c>
      <c r="CE14" s="70">
        <v>0</v>
      </c>
      <c r="CF14" s="70">
        <v>0</v>
      </c>
      <c r="CG14" s="70">
        <v>0</v>
      </c>
      <c r="CH14" s="70">
        <v>0</v>
      </c>
      <c r="CI14" s="70">
        <v>0</v>
      </c>
      <c r="CJ14" s="70">
        <v>0</v>
      </c>
      <c r="CK14" s="70">
        <v>0</v>
      </c>
      <c r="CL14" s="70">
        <v>0</v>
      </c>
      <c r="CM14" s="70">
        <v>0</v>
      </c>
      <c r="CN14" s="70">
        <v>0</v>
      </c>
      <c r="CO14" s="70">
        <v>0</v>
      </c>
      <c r="CP14" s="70">
        <v>0</v>
      </c>
      <c r="CQ14" s="70">
        <v>0</v>
      </c>
      <c r="CR14" s="70">
        <v>0</v>
      </c>
      <c r="CS14" s="70">
        <v>0</v>
      </c>
      <c r="CT14" s="70">
        <v>0</v>
      </c>
      <c r="CU14" s="70">
        <v>0</v>
      </c>
      <c r="CV14" s="70">
        <v>0</v>
      </c>
      <c r="CW14" s="70">
        <v>0</v>
      </c>
      <c r="CX14" s="70">
        <v>0</v>
      </c>
      <c r="CY14" s="70">
        <v>0</v>
      </c>
      <c r="CZ14" s="70">
        <v>0</v>
      </c>
      <c r="DA14" s="70">
        <v>0</v>
      </c>
      <c r="DB14" s="70">
        <v>0</v>
      </c>
      <c r="DC14" s="70">
        <v>0</v>
      </c>
      <c r="DD14" s="70">
        <v>0</v>
      </c>
      <c r="DE14" s="70">
        <v>0</v>
      </c>
      <c r="DF14" s="70">
        <v>0</v>
      </c>
      <c r="DG14" s="70">
        <v>0</v>
      </c>
      <c r="DH14" s="70">
        <v>0</v>
      </c>
      <c r="DI14" s="70">
        <v>0</v>
      </c>
      <c r="DJ14" s="70">
        <v>0</v>
      </c>
      <c r="DK14" s="70">
        <v>0</v>
      </c>
      <c r="DL14" s="70">
        <v>0</v>
      </c>
      <c r="DM14" s="70">
        <v>0</v>
      </c>
      <c r="DN14" s="70">
        <v>0</v>
      </c>
      <c r="DO14" s="70">
        <v>0</v>
      </c>
      <c r="DP14" s="70">
        <v>0</v>
      </c>
      <c r="DQ14" s="70">
        <v>0</v>
      </c>
      <c r="DR14" s="70">
        <v>0</v>
      </c>
      <c r="DS14" s="61">
        <v>0</v>
      </c>
      <c r="DT14" s="61">
        <v>0</v>
      </c>
      <c r="DU14" s="61">
        <v>0</v>
      </c>
      <c r="DV14" s="61">
        <v>0</v>
      </c>
      <c r="DW14" s="61">
        <v>0</v>
      </c>
      <c r="DX14" s="61">
        <v>0</v>
      </c>
      <c r="DY14" s="61">
        <v>0</v>
      </c>
    </row>
    <row r="15" s="61" customFormat="1" spans="1:129">
      <c r="A15" s="69"/>
      <c r="B15" s="70" t="s">
        <v>87</v>
      </c>
      <c r="C15" s="70">
        <v>0</v>
      </c>
      <c r="D15" s="70">
        <v>0</v>
      </c>
      <c r="E15" s="70">
        <v>0</v>
      </c>
      <c r="F15" s="70">
        <v>0</v>
      </c>
      <c r="G15" s="70">
        <v>0</v>
      </c>
      <c r="H15" s="70">
        <v>0</v>
      </c>
      <c r="I15" s="70">
        <v>0</v>
      </c>
      <c r="J15" s="70">
        <v>0</v>
      </c>
      <c r="K15" s="70">
        <v>0</v>
      </c>
      <c r="L15" s="70">
        <v>0</v>
      </c>
      <c r="M15" s="70">
        <v>0</v>
      </c>
      <c r="N15" s="70">
        <v>0</v>
      </c>
      <c r="O15" s="70">
        <v>0</v>
      </c>
      <c r="P15" s="70">
        <v>0</v>
      </c>
      <c r="Q15" s="70">
        <v>0</v>
      </c>
      <c r="R15" s="70">
        <v>0</v>
      </c>
      <c r="S15" s="70">
        <v>0</v>
      </c>
      <c r="T15" s="70">
        <v>0</v>
      </c>
      <c r="U15" s="70">
        <v>0</v>
      </c>
      <c r="V15" s="70">
        <v>0</v>
      </c>
      <c r="W15" s="70">
        <v>0</v>
      </c>
      <c r="X15" s="70">
        <v>0</v>
      </c>
      <c r="Y15" s="70">
        <v>0</v>
      </c>
      <c r="Z15" s="70">
        <v>0</v>
      </c>
      <c r="AA15" s="70">
        <v>0</v>
      </c>
      <c r="AB15" s="70">
        <v>0</v>
      </c>
      <c r="AC15" s="70">
        <v>0</v>
      </c>
      <c r="AD15" s="70">
        <v>0</v>
      </c>
      <c r="AE15" s="70">
        <v>0</v>
      </c>
      <c r="AF15" s="70">
        <v>0</v>
      </c>
      <c r="AG15" s="70">
        <v>0</v>
      </c>
      <c r="AH15" s="70">
        <v>0</v>
      </c>
      <c r="AI15" s="70">
        <v>0</v>
      </c>
      <c r="AJ15" s="70">
        <v>0</v>
      </c>
      <c r="AK15" s="70">
        <v>0</v>
      </c>
      <c r="AL15" s="70">
        <v>0</v>
      </c>
      <c r="AM15" s="70">
        <v>0</v>
      </c>
      <c r="AN15" s="70">
        <v>0</v>
      </c>
      <c r="AO15" s="70">
        <v>0</v>
      </c>
      <c r="AP15" s="70">
        <v>0</v>
      </c>
      <c r="AQ15" s="70">
        <v>0</v>
      </c>
      <c r="AR15" s="70">
        <v>0</v>
      </c>
      <c r="AS15" s="70">
        <v>0</v>
      </c>
      <c r="AT15" s="70">
        <v>0</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0</v>
      </c>
      <c r="BL15" s="70">
        <v>0</v>
      </c>
      <c r="BM15" s="70">
        <v>0</v>
      </c>
      <c r="BN15" s="70">
        <v>0</v>
      </c>
      <c r="BO15" s="70">
        <v>0</v>
      </c>
      <c r="BP15" s="70">
        <v>0</v>
      </c>
      <c r="BQ15" s="70">
        <v>0</v>
      </c>
      <c r="BR15" s="70">
        <v>0</v>
      </c>
      <c r="BS15" s="70">
        <v>0</v>
      </c>
      <c r="BT15" s="70">
        <v>0</v>
      </c>
      <c r="BU15" s="70">
        <v>0</v>
      </c>
      <c r="BV15" s="70">
        <v>0</v>
      </c>
      <c r="BW15" s="70">
        <v>0</v>
      </c>
      <c r="BX15" s="70">
        <v>0</v>
      </c>
      <c r="BY15" s="70">
        <v>0</v>
      </c>
      <c r="BZ15" s="70">
        <v>0</v>
      </c>
      <c r="CA15" s="70">
        <v>0</v>
      </c>
      <c r="CB15" s="70">
        <v>0</v>
      </c>
      <c r="CC15" s="70">
        <v>0</v>
      </c>
      <c r="CD15" s="70">
        <v>0</v>
      </c>
      <c r="CE15" s="70">
        <v>0</v>
      </c>
      <c r="CF15" s="70">
        <v>0</v>
      </c>
      <c r="CG15" s="70">
        <v>0</v>
      </c>
      <c r="CH15" s="70">
        <v>0</v>
      </c>
      <c r="CI15" s="70">
        <v>0</v>
      </c>
      <c r="CJ15" s="70">
        <v>0</v>
      </c>
      <c r="CK15" s="70">
        <v>0</v>
      </c>
      <c r="CL15" s="70">
        <v>0</v>
      </c>
      <c r="CM15" s="70">
        <v>0</v>
      </c>
      <c r="CN15" s="70">
        <v>0</v>
      </c>
      <c r="CO15" s="70">
        <v>0</v>
      </c>
      <c r="CP15" s="70">
        <v>0</v>
      </c>
      <c r="CQ15" s="70">
        <v>0</v>
      </c>
      <c r="CR15" s="70">
        <v>0</v>
      </c>
      <c r="CS15" s="70">
        <v>0</v>
      </c>
      <c r="CT15" s="70">
        <v>0</v>
      </c>
      <c r="CU15" s="70">
        <v>0</v>
      </c>
      <c r="CV15" s="70">
        <v>0</v>
      </c>
      <c r="CW15" s="70">
        <v>0</v>
      </c>
      <c r="CX15" s="70">
        <v>0</v>
      </c>
      <c r="CY15" s="70">
        <v>0</v>
      </c>
      <c r="CZ15" s="70">
        <v>0</v>
      </c>
      <c r="DA15" s="70">
        <v>0</v>
      </c>
      <c r="DB15" s="70">
        <v>0</v>
      </c>
      <c r="DC15" s="70">
        <v>0</v>
      </c>
      <c r="DD15" s="70">
        <v>0</v>
      </c>
      <c r="DE15" s="70">
        <v>0</v>
      </c>
      <c r="DF15" s="70">
        <v>0</v>
      </c>
      <c r="DG15" s="70">
        <v>0</v>
      </c>
      <c r="DH15" s="70">
        <v>0</v>
      </c>
      <c r="DI15" s="70">
        <v>0</v>
      </c>
      <c r="DJ15" s="70">
        <v>0</v>
      </c>
      <c r="DK15" s="70">
        <v>0</v>
      </c>
      <c r="DL15" s="70">
        <v>0</v>
      </c>
      <c r="DM15" s="70">
        <v>0</v>
      </c>
      <c r="DN15" s="70">
        <v>0</v>
      </c>
      <c r="DO15" s="70">
        <v>0</v>
      </c>
      <c r="DP15" s="70">
        <v>0</v>
      </c>
      <c r="DQ15" s="70">
        <v>0</v>
      </c>
      <c r="DR15" s="70">
        <v>0</v>
      </c>
      <c r="DS15" s="61">
        <v>0</v>
      </c>
      <c r="DT15" s="61">
        <v>0</v>
      </c>
      <c r="DU15" s="61">
        <v>0</v>
      </c>
      <c r="DV15" s="61">
        <v>0</v>
      </c>
      <c r="DW15" s="61">
        <v>0</v>
      </c>
      <c r="DX15" s="61">
        <v>0</v>
      </c>
      <c r="DY15" s="61">
        <v>0</v>
      </c>
    </row>
    <row r="16" s="61" customFormat="1" spans="1:129">
      <c r="A16" s="69"/>
      <c r="B16" s="70" t="s">
        <v>88</v>
      </c>
      <c r="C16" s="70">
        <v>0</v>
      </c>
      <c r="D16" s="70">
        <v>0</v>
      </c>
      <c r="E16" s="70">
        <v>0</v>
      </c>
      <c r="F16" s="70">
        <v>0</v>
      </c>
      <c r="G16" s="70">
        <v>0</v>
      </c>
      <c r="H16" s="70">
        <v>0</v>
      </c>
      <c r="I16" s="70">
        <v>0</v>
      </c>
      <c r="J16" s="70">
        <v>0</v>
      </c>
      <c r="K16" s="70">
        <v>0</v>
      </c>
      <c r="L16" s="70">
        <v>0</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0</v>
      </c>
      <c r="BU16" s="70">
        <v>0</v>
      </c>
      <c r="BV16" s="70">
        <v>0</v>
      </c>
      <c r="BW16" s="70">
        <v>0</v>
      </c>
      <c r="BX16" s="70">
        <v>0</v>
      </c>
      <c r="BY16" s="70">
        <v>0</v>
      </c>
      <c r="BZ16" s="70">
        <v>0</v>
      </c>
      <c r="CA16" s="70">
        <v>0</v>
      </c>
      <c r="CB16" s="70">
        <v>0</v>
      </c>
      <c r="CC16" s="70">
        <v>0</v>
      </c>
      <c r="CD16" s="70">
        <v>0</v>
      </c>
      <c r="CE16" s="70">
        <v>0</v>
      </c>
      <c r="CF16" s="70">
        <v>0</v>
      </c>
      <c r="CG16" s="70">
        <v>0</v>
      </c>
      <c r="CH16" s="70">
        <v>0</v>
      </c>
      <c r="CI16" s="70">
        <v>0</v>
      </c>
      <c r="CJ16" s="70">
        <v>0</v>
      </c>
      <c r="CK16" s="70">
        <v>0</v>
      </c>
      <c r="CL16" s="70">
        <v>0</v>
      </c>
      <c r="CM16" s="70">
        <v>0</v>
      </c>
      <c r="CN16" s="70">
        <v>0</v>
      </c>
      <c r="CO16" s="70">
        <v>0</v>
      </c>
      <c r="CP16" s="70">
        <v>0</v>
      </c>
      <c r="CQ16" s="70">
        <v>0</v>
      </c>
      <c r="CR16" s="70">
        <v>0</v>
      </c>
      <c r="CS16" s="70">
        <v>0</v>
      </c>
      <c r="CT16" s="70">
        <v>0</v>
      </c>
      <c r="CU16" s="70">
        <v>0</v>
      </c>
      <c r="CV16" s="70">
        <v>0</v>
      </c>
      <c r="CW16" s="70">
        <v>0</v>
      </c>
      <c r="CX16" s="70">
        <v>0</v>
      </c>
      <c r="CY16" s="70">
        <v>0</v>
      </c>
      <c r="CZ16" s="70">
        <v>0</v>
      </c>
      <c r="DA16" s="70">
        <v>0</v>
      </c>
      <c r="DB16" s="70">
        <v>0</v>
      </c>
      <c r="DC16" s="70">
        <v>0</v>
      </c>
      <c r="DD16" s="70">
        <v>0</v>
      </c>
      <c r="DE16" s="70">
        <v>0</v>
      </c>
      <c r="DF16" s="70">
        <v>0</v>
      </c>
      <c r="DG16" s="70">
        <v>0</v>
      </c>
      <c r="DH16" s="70">
        <v>0</v>
      </c>
      <c r="DI16" s="70">
        <v>0</v>
      </c>
      <c r="DJ16" s="70">
        <v>0</v>
      </c>
      <c r="DK16" s="70">
        <v>0</v>
      </c>
      <c r="DL16" s="70">
        <v>0</v>
      </c>
      <c r="DM16" s="70">
        <v>0</v>
      </c>
      <c r="DN16" s="70">
        <v>0</v>
      </c>
      <c r="DO16" s="70">
        <v>0</v>
      </c>
      <c r="DP16" s="70">
        <v>0</v>
      </c>
      <c r="DQ16" s="70">
        <v>0</v>
      </c>
      <c r="DR16" s="70">
        <v>0</v>
      </c>
      <c r="DS16" s="61">
        <v>0</v>
      </c>
      <c r="DT16" s="61">
        <v>0</v>
      </c>
      <c r="DU16" s="61">
        <v>0</v>
      </c>
      <c r="DV16" s="61">
        <v>0</v>
      </c>
      <c r="DW16" s="61">
        <v>0</v>
      </c>
      <c r="DX16" s="61">
        <v>0</v>
      </c>
      <c r="DY16" s="61">
        <v>0</v>
      </c>
    </row>
    <row r="17" s="61" customFormat="1" spans="1:129">
      <c r="A17" s="69"/>
      <c r="B17" s="70" t="s">
        <v>89</v>
      </c>
      <c r="C17" s="70">
        <v>0</v>
      </c>
      <c r="D17" s="70">
        <v>0</v>
      </c>
      <c r="E17" s="70">
        <v>0</v>
      </c>
      <c r="F17" s="70">
        <v>0</v>
      </c>
      <c r="G17" s="70">
        <v>0</v>
      </c>
      <c r="H17" s="70">
        <v>0</v>
      </c>
      <c r="I17" s="70">
        <v>0</v>
      </c>
      <c r="J17" s="70">
        <v>0</v>
      </c>
      <c r="K17" s="70">
        <v>0</v>
      </c>
      <c r="L17" s="70">
        <v>0</v>
      </c>
      <c r="M17" s="70">
        <v>0</v>
      </c>
      <c r="N17" s="70">
        <v>0</v>
      </c>
      <c r="O17" s="70">
        <v>0</v>
      </c>
      <c r="P17" s="70">
        <v>0</v>
      </c>
      <c r="Q17" s="70">
        <v>0</v>
      </c>
      <c r="R17" s="70">
        <v>0</v>
      </c>
      <c r="S17" s="70">
        <v>0</v>
      </c>
      <c r="T17" s="70">
        <v>0</v>
      </c>
      <c r="U17" s="70">
        <v>0</v>
      </c>
      <c r="V17" s="70">
        <v>0</v>
      </c>
      <c r="W17" s="70">
        <v>0</v>
      </c>
      <c r="X17" s="70">
        <v>0</v>
      </c>
      <c r="Y17" s="70">
        <v>0</v>
      </c>
      <c r="Z17" s="70">
        <v>0</v>
      </c>
      <c r="AA17" s="70">
        <v>0</v>
      </c>
      <c r="AB17" s="70">
        <v>0</v>
      </c>
      <c r="AC17" s="70">
        <v>0</v>
      </c>
      <c r="AD17" s="70">
        <v>0</v>
      </c>
      <c r="AE17" s="70">
        <v>0</v>
      </c>
      <c r="AF17" s="70">
        <v>0</v>
      </c>
      <c r="AG17" s="70">
        <v>0</v>
      </c>
      <c r="AH17" s="70">
        <v>0</v>
      </c>
      <c r="AI17" s="70">
        <v>0</v>
      </c>
      <c r="AJ17" s="70">
        <v>0</v>
      </c>
      <c r="AK17" s="70">
        <v>0</v>
      </c>
      <c r="AL17" s="70">
        <v>0</v>
      </c>
      <c r="AM17" s="70">
        <v>0</v>
      </c>
      <c r="AN17" s="70">
        <v>0</v>
      </c>
      <c r="AO17" s="70">
        <v>0</v>
      </c>
      <c r="AP17" s="70">
        <v>0</v>
      </c>
      <c r="AQ17" s="70">
        <v>0</v>
      </c>
      <c r="AR17" s="70">
        <v>0</v>
      </c>
      <c r="AS17" s="70">
        <v>0</v>
      </c>
      <c r="AT17" s="70">
        <v>0</v>
      </c>
      <c r="AU17" s="70">
        <v>0</v>
      </c>
      <c r="AV17" s="70">
        <v>0</v>
      </c>
      <c r="AW17" s="70">
        <v>0</v>
      </c>
      <c r="AX17" s="70">
        <v>0</v>
      </c>
      <c r="AY17" s="70">
        <v>0</v>
      </c>
      <c r="AZ17" s="70">
        <v>0</v>
      </c>
      <c r="BA17" s="70">
        <v>0</v>
      </c>
      <c r="BB17" s="70">
        <v>0</v>
      </c>
      <c r="BC17" s="70">
        <v>0</v>
      </c>
      <c r="BD17" s="70">
        <v>0</v>
      </c>
      <c r="BE17" s="70">
        <v>0</v>
      </c>
      <c r="BF17" s="70">
        <v>0</v>
      </c>
      <c r="BG17" s="70">
        <v>0</v>
      </c>
      <c r="BH17" s="70">
        <v>0</v>
      </c>
      <c r="BI17" s="70">
        <v>0</v>
      </c>
      <c r="BJ17" s="70">
        <v>0</v>
      </c>
      <c r="BK17" s="70">
        <v>0</v>
      </c>
      <c r="BL17" s="70">
        <v>0</v>
      </c>
      <c r="BM17" s="70">
        <v>0</v>
      </c>
      <c r="BN17" s="70">
        <v>0</v>
      </c>
      <c r="BO17" s="70">
        <v>0</v>
      </c>
      <c r="BP17" s="70">
        <v>0</v>
      </c>
      <c r="BQ17" s="70">
        <v>0</v>
      </c>
      <c r="BR17" s="70">
        <v>0</v>
      </c>
      <c r="BS17" s="70">
        <v>0</v>
      </c>
      <c r="BT17" s="70">
        <v>0</v>
      </c>
      <c r="BU17" s="70">
        <v>0</v>
      </c>
      <c r="BV17" s="70">
        <v>0</v>
      </c>
      <c r="BW17" s="70">
        <v>0</v>
      </c>
      <c r="BX17" s="70">
        <v>0</v>
      </c>
      <c r="BY17" s="70">
        <v>0</v>
      </c>
      <c r="BZ17" s="70">
        <v>0</v>
      </c>
      <c r="CA17" s="70">
        <v>0</v>
      </c>
      <c r="CB17" s="70">
        <v>0</v>
      </c>
      <c r="CC17" s="70">
        <v>0</v>
      </c>
      <c r="CD17" s="70">
        <v>0</v>
      </c>
      <c r="CE17" s="70">
        <v>0</v>
      </c>
      <c r="CF17" s="70">
        <v>0</v>
      </c>
      <c r="CG17" s="70">
        <v>0</v>
      </c>
      <c r="CH17" s="70">
        <v>0</v>
      </c>
      <c r="CI17" s="70">
        <v>0</v>
      </c>
      <c r="CJ17" s="70">
        <v>0</v>
      </c>
      <c r="CK17" s="70">
        <v>0</v>
      </c>
      <c r="CL17" s="70">
        <v>0</v>
      </c>
      <c r="CM17" s="70">
        <v>0</v>
      </c>
      <c r="CN17" s="70">
        <v>0</v>
      </c>
      <c r="CO17" s="70">
        <v>0</v>
      </c>
      <c r="CP17" s="70">
        <v>0</v>
      </c>
      <c r="CQ17" s="70">
        <v>0</v>
      </c>
      <c r="CR17" s="70">
        <v>0</v>
      </c>
      <c r="CS17" s="70">
        <v>0</v>
      </c>
      <c r="CT17" s="70">
        <v>0</v>
      </c>
      <c r="CU17" s="70">
        <v>0</v>
      </c>
      <c r="CV17" s="70">
        <v>0</v>
      </c>
      <c r="CW17" s="70">
        <v>0</v>
      </c>
      <c r="CX17" s="70">
        <v>0</v>
      </c>
      <c r="CY17" s="70">
        <v>0</v>
      </c>
      <c r="CZ17" s="70">
        <v>0</v>
      </c>
      <c r="DA17" s="70">
        <v>0</v>
      </c>
      <c r="DB17" s="70">
        <v>0</v>
      </c>
      <c r="DC17" s="70">
        <v>0</v>
      </c>
      <c r="DD17" s="70">
        <v>0</v>
      </c>
      <c r="DE17" s="70">
        <v>0</v>
      </c>
      <c r="DF17" s="70">
        <v>0</v>
      </c>
      <c r="DG17" s="70">
        <v>0</v>
      </c>
      <c r="DH17" s="70">
        <v>0</v>
      </c>
      <c r="DI17" s="70">
        <v>0</v>
      </c>
      <c r="DJ17" s="70">
        <v>0</v>
      </c>
      <c r="DK17" s="70">
        <v>0</v>
      </c>
      <c r="DL17" s="70">
        <v>0</v>
      </c>
      <c r="DM17" s="70">
        <v>0</v>
      </c>
      <c r="DN17" s="70">
        <v>0</v>
      </c>
      <c r="DO17" s="70">
        <v>0</v>
      </c>
      <c r="DP17" s="70">
        <v>0</v>
      </c>
      <c r="DQ17" s="70">
        <v>0</v>
      </c>
      <c r="DR17" s="70">
        <v>0</v>
      </c>
      <c r="DS17" s="61">
        <v>0</v>
      </c>
      <c r="DT17" s="61">
        <v>0</v>
      </c>
      <c r="DU17" s="61">
        <v>0</v>
      </c>
      <c r="DV17" s="61">
        <v>0</v>
      </c>
      <c r="DW17" s="61">
        <v>0</v>
      </c>
      <c r="DX17" s="61">
        <v>0</v>
      </c>
      <c r="DY17" s="61">
        <v>0</v>
      </c>
    </row>
    <row r="18" s="61" customFormat="1" spans="1:129">
      <c r="A18" s="69"/>
      <c r="B18" s="70" t="s">
        <v>90</v>
      </c>
      <c r="C18" s="70">
        <v>0</v>
      </c>
      <c r="D18" s="70">
        <v>0</v>
      </c>
      <c r="E18" s="70">
        <v>0</v>
      </c>
      <c r="F18" s="70">
        <v>0</v>
      </c>
      <c r="G18" s="70">
        <v>0</v>
      </c>
      <c r="H18" s="70">
        <v>0</v>
      </c>
      <c r="I18" s="70">
        <v>0</v>
      </c>
      <c r="J18" s="70">
        <v>0</v>
      </c>
      <c r="K18" s="70">
        <v>0</v>
      </c>
      <c r="L18" s="70">
        <v>0</v>
      </c>
      <c r="M18" s="70">
        <v>0</v>
      </c>
      <c r="N18" s="70">
        <v>0</v>
      </c>
      <c r="O18" s="70">
        <v>0</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0</v>
      </c>
      <c r="BU18" s="70">
        <v>0</v>
      </c>
      <c r="BV18" s="70">
        <v>0</v>
      </c>
      <c r="BW18" s="70">
        <v>0</v>
      </c>
      <c r="BX18" s="70">
        <v>0</v>
      </c>
      <c r="BY18" s="70">
        <v>0</v>
      </c>
      <c r="BZ18" s="70">
        <v>0</v>
      </c>
      <c r="CA18" s="70">
        <v>0</v>
      </c>
      <c r="CB18" s="70">
        <v>0</v>
      </c>
      <c r="CC18" s="70">
        <v>0</v>
      </c>
      <c r="CD18" s="70">
        <v>0</v>
      </c>
      <c r="CE18" s="70">
        <v>0</v>
      </c>
      <c r="CF18" s="70">
        <v>0</v>
      </c>
      <c r="CG18" s="70">
        <v>0</v>
      </c>
      <c r="CH18" s="70">
        <v>0</v>
      </c>
      <c r="CI18" s="70">
        <v>0</v>
      </c>
      <c r="CJ18" s="70">
        <v>0</v>
      </c>
      <c r="CK18" s="70">
        <v>0</v>
      </c>
      <c r="CL18" s="70">
        <v>0</v>
      </c>
      <c r="CM18" s="70">
        <v>0</v>
      </c>
      <c r="CN18" s="70">
        <v>0</v>
      </c>
      <c r="CO18" s="70">
        <v>0</v>
      </c>
      <c r="CP18" s="70">
        <v>0</v>
      </c>
      <c r="CQ18" s="70">
        <v>0</v>
      </c>
      <c r="CR18" s="70">
        <v>0</v>
      </c>
      <c r="CS18" s="70">
        <v>0</v>
      </c>
      <c r="CT18" s="70">
        <v>0</v>
      </c>
      <c r="CU18" s="70">
        <v>0</v>
      </c>
      <c r="CV18" s="70">
        <v>0</v>
      </c>
      <c r="CW18" s="70">
        <v>0</v>
      </c>
      <c r="CX18" s="70">
        <v>0</v>
      </c>
      <c r="CY18" s="70">
        <v>0</v>
      </c>
      <c r="CZ18" s="70">
        <v>0</v>
      </c>
      <c r="DA18" s="70">
        <v>0</v>
      </c>
      <c r="DB18" s="70">
        <v>0</v>
      </c>
      <c r="DC18" s="70">
        <v>0</v>
      </c>
      <c r="DD18" s="70">
        <v>0</v>
      </c>
      <c r="DE18" s="70">
        <v>0</v>
      </c>
      <c r="DF18" s="70">
        <v>0</v>
      </c>
      <c r="DG18" s="70">
        <v>0</v>
      </c>
      <c r="DH18" s="70">
        <v>0</v>
      </c>
      <c r="DI18" s="70">
        <v>0</v>
      </c>
      <c r="DJ18" s="70">
        <v>0</v>
      </c>
      <c r="DK18" s="70">
        <v>0</v>
      </c>
      <c r="DL18" s="70">
        <v>0</v>
      </c>
      <c r="DM18" s="70">
        <v>0</v>
      </c>
      <c r="DN18" s="70">
        <v>0</v>
      </c>
      <c r="DO18" s="70">
        <v>0</v>
      </c>
      <c r="DP18" s="70">
        <v>0</v>
      </c>
      <c r="DQ18" s="70">
        <v>0</v>
      </c>
      <c r="DR18" s="70">
        <v>0</v>
      </c>
      <c r="DS18" s="61">
        <v>0</v>
      </c>
      <c r="DT18" s="61">
        <v>0</v>
      </c>
      <c r="DU18" s="61">
        <v>0</v>
      </c>
      <c r="DV18" s="61">
        <v>0</v>
      </c>
      <c r="DW18" s="61">
        <v>0</v>
      </c>
      <c r="DX18" s="61">
        <v>0</v>
      </c>
      <c r="DY18" s="61">
        <v>0</v>
      </c>
    </row>
    <row r="19" s="61" customFormat="1" spans="1:129">
      <c r="A19" s="69"/>
      <c r="B19" s="70" t="s">
        <v>91</v>
      </c>
      <c r="C19" s="70">
        <v>0</v>
      </c>
      <c r="D19" s="70">
        <v>0</v>
      </c>
      <c r="E19" s="70">
        <v>0</v>
      </c>
      <c r="F19" s="70">
        <v>0</v>
      </c>
      <c r="G19" s="70">
        <v>0</v>
      </c>
      <c r="H19" s="70">
        <v>0</v>
      </c>
      <c r="I19" s="70">
        <v>0</v>
      </c>
      <c r="J19" s="70">
        <v>0</v>
      </c>
      <c r="K19" s="70">
        <v>0</v>
      </c>
      <c r="L19" s="70">
        <v>0</v>
      </c>
      <c r="M19" s="70">
        <v>0</v>
      </c>
      <c r="N19" s="70">
        <v>0</v>
      </c>
      <c r="O19" s="70">
        <v>0</v>
      </c>
      <c r="P19" s="70">
        <v>0</v>
      </c>
      <c r="Q19" s="70">
        <v>0</v>
      </c>
      <c r="R19" s="70">
        <v>0</v>
      </c>
      <c r="S19" s="70">
        <v>0</v>
      </c>
      <c r="T19" s="70">
        <v>0</v>
      </c>
      <c r="U19" s="70">
        <v>0</v>
      </c>
      <c r="V19" s="70">
        <v>0</v>
      </c>
      <c r="W19" s="70">
        <v>0</v>
      </c>
      <c r="X19" s="70">
        <v>0</v>
      </c>
      <c r="Y19" s="70">
        <v>0</v>
      </c>
      <c r="Z19" s="70">
        <v>0</v>
      </c>
      <c r="AA19" s="70">
        <v>0</v>
      </c>
      <c r="AB19" s="70">
        <v>0</v>
      </c>
      <c r="AC19" s="70">
        <v>0</v>
      </c>
      <c r="AD19" s="70">
        <v>0</v>
      </c>
      <c r="AE19" s="70">
        <v>0</v>
      </c>
      <c r="AF19" s="70">
        <v>0</v>
      </c>
      <c r="AG19" s="70">
        <v>0</v>
      </c>
      <c r="AH19" s="70">
        <v>0</v>
      </c>
      <c r="AI19" s="70">
        <v>0</v>
      </c>
      <c r="AJ19" s="70">
        <v>0</v>
      </c>
      <c r="AK19" s="70">
        <v>0</v>
      </c>
      <c r="AL19" s="70">
        <v>0</v>
      </c>
      <c r="AM19" s="70">
        <v>0</v>
      </c>
      <c r="AN19" s="70">
        <v>0</v>
      </c>
      <c r="AO19" s="70">
        <v>0</v>
      </c>
      <c r="AP19" s="70">
        <v>0</v>
      </c>
      <c r="AQ19" s="70">
        <v>0</v>
      </c>
      <c r="AR19" s="70">
        <v>0</v>
      </c>
      <c r="AS19" s="70">
        <v>0</v>
      </c>
      <c r="AT19" s="70">
        <v>0</v>
      </c>
      <c r="AU19" s="70">
        <v>0</v>
      </c>
      <c r="AV19" s="70">
        <v>0</v>
      </c>
      <c r="AW19" s="70">
        <v>0</v>
      </c>
      <c r="AX19" s="70">
        <v>0</v>
      </c>
      <c r="AY19" s="70">
        <v>0</v>
      </c>
      <c r="AZ19" s="70">
        <v>0</v>
      </c>
      <c r="BA19" s="70">
        <v>0</v>
      </c>
      <c r="BB19" s="70">
        <v>0</v>
      </c>
      <c r="BC19" s="70">
        <v>0</v>
      </c>
      <c r="BD19" s="70">
        <v>0</v>
      </c>
      <c r="BE19" s="70">
        <v>0</v>
      </c>
      <c r="BF19" s="70">
        <v>0</v>
      </c>
      <c r="BG19" s="70">
        <v>0</v>
      </c>
      <c r="BH19" s="70">
        <v>0</v>
      </c>
      <c r="BI19" s="70">
        <v>0</v>
      </c>
      <c r="BJ19" s="70">
        <v>0</v>
      </c>
      <c r="BK19" s="70">
        <v>0</v>
      </c>
      <c r="BL19" s="70">
        <v>0</v>
      </c>
      <c r="BM19" s="70">
        <v>0</v>
      </c>
      <c r="BN19" s="70">
        <v>0</v>
      </c>
      <c r="BO19" s="70">
        <v>0</v>
      </c>
      <c r="BP19" s="70">
        <v>0</v>
      </c>
      <c r="BQ19" s="70">
        <v>0</v>
      </c>
      <c r="BR19" s="70">
        <v>0</v>
      </c>
      <c r="BS19" s="70">
        <v>0</v>
      </c>
      <c r="BT19" s="70">
        <v>0</v>
      </c>
      <c r="BU19" s="70">
        <v>0</v>
      </c>
      <c r="BV19" s="70">
        <v>0</v>
      </c>
      <c r="BW19" s="70">
        <v>0</v>
      </c>
      <c r="BX19" s="70">
        <v>0</v>
      </c>
      <c r="BY19" s="70">
        <v>0</v>
      </c>
      <c r="BZ19" s="70">
        <v>0</v>
      </c>
      <c r="CA19" s="70">
        <v>0</v>
      </c>
      <c r="CB19" s="70">
        <v>0</v>
      </c>
      <c r="CC19" s="70">
        <v>0</v>
      </c>
      <c r="CD19" s="70">
        <v>0</v>
      </c>
      <c r="CE19" s="70">
        <v>0</v>
      </c>
      <c r="CF19" s="70">
        <v>0</v>
      </c>
      <c r="CG19" s="70">
        <v>0</v>
      </c>
      <c r="CH19" s="70">
        <v>0</v>
      </c>
      <c r="CI19" s="70">
        <v>0</v>
      </c>
      <c r="CJ19" s="70">
        <v>0</v>
      </c>
      <c r="CK19" s="70">
        <v>0</v>
      </c>
      <c r="CL19" s="70">
        <v>0</v>
      </c>
      <c r="CM19" s="70">
        <v>0</v>
      </c>
      <c r="CN19" s="70">
        <v>0</v>
      </c>
      <c r="CO19" s="70">
        <v>0</v>
      </c>
      <c r="CP19" s="70">
        <v>0</v>
      </c>
      <c r="CQ19" s="70">
        <v>0</v>
      </c>
      <c r="CR19" s="70">
        <v>0</v>
      </c>
      <c r="CS19" s="70">
        <v>0</v>
      </c>
      <c r="CT19" s="70">
        <v>0</v>
      </c>
      <c r="CU19" s="70">
        <v>0</v>
      </c>
      <c r="CV19" s="70">
        <v>0</v>
      </c>
      <c r="CW19" s="70">
        <v>0</v>
      </c>
      <c r="CX19" s="70">
        <v>0</v>
      </c>
      <c r="CY19" s="70">
        <v>0</v>
      </c>
      <c r="CZ19" s="70">
        <v>0</v>
      </c>
      <c r="DA19" s="70">
        <v>0</v>
      </c>
      <c r="DB19" s="70">
        <v>0</v>
      </c>
      <c r="DC19" s="70">
        <v>0</v>
      </c>
      <c r="DD19" s="70">
        <v>0</v>
      </c>
      <c r="DE19" s="70">
        <v>0</v>
      </c>
      <c r="DF19" s="70">
        <v>0</v>
      </c>
      <c r="DG19" s="70">
        <v>0</v>
      </c>
      <c r="DH19" s="70">
        <v>0</v>
      </c>
      <c r="DI19" s="70">
        <v>0</v>
      </c>
      <c r="DJ19" s="70">
        <v>0</v>
      </c>
      <c r="DK19" s="70">
        <v>0</v>
      </c>
      <c r="DL19" s="70">
        <v>0</v>
      </c>
      <c r="DM19" s="70">
        <v>0</v>
      </c>
      <c r="DN19" s="70">
        <v>0</v>
      </c>
      <c r="DO19" s="70">
        <v>0</v>
      </c>
      <c r="DP19" s="70">
        <v>0</v>
      </c>
      <c r="DQ19" s="70">
        <v>0</v>
      </c>
      <c r="DR19" s="70">
        <v>0</v>
      </c>
      <c r="DS19" s="61">
        <v>0</v>
      </c>
      <c r="DT19" s="61">
        <v>0</v>
      </c>
      <c r="DU19" s="61">
        <v>0</v>
      </c>
      <c r="DV19" s="61">
        <v>0</v>
      </c>
      <c r="DW19" s="61">
        <v>0</v>
      </c>
      <c r="DX19" s="61">
        <v>0</v>
      </c>
      <c r="DY19" s="61">
        <v>0</v>
      </c>
    </row>
    <row r="20" s="61" customFormat="1" spans="1:129">
      <c r="A20" s="69"/>
      <c r="B20" s="70" t="s">
        <v>92</v>
      </c>
      <c r="C20" s="70">
        <v>0</v>
      </c>
      <c r="D20" s="70">
        <v>0</v>
      </c>
      <c r="E20" s="70">
        <v>0</v>
      </c>
      <c r="F20" s="70">
        <v>0</v>
      </c>
      <c r="G20" s="70">
        <v>0</v>
      </c>
      <c r="H20" s="70">
        <v>0</v>
      </c>
      <c r="I20" s="70">
        <v>0</v>
      </c>
      <c r="J20" s="70">
        <v>0</v>
      </c>
      <c r="K20" s="70">
        <v>0</v>
      </c>
      <c r="L20" s="70">
        <v>0</v>
      </c>
      <c r="M20" s="70">
        <v>0</v>
      </c>
      <c r="N20" s="70">
        <v>0</v>
      </c>
      <c r="O20" s="70">
        <v>0</v>
      </c>
      <c r="P20" s="70">
        <v>0</v>
      </c>
      <c r="Q20" s="70">
        <v>0</v>
      </c>
      <c r="R20" s="70">
        <v>0</v>
      </c>
      <c r="S20" s="70">
        <v>0</v>
      </c>
      <c r="T20" s="70">
        <v>0</v>
      </c>
      <c r="U20" s="70">
        <v>0</v>
      </c>
      <c r="V20" s="70">
        <v>0</v>
      </c>
      <c r="W20" s="70">
        <v>0</v>
      </c>
      <c r="X20" s="70">
        <v>0</v>
      </c>
      <c r="Y20" s="70">
        <v>0</v>
      </c>
      <c r="Z20" s="70">
        <v>0</v>
      </c>
      <c r="AA20" s="70">
        <v>0</v>
      </c>
      <c r="AB20" s="70">
        <v>0</v>
      </c>
      <c r="AC20" s="70">
        <v>0</v>
      </c>
      <c r="AD20" s="70">
        <v>0</v>
      </c>
      <c r="AE20" s="70">
        <v>0</v>
      </c>
      <c r="AF20" s="70">
        <v>0</v>
      </c>
      <c r="AG20" s="70">
        <v>0</v>
      </c>
      <c r="AH20" s="70">
        <v>0</v>
      </c>
      <c r="AI20" s="70">
        <v>0</v>
      </c>
      <c r="AJ20" s="70">
        <v>0</v>
      </c>
      <c r="AK20" s="70">
        <v>0</v>
      </c>
      <c r="AL20" s="70">
        <v>0</v>
      </c>
      <c r="AM20" s="70">
        <v>0</v>
      </c>
      <c r="AN20" s="70">
        <v>0</v>
      </c>
      <c r="AO20" s="70">
        <v>0</v>
      </c>
      <c r="AP20" s="70">
        <v>0</v>
      </c>
      <c r="AQ20" s="70">
        <v>0</v>
      </c>
      <c r="AR20" s="70">
        <v>0</v>
      </c>
      <c r="AS20" s="70">
        <v>0</v>
      </c>
      <c r="AT20" s="70">
        <v>0</v>
      </c>
      <c r="AU20" s="70">
        <v>0</v>
      </c>
      <c r="AV20" s="70">
        <v>0</v>
      </c>
      <c r="AW20" s="70">
        <v>0</v>
      </c>
      <c r="AX20" s="70">
        <v>0</v>
      </c>
      <c r="AY20" s="70">
        <v>0</v>
      </c>
      <c r="AZ20" s="70">
        <v>0</v>
      </c>
      <c r="BA20" s="70">
        <v>0</v>
      </c>
      <c r="BB20" s="70">
        <v>0</v>
      </c>
      <c r="BC20" s="70">
        <v>0</v>
      </c>
      <c r="BD20" s="70">
        <v>0</v>
      </c>
      <c r="BE20" s="70">
        <v>0</v>
      </c>
      <c r="BF20" s="70">
        <v>0</v>
      </c>
      <c r="BG20" s="70">
        <v>0</v>
      </c>
      <c r="BH20" s="70">
        <v>0</v>
      </c>
      <c r="BI20" s="70">
        <v>0</v>
      </c>
      <c r="BJ20" s="70">
        <v>0</v>
      </c>
      <c r="BK20" s="70">
        <v>0</v>
      </c>
      <c r="BL20" s="70">
        <v>0</v>
      </c>
      <c r="BM20" s="70">
        <v>0</v>
      </c>
      <c r="BN20" s="70">
        <v>0</v>
      </c>
      <c r="BO20" s="70">
        <v>0</v>
      </c>
      <c r="BP20" s="70">
        <v>0</v>
      </c>
      <c r="BQ20" s="70">
        <v>0</v>
      </c>
      <c r="BR20" s="70">
        <v>0</v>
      </c>
      <c r="BS20" s="70">
        <v>0</v>
      </c>
      <c r="BT20" s="70">
        <v>0</v>
      </c>
      <c r="BU20" s="70">
        <v>0</v>
      </c>
      <c r="BV20" s="70">
        <v>0</v>
      </c>
      <c r="BW20" s="70">
        <v>0</v>
      </c>
      <c r="BX20" s="70">
        <v>0</v>
      </c>
      <c r="BY20" s="70">
        <v>0</v>
      </c>
      <c r="BZ20" s="70">
        <v>0</v>
      </c>
      <c r="CA20" s="70">
        <v>0</v>
      </c>
      <c r="CB20" s="70">
        <v>0</v>
      </c>
      <c r="CC20" s="70">
        <v>0</v>
      </c>
      <c r="CD20" s="70">
        <v>0</v>
      </c>
      <c r="CE20" s="70">
        <v>0</v>
      </c>
      <c r="CF20" s="70">
        <v>0</v>
      </c>
      <c r="CG20" s="70">
        <v>0</v>
      </c>
      <c r="CH20" s="70">
        <v>0</v>
      </c>
      <c r="CI20" s="70">
        <v>0</v>
      </c>
      <c r="CJ20" s="70">
        <v>0</v>
      </c>
      <c r="CK20" s="70">
        <v>0</v>
      </c>
      <c r="CL20" s="70">
        <v>0</v>
      </c>
      <c r="CM20" s="70">
        <v>0</v>
      </c>
      <c r="CN20" s="70">
        <v>0</v>
      </c>
      <c r="CO20" s="70">
        <v>0</v>
      </c>
      <c r="CP20" s="70">
        <v>0</v>
      </c>
      <c r="CQ20" s="70">
        <v>0</v>
      </c>
      <c r="CR20" s="70">
        <v>0</v>
      </c>
      <c r="CS20" s="70">
        <v>0</v>
      </c>
      <c r="CT20" s="70">
        <v>0</v>
      </c>
      <c r="CU20" s="70">
        <v>0</v>
      </c>
      <c r="CV20" s="70">
        <v>0</v>
      </c>
      <c r="CW20" s="70">
        <v>0</v>
      </c>
      <c r="CX20" s="70">
        <v>0</v>
      </c>
      <c r="CY20" s="70">
        <v>0</v>
      </c>
      <c r="CZ20" s="70">
        <v>0</v>
      </c>
      <c r="DA20" s="70">
        <v>0</v>
      </c>
      <c r="DB20" s="70">
        <v>0</v>
      </c>
      <c r="DC20" s="70">
        <v>0</v>
      </c>
      <c r="DD20" s="70">
        <v>0</v>
      </c>
      <c r="DE20" s="70">
        <v>0</v>
      </c>
      <c r="DF20" s="70">
        <v>0</v>
      </c>
      <c r="DG20" s="70">
        <v>0</v>
      </c>
      <c r="DH20" s="70">
        <v>0</v>
      </c>
      <c r="DI20" s="70">
        <v>0</v>
      </c>
      <c r="DJ20" s="70">
        <v>0</v>
      </c>
      <c r="DK20" s="70">
        <v>0</v>
      </c>
      <c r="DL20" s="70">
        <v>0</v>
      </c>
      <c r="DM20" s="70">
        <v>0</v>
      </c>
      <c r="DN20" s="70">
        <v>0</v>
      </c>
      <c r="DO20" s="70">
        <v>0</v>
      </c>
      <c r="DP20" s="70">
        <v>0</v>
      </c>
      <c r="DQ20" s="70">
        <v>0</v>
      </c>
      <c r="DR20" s="70">
        <v>0</v>
      </c>
      <c r="DS20" s="61">
        <v>0</v>
      </c>
      <c r="DT20" s="61">
        <v>0</v>
      </c>
      <c r="DU20" s="61">
        <v>0</v>
      </c>
      <c r="DV20" s="61">
        <v>0</v>
      </c>
      <c r="DW20" s="61">
        <v>0</v>
      </c>
      <c r="DX20" s="61">
        <v>0</v>
      </c>
      <c r="DY20" s="61">
        <v>0</v>
      </c>
    </row>
    <row r="21" s="61" customFormat="1" spans="1:129">
      <c r="A21" s="69"/>
      <c r="B21" s="70" t="s">
        <v>93</v>
      </c>
      <c r="C21" s="70">
        <v>0</v>
      </c>
      <c r="D21" s="70">
        <v>0</v>
      </c>
      <c r="E21" s="70">
        <v>0</v>
      </c>
      <c r="F21" s="70">
        <v>0</v>
      </c>
      <c r="G21" s="70">
        <v>0</v>
      </c>
      <c r="H21" s="70">
        <v>0</v>
      </c>
      <c r="I21" s="70">
        <v>0</v>
      </c>
      <c r="J21" s="70">
        <v>0</v>
      </c>
      <c r="K21" s="70">
        <v>0</v>
      </c>
      <c r="L21" s="70">
        <v>0</v>
      </c>
      <c r="M21" s="70">
        <v>0</v>
      </c>
      <c r="N21" s="70">
        <v>0</v>
      </c>
      <c r="O21" s="70">
        <v>0</v>
      </c>
      <c r="P21" s="70">
        <v>0</v>
      </c>
      <c r="Q21" s="70">
        <v>0</v>
      </c>
      <c r="R21" s="70">
        <v>0</v>
      </c>
      <c r="S21" s="70">
        <v>0</v>
      </c>
      <c r="T21" s="70">
        <v>0</v>
      </c>
      <c r="U21" s="70">
        <v>0</v>
      </c>
      <c r="V21" s="70">
        <v>0</v>
      </c>
      <c r="W21" s="70">
        <v>0</v>
      </c>
      <c r="X21" s="70">
        <v>0</v>
      </c>
      <c r="Y21" s="70">
        <v>0</v>
      </c>
      <c r="Z21" s="70">
        <v>0</v>
      </c>
      <c r="AA21" s="70">
        <v>0</v>
      </c>
      <c r="AB21" s="70">
        <v>0</v>
      </c>
      <c r="AC21" s="70">
        <v>0</v>
      </c>
      <c r="AD21" s="70">
        <v>0</v>
      </c>
      <c r="AE21" s="70">
        <v>0</v>
      </c>
      <c r="AF21" s="70">
        <v>0</v>
      </c>
      <c r="AG21" s="70">
        <v>0</v>
      </c>
      <c r="AH21" s="70">
        <v>0</v>
      </c>
      <c r="AI21" s="70">
        <v>0</v>
      </c>
      <c r="AJ21" s="70">
        <v>0</v>
      </c>
      <c r="AK21" s="70">
        <v>0</v>
      </c>
      <c r="AL21" s="70">
        <v>0</v>
      </c>
      <c r="AM21" s="70">
        <v>0</v>
      </c>
      <c r="AN21" s="70">
        <v>0</v>
      </c>
      <c r="AO21" s="70">
        <v>0</v>
      </c>
      <c r="AP21" s="70">
        <v>0</v>
      </c>
      <c r="AQ21" s="70">
        <v>0</v>
      </c>
      <c r="AR21" s="70">
        <v>0</v>
      </c>
      <c r="AS21" s="70">
        <v>0</v>
      </c>
      <c r="AT21" s="70">
        <v>0</v>
      </c>
      <c r="AU21" s="70">
        <v>0</v>
      </c>
      <c r="AV21" s="70">
        <v>0</v>
      </c>
      <c r="AW21" s="70">
        <v>0</v>
      </c>
      <c r="AX21" s="70">
        <v>0</v>
      </c>
      <c r="AY21" s="70">
        <v>0</v>
      </c>
      <c r="AZ21" s="70">
        <v>0</v>
      </c>
      <c r="BA21" s="70">
        <v>0</v>
      </c>
      <c r="BB21" s="70">
        <v>0</v>
      </c>
      <c r="BC21" s="70">
        <v>0</v>
      </c>
      <c r="BD21" s="70">
        <v>0</v>
      </c>
      <c r="BE21" s="70">
        <v>0</v>
      </c>
      <c r="BF21" s="70">
        <v>0</v>
      </c>
      <c r="BG21" s="70">
        <v>0</v>
      </c>
      <c r="BH21" s="70">
        <v>0</v>
      </c>
      <c r="BI21" s="70">
        <v>0</v>
      </c>
      <c r="BJ21" s="70">
        <v>0</v>
      </c>
      <c r="BK21" s="70">
        <v>0</v>
      </c>
      <c r="BL21" s="70">
        <v>0</v>
      </c>
      <c r="BM21" s="70">
        <v>0</v>
      </c>
      <c r="BN21" s="70">
        <v>0</v>
      </c>
      <c r="BO21" s="70">
        <v>0</v>
      </c>
      <c r="BP21" s="70">
        <v>0</v>
      </c>
      <c r="BQ21" s="70">
        <v>0</v>
      </c>
      <c r="BR21" s="70">
        <v>0</v>
      </c>
      <c r="BS21" s="70">
        <v>0</v>
      </c>
      <c r="BT21" s="70">
        <v>0</v>
      </c>
      <c r="BU21" s="70">
        <v>0</v>
      </c>
      <c r="BV21" s="70">
        <v>0</v>
      </c>
      <c r="BW21" s="70">
        <v>0</v>
      </c>
      <c r="BX21" s="70">
        <v>0</v>
      </c>
      <c r="BY21" s="70">
        <v>0</v>
      </c>
      <c r="BZ21" s="70">
        <v>0</v>
      </c>
      <c r="CA21" s="70">
        <v>0</v>
      </c>
      <c r="CB21" s="70">
        <v>0</v>
      </c>
      <c r="CC21" s="70">
        <v>0</v>
      </c>
      <c r="CD21" s="70">
        <v>0</v>
      </c>
      <c r="CE21" s="70">
        <v>0</v>
      </c>
      <c r="CF21" s="70">
        <v>0</v>
      </c>
      <c r="CG21" s="70">
        <v>0</v>
      </c>
      <c r="CH21" s="70">
        <v>0</v>
      </c>
      <c r="CI21" s="70">
        <v>0</v>
      </c>
      <c r="CJ21" s="70">
        <v>0</v>
      </c>
      <c r="CK21" s="70">
        <v>0</v>
      </c>
      <c r="CL21" s="70">
        <v>0</v>
      </c>
      <c r="CM21" s="70">
        <v>0</v>
      </c>
      <c r="CN21" s="70">
        <v>0</v>
      </c>
      <c r="CO21" s="70">
        <v>0</v>
      </c>
      <c r="CP21" s="70">
        <v>0</v>
      </c>
      <c r="CQ21" s="70">
        <v>0</v>
      </c>
      <c r="CR21" s="70">
        <v>0</v>
      </c>
      <c r="CS21" s="70">
        <v>0</v>
      </c>
      <c r="CT21" s="70">
        <v>0</v>
      </c>
      <c r="CU21" s="70">
        <v>0</v>
      </c>
      <c r="CV21" s="70">
        <v>0</v>
      </c>
      <c r="CW21" s="70">
        <v>0</v>
      </c>
      <c r="CX21" s="70">
        <v>0</v>
      </c>
      <c r="CY21" s="70">
        <v>0</v>
      </c>
      <c r="CZ21" s="70">
        <v>0</v>
      </c>
      <c r="DA21" s="70">
        <v>0</v>
      </c>
      <c r="DB21" s="70">
        <v>0</v>
      </c>
      <c r="DC21" s="70">
        <v>0</v>
      </c>
      <c r="DD21" s="70">
        <v>0</v>
      </c>
      <c r="DE21" s="70">
        <v>0</v>
      </c>
      <c r="DF21" s="70">
        <v>0</v>
      </c>
      <c r="DG21" s="70">
        <v>0</v>
      </c>
      <c r="DH21" s="70">
        <v>0</v>
      </c>
      <c r="DI21" s="70">
        <v>0</v>
      </c>
      <c r="DJ21" s="70">
        <v>0</v>
      </c>
      <c r="DK21" s="70">
        <v>0</v>
      </c>
      <c r="DL21" s="70">
        <v>0</v>
      </c>
      <c r="DM21" s="70">
        <v>0</v>
      </c>
      <c r="DN21" s="70">
        <v>0</v>
      </c>
      <c r="DO21" s="70">
        <v>0</v>
      </c>
      <c r="DP21" s="70">
        <v>0</v>
      </c>
      <c r="DQ21" s="70">
        <v>0</v>
      </c>
      <c r="DR21" s="70">
        <v>0</v>
      </c>
      <c r="DS21" s="61">
        <v>0</v>
      </c>
      <c r="DT21" s="61">
        <v>0</v>
      </c>
      <c r="DU21" s="61">
        <v>0</v>
      </c>
      <c r="DV21" s="61">
        <v>0</v>
      </c>
      <c r="DW21" s="61">
        <v>0</v>
      </c>
      <c r="DX21" s="61">
        <v>0</v>
      </c>
      <c r="DY21" s="61">
        <v>0</v>
      </c>
    </row>
    <row r="22" s="61" customFormat="1" spans="1:129">
      <c r="A22" s="69"/>
      <c r="B22" s="70" t="s">
        <v>94</v>
      </c>
      <c r="C22" s="70">
        <v>15094.34</v>
      </c>
      <c r="D22" s="70">
        <v>0</v>
      </c>
      <c r="E22" s="70">
        <v>0</v>
      </c>
      <c r="F22" s="70">
        <v>0</v>
      </c>
      <c r="G22" s="70">
        <v>0</v>
      </c>
      <c r="H22" s="70">
        <v>0</v>
      </c>
      <c r="I22" s="70">
        <v>15094.34</v>
      </c>
      <c r="J22" s="70">
        <v>0</v>
      </c>
      <c r="K22" s="70">
        <v>0</v>
      </c>
      <c r="L22" s="70">
        <v>0</v>
      </c>
      <c r="M22" s="70">
        <v>0</v>
      </c>
      <c r="N22" s="70">
        <v>0</v>
      </c>
      <c r="O22" s="70">
        <v>0</v>
      </c>
      <c r="P22" s="70">
        <v>0</v>
      </c>
      <c r="Q22" s="70">
        <v>0</v>
      </c>
      <c r="R22" s="70">
        <v>0</v>
      </c>
      <c r="S22" s="70">
        <v>0</v>
      </c>
      <c r="T22" s="70">
        <v>0</v>
      </c>
      <c r="U22" s="70">
        <v>0</v>
      </c>
      <c r="V22" s="70">
        <v>0</v>
      </c>
      <c r="W22" s="70">
        <v>0</v>
      </c>
      <c r="X22" s="70">
        <v>0</v>
      </c>
      <c r="Y22" s="70">
        <v>0</v>
      </c>
      <c r="Z22" s="70">
        <v>0</v>
      </c>
      <c r="AA22" s="70">
        <v>0</v>
      </c>
      <c r="AB22" s="70">
        <v>0</v>
      </c>
      <c r="AC22" s="70">
        <v>0</v>
      </c>
      <c r="AD22" s="70">
        <v>0</v>
      </c>
      <c r="AE22" s="70">
        <v>0</v>
      </c>
      <c r="AF22" s="70">
        <v>0</v>
      </c>
      <c r="AG22" s="70">
        <v>0</v>
      </c>
      <c r="AH22" s="70">
        <v>0</v>
      </c>
      <c r="AI22" s="70">
        <v>0</v>
      </c>
      <c r="AJ22" s="70">
        <v>0</v>
      </c>
      <c r="AK22" s="70">
        <v>0</v>
      </c>
      <c r="AL22" s="70">
        <v>0</v>
      </c>
      <c r="AM22" s="70">
        <v>0</v>
      </c>
      <c r="AN22" s="70">
        <v>0</v>
      </c>
      <c r="AO22" s="70">
        <v>0</v>
      </c>
      <c r="AP22" s="70">
        <v>0</v>
      </c>
      <c r="AQ22" s="70">
        <v>0</v>
      </c>
      <c r="AR22" s="70">
        <v>0</v>
      </c>
      <c r="AS22" s="70">
        <v>0</v>
      </c>
      <c r="AT22" s="70">
        <v>0</v>
      </c>
      <c r="AU22" s="70">
        <v>0</v>
      </c>
      <c r="AV22" s="70">
        <v>0</v>
      </c>
      <c r="AW22" s="70">
        <v>0</v>
      </c>
      <c r="AX22" s="70">
        <v>0</v>
      </c>
      <c r="AY22" s="70">
        <v>0</v>
      </c>
      <c r="AZ22" s="70">
        <v>0</v>
      </c>
      <c r="BA22" s="70">
        <v>0</v>
      </c>
      <c r="BB22" s="70">
        <v>0</v>
      </c>
      <c r="BC22" s="70">
        <v>0</v>
      </c>
      <c r="BD22" s="70">
        <v>0</v>
      </c>
      <c r="BE22" s="70">
        <v>0</v>
      </c>
      <c r="BF22" s="70">
        <v>0</v>
      </c>
      <c r="BG22" s="70">
        <v>0</v>
      </c>
      <c r="BH22" s="70">
        <v>0</v>
      </c>
      <c r="BI22" s="70">
        <v>0</v>
      </c>
      <c r="BJ22" s="70">
        <v>0</v>
      </c>
      <c r="BK22" s="70">
        <v>0</v>
      </c>
      <c r="BL22" s="70">
        <v>0</v>
      </c>
      <c r="BM22" s="70">
        <v>0</v>
      </c>
      <c r="BN22" s="70">
        <v>0</v>
      </c>
      <c r="BO22" s="70">
        <v>0</v>
      </c>
      <c r="BP22" s="70">
        <v>0</v>
      </c>
      <c r="BQ22" s="70">
        <v>0</v>
      </c>
      <c r="BR22" s="70">
        <v>0</v>
      </c>
      <c r="BS22" s="70">
        <v>0</v>
      </c>
      <c r="BT22" s="70">
        <v>0</v>
      </c>
      <c r="BU22" s="70">
        <v>0</v>
      </c>
      <c r="BV22" s="70">
        <v>0</v>
      </c>
      <c r="BW22" s="70">
        <v>0</v>
      </c>
      <c r="BX22" s="70">
        <v>0</v>
      </c>
      <c r="BY22" s="70">
        <v>0</v>
      </c>
      <c r="BZ22" s="70">
        <v>0</v>
      </c>
      <c r="CA22" s="70">
        <v>0</v>
      </c>
      <c r="CB22" s="70">
        <v>0</v>
      </c>
      <c r="CC22" s="70">
        <v>0</v>
      </c>
      <c r="CD22" s="70">
        <v>0</v>
      </c>
      <c r="CE22" s="70">
        <v>0</v>
      </c>
      <c r="CF22" s="70">
        <v>0</v>
      </c>
      <c r="CG22" s="70">
        <v>0</v>
      </c>
      <c r="CH22" s="70">
        <v>0</v>
      </c>
      <c r="CI22" s="70">
        <v>0</v>
      </c>
      <c r="CJ22" s="70">
        <v>0</v>
      </c>
      <c r="CK22" s="70">
        <v>0</v>
      </c>
      <c r="CL22" s="70">
        <v>0</v>
      </c>
      <c r="CM22" s="70">
        <v>0</v>
      </c>
      <c r="CN22" s="70">
        <v>0</v>
      </c>
      <c r="CO22" s="70">
        <v>0</v>
      </c>
      <c r="CP22" s="70">
        <v>0</v>
      </c>
      <c r="CQ22" s="70">
        <v>0</v>
      </c>
      <c r="CR22" s="70">
        <v>0</v>
      </c>
      <c r="CS22" s="70">
        <v>0</v>
      </c>
      <c r="CT22" s="70">
        <v>0</v>
      </c>
      <c r="CU22" s="70">
        <v>0</v>
      </c>
      <c r="CV22" s="70">
        <v>0</v>
      </c>
      <c r="CW22" s="70">
        <v>0</v>
      </c>
      <c r="CX22" s="70">
        <v>0</v>
      </c>
      <c r="CY22" s="70">
        <v>0</v>
      </c>
      <c r="CZ22" s="70">
        <v>0</v>
      </c>
      <c r="DA22" s="70">
        <v>0</v>
      </c>
      <c r="DB22" s="70">
        <v>0</v>
      </c>
      <c r="DC22" s="70">
        <v>0</v>
      </c>
      <c r="DD22" s="70">
        <v>0</v>
      </c>
      <c r="DE22" s="70">
        <v>0</v>
      </c>
      <c r="DF22" s="70">
        <v>0</v>
      </c>
      <c r="DG22" s="70">
        <v>0</v>
      </c>
      <c r="DH22" s="70">
        <v>0</v>
      </c>
      <c r="DI22" s="70">
        <v>0</v>
      </c>
      <c r="DJ22" s="70">
        <v>0</v>
      </c>
      <c r="DK22" s="70">
        <v>0</v>
      </c>
      <c r="DL22" s="70">
        <v>0</v>
      </c>
      <c r="DM22" s="70">
        <v>0</v>
      </c>
      <c r="DN22" s="70">
        <v>0</v>
      </c>
      <c r="DO22" s="70">
        <v>0</v>
      </c>
      <c r="DP22" s="70">
        <v>0</v>
      </c>
      <c r="DQ22" s="70">
        <v>0</v>
      </c>
      <c r="DR22" s="70">
        <v>0</v>
      </c>
      <c r="DS22" s="61">
        <v>0</v>
      </c>
      <c r="DT22" s="61">
        <v>0</v>
      </c>
      <c r="DU22" s="61">
        <v>0</v>
      </c>
      <c r="DV22" s="61">
        <v>0</v>
      </c>
      <c r="DW22" s="61">
        <v>0</v>
      </c>
      <c r="DX22" s="61">
        <v>0</v>
      </c>
      <c r="DY22" s="61">
        <v>0</v>
      </c>
    </row>
    <row r="23" s="63" customFormat="1" spans="1:129">
      <c r="A23" s="69"/>
      <c r="B23" s="71" t="s">
        <v>95</v>
      </c>
      <c r="C23" s="70">
        <v>200658218.411415</v>
      </c>
      <c r="D23" s="70">
        <v>-5967027.3</v>
      </c>
      <c r="E23" s="70">
        <v>300000</v>
      </c>
      <c r="F23" s="70">
        <v>0</v>
      </c>
      <c r="G23" s="70">
        <v>0</v>
      </c>
      <c r="H23" s="70">
        <v>0</v>
      </c>
      <c r="I23" s="70">
        <v>15094.34</v>
      </c>
      <c r="J23" s="70">
        <v>2338.97</v>
      </c>
      <c r="K23" s="70">
        <v>0</v>
      </c>
      <c r="L23" s="70">
        <v>0</v>
      </c>
      <c r="M23" s="70">
        <v>0</v>
      </c>
      <c r="N23" s="70">
        <v>0</v>
      </c>
      <c r="O23" s="70">
        <v>0</v>
      </c>
      <c r="P23" s="70">
        <v>0</v>
      </c>
      <c r="Q23" s="70">
        <v>26445.27</v>
      </c>
      <c r="R23" s="70">
        <v>0</v>
      </c>
      <c r="S23" s="70">
        <v>0</v>
      </c>
      <c r="T23" s="70">
        <v>23.3</v>
      </c>
      <c r="U23" s="70">
        <v>127418604.011415</v>
      </c>
      <c r="V23" s="70">
        <v>3067167.89</v>
      </c>
      <c r="W23" s="70">
        <v>72598832.91</v>
      </c>
      <c r="X23" s="70">
        <v>3196739.02</v>
      </c>
      <c r="Y23" s="70">
        <v>2243.96</v>
      </c>
      <c r="Z23" s="70">
        <v>1539975.5</v>
      </c>
      <c r="AA23" s="70">
        <v>556900.76</v>
      </c>
      <c r="AB23" s="70">
        <v>856587.36</v>
      </c>
      <c r="AC23" s="70">
        <v>111460.31</v>
      </c>
      <c r="AD23" s="70">
        <v>1515.33</v>
      </c>
      <c r="AE23" s="70">
        <v>98.69</v>
      </c>
      <c r="AF23" s="70">
        <v>49814797.73</v>
      </c>
      <c r="AG23" s="70">
        <v>4077854.13</v>
      </c>
      <c r="AH23" s="70">
        <v>5400734.59</v>
      </c>
      <c r="AI23" s="70">
        <v>13303832.44</v>
      </c>
      <c r="AJ23" s="70">
        <v>2284967.29</v>
      </c>
      <c r="AK23" s="70">
        <v>350719.92</v>
      </c>
      <c r="AL23" s="70">
        <v>561051.81</v>
      </c>
      <c r="AM23" s="70">
        <v>8200097.43</v>
      </c>
      <c r="AN23" s="70">
        <v>5904507.8</v>
      </c>
      <c r="AO23" s="70">
        <v>-18</v>
      </c>
      <c r="AP23" s="70">
        <v>0</v>
      </c>
      <c r="AQ23" s="70">
        <v>61559477.8</v>
      </c>
      <c r="AR23" s="70">
        <v>434797.71</v>
      </c>
      <c r="AS23" s="70">
        <v>370529.93</v>
      </c>
      <c r="AT23" s="70">
        <v>2063190.05</v>
      </c>
      <c r="AU23" s="70">
        <v>48886021.2914151</v>
      </c>
      <c r="AV23" s="70">
        <v>2240004.03</v>
      </c>
      <c r="AW23" s="70">
        <v>2179948.12419811</v>
      </c>
      <c r="AX23" s="70">
        <v>2498093.86033019</v>
      </c>
      <c r="AY23" s="70">
        <v>2095549.07688679</v>
      </c>
      <c r="AZ23" s="70">
        <v>2346178.25</v>
      </c>
      <c r="BA23" s="70">
        <v>2491027.68</v>
      </c>
      <c r="BB23" s="70">
        <v>958218.9</v>
      </c>
      <c r="BC23" s="70">
        <v>2506148.54</v>
      </c>
      <c r="BD23" s="70">
        <v>663132.84</v>
      </c>
      <c r="BE23" s="70">
        <v>408592.54</v>
      </c>
      <c r="BF23" s="70">
        <v>1802682.47</v>
      </c>
      <c r="BG23" s="70">
        <v>1705963.11</v>
      </c>
      <c r="BH23" s="70">
        <v>506678.11</v>
      </c>
      <c r="BI23" s="70">
        <v>673581.14</v>
      </c>
      <c r="BJ23" s="70">
        <v>976402.81</v>
      </c>
      <c r="BK23" s="70">
        <v>844801.56</v>
      </c>
      <c r="BL23" s="70">
        <v>1095065.91</v>
      </c>
      <c r="BM23" s="70">
        <v>436463.23</v>
      </c>
      <c r="BN23" s="70">
        <v>628130.23</v>
      </c>
      <c r="BO23" s="70">
        <v>890370.86</v>
      </c>
      <c r="BP23" s="70">
        <v>1038673.2</v>
      </c>
      <c r="BQ23" s="70">
        <v>475402.66</v>
      </c>
      <c r="BR23" s="70">
        <v>381027.7</v>
      </c>
      <c r="BS23" s="70">
        <v>259155.33</v>
      </c>
      <c r="BT23" s="70">
        <v>548014.89</v>
      </c>
      <c r="BU23" s="70">
        <v>515745.52</v>
      </c>
      <c r="BV23" s="70">
        <v>714003.98</v>
      </c>
      <c r="BW23" s="70">
        <v>475134.58</v>
      </c>
      <c r="BX23" s="70">
        <v>624595.83</v>
      </c>
      <c r="BY23" s="70">
        <v>240938.02</v>
      </c>
      <c r="BZ23" s="70">
        <v>289641.45</v>
      </c>
      <c r="CA23" s="70">
        <v>167215.59</v>
      </c>
      <c r="CB23" s="70">
        <v>315520.25</v>
      </c>
      <c r="CC23" s="70">
        <v>272483.19</v>
      </c>
      <c r="CD23" s="70">
        <v>987515.93</v>
      </c>
      <c r="CE23" s="70">
        <v>2060598.99</v>
      </c>
      <c r="CF23" s="70">
        <v>89136.65</v>
      </c>
      <c r="CG23" s="70">
        <v>56425.42</v>
      </c>
      <c r="CH23" s="70">
        <v>113834.81</v>
      </c>
      <c r="CI23" s="70">
        <v>273088.47</v>
      </c>
      <c r="CJ23" s="70">
        <v>117329.93</v>
      </c>
      <c r="CK23" s="70">
        <v>267995.67</v>
      </c>
      <c r="CL23" s="70">
        <v>661734.65</v>
      </c>
      <c r="CM23" s="70">
        <v>105606.54</v>
      </c>
      <c r="CN23" s="70">
        <v>134162.84</v>
      </c>
      <c r="CO23" s="70">
        <v>252615.32</v>
      </c>
      <c r="CP23" s="70">
        <v>254266.85</v>
      </c>
      <c r="CQ23" s="70">
        <v>154467.98</v>
      </c>
      <c r="CR23" s="70">
        <v>104242.71</v>
      </c>
      <c r="CS23" s="70">
        <v>253937.33</v>
      </c>
      <c r="CT23" s="70">
        <v>131904.37</v>
      </c>
      <c r="CU23" s="70">
        <v>120293.96</v>
      </c>
      <c r="CV23" s="70">
        <v>142789.59</v>
      </c>
      <c r="CW23" s="70">
        <v>279448.31</v>
      </c>
      <c r="CX23" s="70">
        <v>40796.81</v>
      </c>
      <c r="CY23" s="70">
        <v>431990.06</v>
      </c>
      <c r="CZ23" s="70">
        <v>126515.92</v>
      </c>
      <c r="DA23" s="70">
        <v>216990.15</v>
      </c>
      <c r="DB23" s="70">
        <v>225827.7</v>
      </c>
      <c r="DC23" s="70">
        <v>588972.26</v>
      </c>
      <c r="DD23" s="70">
        <v>195380.24</v>
      </c>
      <c r="DE23" s="70">
        <v>223215.73</v>
      </c>
      <c r="DF23" s="70">
        <v>115012.71</v>
      </c>
      <c r="DG23" s="70">
        <v>1855127.8</v>
      </c>
      <c r="DH23" s="70">
        <v>268032.71</v>
      </c>
      <c r="DI23" s="70">
        <v>140765.98</v>
      </c>
      <c r="DJ23" s="70">
        <v>383976.44</v>
      </c>
      <c r="DK23" s="70">
        <v>45272.3</v>
      </c>
      <c r="DL23" s="70">
        <v>2244362.45</v>
      </c>
      <c r="DM23" s="70">
        <v>219534.79</v>
      </c>
      <c r="DN23" s="70">
        <v>24128.41</v>
      </c>
      <c r="DO23" s="70">
        <v>317836.2</v>
      </c>
      <c r="DP23" s="70">
        <v>35751.07</v>
      </c>
      <c r="DQ23" s="70">
        <v>204042.84</v>
      </c>
      <c r="DR23" s="70">
        <v>147393.11</v>
      </c>
      <c r="DS23" s="61">
        <v>0.11</v>
      </c>
      <c r="DT23" s="61">
        <v>0</v>
      </c>
      <c r="DU23" s="61">
        <v>0</v>
      </c>
      <c r="DV23" s="61">
        <v>5117.21</v>
      </c>
      <c r="DW23" s="61">
        <v>120</v>
      </c>
      <c r="DX23" s="61">
        <v>2600.34</v>
      </c>
      <c r="DY23" s="61">
        <v>1276.17</v>
      </c>
    </row>
    <row r="24" s="61" customFormat="1" spans="1:129">
      <c r="A24" s="69" t="s">
        <v>96</v>
      </c>
      <c r="B24" s="70" t="s">
        <v>97</v>
      </c>
      <c r="C24" s="70">
        <v>191527541.75</v>
      </c>
      <c r="D24" s="70">
        <v>13268462.35</v>
      </c>
      <c r="E24" s="70">
        <v>5994194.16</v>
      </c>
      <c r="F24" s="70">
        <v>448654.62</v>
      </c>
      <c r="G24" s="70">
        <v>213209.99</v>
      </c>
      <c r="H24" s="70">
        <v>2528131.09</v>
      </c>
      <c r="I24" s="70">
        <v>4363294.05</v>
      </c>
      <c r="J24" s="70">
        <v>3691297.12</v>
      </c>
      <c r="K24" s="70">
        <v>3910573.06</v>
      </c>
      <c r="L24" s="70">
        <v>5790339.83</v>
      </c>
      <c r="M24" s="70">
        <v>1949832.28</v>
      </c>
      <c r="N24" s="70">
        <v>3231029.51</v>
      </c>
      <c r="O24" s="70">
        <v>2004862.35</v>
      </c>
      <c r="P24" s="70">
        <v>3084172.83</v>
      </c>
      <c r="Q24" s="70">
        <v>0</v>
      </c>
      <c r="R24" s="70">
        <v>0</v>
      </c>
      <c r="S24" s="70">
        <v>2224419.82</v>
      </c>
      <c r="T24" s="70">
        <v>2023047.91</v>
      </c>
      <c r="U24" s="70">
        <v>92394068.33</v>
      </c>
      <c r="V24" s="70">
        <v>12314510.64</v>
      </c>
      <c r="W24" s="70">
        <v>24683339.47</v>
      </c>
      <c r="X24" s="70">
        <v>7410102.34</v>
      </c>
      <c r="Y24" s="70">
        <v>1785934.69</v>
      </c>
      <c r="Z24" s="70">
        <v>2482048.72</v>
      </c>
      <c r="AA24" s="70">
        <v>877416.5</v>
      </c>
      <c r="AB24" s="70">
        <v>5497277.37</v>
      </c>
      <c r="AC24" s="70">
        <v>1671833.36</v>
      </c>
      <c r="AD24" s="70">
        <v>2204981.43</v>
      </c>
      <c r="AE24" s="70">
        <v>1018984.96</v>
      </c>
      <c r="AF24" s="70">
        <v>6807993.79</v>
      </c>
      <c r="AG24" s="70">
        <v>8662067.25</v>
      </c>
      <c r="AH24" s="70">
        <v>2608367.68</v>
      </c>
      <c r="AI24" s="70">
        <v>3380944.36</v>
      </c>
      <c r="AJ24" s="70">
        <v>2576274.58</v>
      </c>
      <c r="AK24" s="70">
        <v>2796016.91</v>
      </c>
      <c r="AL24" s="70">
        <v>2037810.85</v>
      </c>
      <c r="AM24" s="70">
        <v>3405301.16</v>
      </c>
      <c r="AN24" s="70">
        <v>5795469.48</v>
      </c>
      <c r="AO24" s="70">
        <v>2899870.89</v>
      </c>
      <c r="AP24" s="70">
        <v>2716019.31</v>
      </c>
      <c r="AQ24" s="70">
        <v>4507480.37</v>
      </c>
      <c r="AR24" s="70">
        <v>1508784.15</v>
      </c>
      <c r="AS24" s="70">
        <v>1839167.24</v>
      </c>
      <c r="AT24" s="70">
        <v>2853866.76</v>
      </c>
      <c r="AU24" s="70">
        <v>66868108.97</v>
      </c>
      <c r="AV24" s="70">
        <v>2701804.68</v>
      </c>
      <c r="AW24" s="70">
        <v>2767839.3</v>
      </c>
      <c r="AX24" s="70">
        <v>2984482.5</v>
      </c>
      <c r="AY24" s="70">
        <v>2335484.11</v>
      </c>
      <c r="AZ24" s="70">
        <v>2640656.61</v>
      </c>
      <c r="BA24" s="70">
        <v>2758990.66</v>
      </c>
      <c r="BB24" s="70">
        <v>902927.24</v>
      </c>
      <c r="BC24" s="70">
        <v>2757311.61</v>
      </c>
      <c r="BD24" s="70">
        <v>1596959.13</v>
      </c>
      <c r="BE24" s="70">
        <v>1537473.4</v>
      </c>
      <c r="BF24" s="70">
        <v>1811648.03</v>
      </c>
      <c r="BG24" s="70">
        <v>1957590.03</v>
      </c>
      <c r="BH24" s="70">
        <v>1357603.69</v>
      </c>
      <c r="BI24" s="70">
        <v>1183070.02</v>
      </c>
      <c r="BJ24" s="70">
        <v>1373963.58</v>
      </c>
      <c r="BK24" s="70">
        <v>1308126.53</v>
      </c>
      <c r="BL24" s="70">
        <v>1124418.31</v>
      </c>
      <c r="BM24" s="70">
        <v>795004.68</v>
      </c>
      <c r="BN24" s="70">
        <v>921557.68</v>
      </c>
      <c r="BO24" s="70">
        <v>1114366.1</v>
      </c>
      <c r="BP24" s="70">
        <v>1591817.17</v>
      </c>
      <c r="BQ24" s="70">
        <v>804828.49</v>
      </c>
      <c r="BR24" s="70">
        <v>606120</v>
      </c>
      <c r="BS24" s="70">
        <v>710069.79</v>
      </c>
      <c r="BT24" s="70">
        <v>880273.33</v>
      </c>
      <c r="BU24" s="70">
        <v>697430.3</v>
      </c>
      <c r="BV24" s="70">
        <v>978673.03</v>
      </c>
      <c r="BW24" s="70">
        <v>639551.51</v>
      </c>
      <c r="BX24" s="70">
        <v>1300417.84</v>
      </c>
      <c r="BY24" s="70">
        <v>436156.08</v>
      </c>
      <c r="BZ24" s="70">
        <v>586269.35</v>
      </c>
      <c r="CA24" s="70">
        <v>273255.3</v>
      </c>
      <c r="CB24" s="70">
        <v>467701.43</v>
      </c>
      <c r="CC24" s="70">
        <v>540054.29</v>
      </c>
      <c r="CD24" s="70">
        <v>1027478.39</v>
      </c>
      <c r="CE24" s="70">
        <v>1132422.09</v>
      </c>
      <c r="CF24" s="70">
        <v>329934.01</v>
      </c>
      <c r="CG24" s="70">
        <v>485508.18</v>
      </c>
      <c r="CH24" s="70">
        <v>307177.77</v>
      </c>
      <c r="CI24" s="70">
        <v>291371.22</v>
      </c>
      <c r="CJ24" s="70">
        <v>304020.15</v>
      </c>
      <c r="CK24" s="70">
        <v>778419.62</v>
      </c>
      <c r="CL24" s="70">
        <v>520800.95</v>
      </c>
      <c r="CM24" s="70">
        <v>441466.9</v>
      </c>
      <c r="CN24" s="70">
        <v>691486.65</v>
      </c>
      <c r="CO24" s="70">
        <v>491806.61</v>
      </c>
      <c r="CP24" s="70">
        <v>533020.57</v>
      </c>
      <c r="CQ24" s="70">
        <v>301692.14</v>
      </c>
      <c r="CR24" s="70">
        <v>467752.54</v>
      </c>
      <c r="CS24" s="70">
        <v>561483.79</v>
      </c>
      <c r="CT24" s="70">
        <v>364268.13</v>
      </c>
      <c r="CU24" s="70">
        <v>391356.83</v>
      </c>
      <c r="CV24" s="70">
        <v>333747.4</v>
      </c>
      <c r="CW24" s="70">
        <v>492707</v>
      </c>
      <c r="CX24" s="70">
        <v>309386.83</v>
      </c>
      <c r="CY24" s="70">
        <v>409148.61</v>
      </c>
      <c r="CZ24" s="70">
        <v>505742.54</v>
      </c>
      <c r="DA24" s="70">
        <v>539808.29</v>
      </c>
      <c r="DB24" s="70">
        <v>530442.78</v>
      </c>
      <c r="DC24" s="70">
        <v>935099.34</v>
      </c>
      <c r="DD24" s="70">
        <v>736282.02</v>
      </c>
      <c r="DE24" s="70">
        <v>473245.07</v>
      </c>
      <c r="DF24" s="70">
        <v>403049.38</v>
      </c>
      <c r="DG24" s="70">
        <v>765394.4</v>
      </c>
      <c r="DH24" s="70">
        <v>472530.77</v>
      </c>
      <c r="DI24" s="70">
        <v>511615.4</v>
      </c>
      <c r="DJ24" s="70">
        <v>374052.89</v>
      </c>
      <c r="DK24" s="70">
        <v>319958.9</v>
      </c>
      <c r="DL24" s="70">
        <v>388242.1</v>
      </c>
      <c r="DM24" s="70">
        <v>510801.43</v>
      </c>
      <c r="DN24" s="70">
        <v>173975</v>
      </c>
      <c r="DO24" s="70">
        <v>425350.65</v>
      </c>
      <c r="DP24" s="70">
        <v>486361.69</v>
      </c>
      <c r="DQ24" s="70">
        <v>641609.14</v>
      </c>
      <c r="DR24" s="70">
        <v>217167</v>
      </c>
      <c r="DS24" s="61">
        <v>11000</v>
      </c>
      <c r="DT24" s="61">
        <v>0</v>
      </c>
      <c r="DU24" s="61">
        <v>4950</v>
      </c>
      <c r="DV24" s="61">
        <v>12410</v>
      </c>
      <c r="DW24" s="61">
        <v>8000</v>
      </c>
      <c r="DX24" s="61">
        <v>7400</v>
      </c>
      <c r="DY24" s="61">
        <v>3268</v>
      </c>
    </row>
    <row r="25" s="61" customFormat="1" spans="1:129">
      <c r="A25" s="69"/>
      <c r="B25" s="70" t="s">
        <v>98</v>
      </c>
      <c r="C25" s="70">
        <v>117656293.29</v>
      </c>
      <c r="D25" s="70">
        <v>116881077</v>
      </c>
      <c r="E25" s="70">
        <v>272300</v>
      </c>
      <c r="F25" s="70">
        <v>0</v>
      </c>
      <c r="G25" s="70">
        <v>0</v>
      </c>
      <c r="H25" s="70">
        <v>0</v>
      </c>
      <c r="I25" s="70">
        <v>7800</v>
      </c>
      <c r="J25" s="70">
        <v>0</v>
      </c>
      <c r="K25" s="70">
        <v>0</v>
      </c>
      <c r="L25" s="70">
        <v>58500</v>
      </c>
      <c r="M25" s="70">
        <v>0</v>
      </c>
      <c r="N25" s="70">
        <v>0</v>
      </c>
      <c r="O25" s="70">
        <v>0</v>
      </c>
      <c r="P25" s="70">
        <v>11700</v>
      </c>
      <c r="Q25" s="70">
        <v>0</v>
      </c>
      <c r="R25" s="70">
        <v>0</v>
      </c>
      <c r="S25" s="70">
        <v>0</v>
      </c>
      <c r="T25" s="70">
        <v>0</v>
      </c>
      <c r="U25" s="70">
        <v>115003.12</v>
      </c>
      <c r="V25" s="70">
        <v>309913.17</v>
      </c>
      <c r="W25" s="70">
        <v>0</v>
      </c>
      <c r="X25" s="70">
        <v>0</v>
      </c>
      <c r="Y25" s="70">
        <v>309913.17</v>
      </c>
      <c r="Z25" s="70">
        <v>0</v>
      </c>
      <c r="AA25" s="70">
        <v>0</v>
      </c>
      <c r="AB25" s="70">
        <v>0</v>
      </c>
      <c r="AC25" s="70">
        <v>0</v>
      </c>
      <c r="AD25" s="70">
        <v>0</v>
      </c>
      <c r="AE25" s="70">
        <v>0</v>
      </c>
      <c r="AF25" s="70">
        <v>0</v>
      </c>
      <c r="AG25" s="70">
        <v>0</v>
      </c>
      <c r="AH25" s="70">
        <v>0</v>
      </c>
      <c r="AI25" s="70">
        <v>0</v>
      </c>
      <c r="AJ25" s="70">
        <v>0</v>
      </c>
      <c r="AK25" s="70">
        <v>0</v>
      </c>
      <c r="AL25" s="70">
        <v>0</v>
      </c>
      <c r="AM25" s="70">
        <v>0</v>
      </c>
      <c r="AN25" s="70">
        <v>0</v>
      </c>
      <c r="AO25" s="70">
        <v>0</v>
      </c>
      <c r="AP25" s="70">
        <v>0</v>
      </c>
      <c r="AQ25" s="70">
        <v>0</v>
      </c>
      <c r="AR25" s="70">
        <v>0</v>
      </c>
      <c r="AS25" s="70">
        <v>41100.21</v>
      </c>
      <c r="AT25" s="70">
        <v>0</v>
      </c>
      <c r="AU25" s="70">
        <v>73902.91</v>
      </c>
      <c r="AV25" s="70">
        <v>0</v>
      </c>
      <c r="AW25" s="70">
        <v>0</v>
      </c>
      <c r="AX25" s="70">
        <v>0</v>
      </c>
      <c r="AY25" s="70">
        <v>0</v>
      </c>
      <c r="AZ25" s="70">
        <v>0</v>
      </c>
      <c r="BA25" s="70">
        <v>0</v>
      </c>
      <c r="BB25" s="70">
        <v>0</v>
      </c>
      <c r="BC25" s="70">
        <v>0</v>
      </c>
      <c r="BD25" s="70">
        <v>0</v>
      </c>
      <c r="BE25" s="70">
        <v>0</v>
      </c>
      <c r="BF25" s="70">
        <v>0</v>
      </c>
      <c r="BG25" s="70">
        <v>17900.14</v>
      </c>
      <c r="BH25" s="70">
        <v>24496.32</v>
      </c>
      <c r="BI25" s="70">
        <v>0</v>
      </c>
      <c r="BJ25" s="70">
        <v>0</v>
      </c>
      <c r="BK25" s="70">
        <v>0</v>
      </c>
      <c r="BL25" s="70">
        <v>0</v>
      </c>
      <c r="BM25" s="70">
        <v>0</v>
      </c>
      <c r="BN25" s="70">
        <v>0</v>
      </c>
      <c r="BO25" s="70">
        <v>3279.68</v>
      </c>
      <c r="BP25" s="70">
        <v>0</v>
      </c>
      <c r="BQ25" s="70">
        <v>0</v>
      </c>
      <c r="BR25" s="70">
        <v>0</v>
      </c>
      <c r="BS25" s="70">
        <v>0</v>
      </c>
      <c r="BT25" s="70">
        <v>0</v>
      </c>
      <c r="BU25" s="70">
        <v>0</v>
      </c>
      <c r="BV25" s="70">
        <v>1629</v>
      </c>
      <c r="BW25" s="70">
        <v>0</v>
      </c>
      <c r="BX25" s="70">
        <v>0</v>
      </c>
      <c r="BY25" s="70">
        <v>0</v>
      </c>
      <c r="BZ25" s="70">
        <v>0</v>
      </c>
      <c r="CA25" s="70">
        <v>0</v>
      </c>
      <c r="CB25" s="70">
        <v>0</v>
      </c>
      <c r="CC25" s="70">
        <v>0</v>
      </c>
      <c r="CD25" s="70">
        <v>0</v>
      </c>
      <c r="CE25" s="70">
        <v>5940.73</v>
      </c>
      <c r="CF25" s="70">
        <v>0</v>
      </c>
      <c r="CG25" s="70">
        <v>0</v>
      </c>
      <c r="CH25" s="70">
        <v>0</v>
      </c>
      <c r="CI25" s="70">
        <v>4080.74</v>
      </c>
      <c r="CJ25" s="70">
        <v>0</v>
      </c>
      <c r="CK25" s="70">
        <v>0</v>
      </c>
      <c r="CL25" s="70">
        <v>0</v>
      </c>
      <c r="CM25" s="70">
        <v>0</v>
      </c>
      <c r="CN25" s="70">
        <v>0</v>
      </c>
      <c r="CO25" s="70">
        <v>0</v>
      </c>
      <c r="CP25" s="70">
        <v>0</v>
      </c>
      <c r="CQ25" s="70">
        <v>0</v>
      </c>
      <c r="CR25" s="70">
        <v>0</v>
      </c>
      <c r="CS25" s="70">
        <v>0</v>
      </c>
      <c r="CT25" s="70">
        <v>0</v>
      </c>
      <c r="CU25" s="70">
        <v>0</v>
      </c>
      <c r="CV25" s="70">
        <v>0</v>
      </c>
      <c r="CW25" s="70">
        <v>0</v>
      </c>
      <c r="CX25" s="70">
        <v>0</v>
      </c>
      <c r="CY25" s="70">
        <v>0</v>
      </c>
      <c r="CZ25" s="70">
        <v>0</v>
      </c>
      <c r="DA25" s="70">
        <v>0</v>
      </c>
      <c r="DB25" s="70">
        <v>0</v>
      </c>
      <c r="DC25" s="70">
        <v>15524.26</v>
      </c>
      <c r="DD25" s="70">
        <v>0</v>
      </c>
      <c r="DE25" s="70">
        <v>0</v>
      </c>
      <c r="DF25" s="70">
        <v>1052.04</v>
      </c>
      <c r="DG25" s="70">
        <v>0</v>
      </c>
      <c r="DH25" s="70">
        <v>0</v>
      </c>
      <c r="DI25" s="70">
        <v>0</v>
      </c>
      <c r="DJ25" s="70">
        <v>0</v>
      </c>
      <c r="DK25" s="70">
        <v>0</v>
      </c>
      <c r="DL25" s="70">
        <v>0</v>
      </c>
      <c r="DM25" s="70">
        <v>0</v>
      </c>
      <c r="DN25" s="70">
        <v>0</v>
      </c>
      <c r="DO25" s="70">
        <v>0</v>
      </c>
      <c r="DP25" s="70">
        <v>0</v>
      </c>
      <c r="DQ25" s="70">
        <v>0</v>
      </c>
      <c r="DR25" s="70">
        <v>0</v>
      </c>
      <c r="DS25" s="61">
        <v>0</v>
      </c>
      <c r="DT25" s="61">
        <v>0</v>
      </c>
      <c r="DU25" s="61">
        <v>0</v>
      </c>
      <c r="DV25" s="61">
        <v>0</v>
      </c>
      <c r="DW25" s="61">
        <v>0</v>
      </c>
      <c r="DX25" s="61">
        <v>0</v>
      </c>
      <c r="DY25" s="61">
        <v>0</v>
      </c>
    </row>
    <row r="26" s="61" customFormat="1" spans="1:129">
      <c r="A26" s="69"/>
      <c r="B26" s="70" t="s">
        <v>99</v>
      </c>
      <c r="C26" s="70">
        <v>23527092.39</v>
      </c>
      <c r="D26" s="70">
        <v>18800</v>
      </c>
      <c r="E26" s="70">
        <v>269411.17</v>
      </c>
      <c r="F26" s="70">
        <v>180846.02</v>
      </c>
      <c r="G26" s="70">
        <v>23717</v>
      </c>
      <c r="H26" s="70">
        <v>234775.66</v>
      </c>
      <c r="I26" s="70">
        <v>518468.82</v>
      </c>
      <c r="J26" s="70">
        <v>422891.59</v>
      </c>
      <c r="K26" s="70">
        <v>503747.1</v>
      </c>
      <c r="L26" s="70">
        <v>733256.26</v>
      </c>
      <c r="M26" s="70">
        <v>224671.41</v>
      </c>
      <c r="N26" s="70">
        <v>499421.36</v>
      </c>
      <c r="O26" s="70">
        <v>209783.49</v>
      </c>
      <c r="P26" s="70">
        <v>359920.35</v>
      </c>
      <c r="Q26" s="70">
        <v>0</v>
      </c>
      <c r="R26" s="70">
        <v>0</v>
      </c>
      <c r="S26" s="70">
        <v>205571.56</v>
      </c>
      <c r="T26" s="70">
        <v>157797.67</v>
      </c>
      <c r="U26" s="70">
        <v>10524021.67</v>
      </c>
      <c r="V26" s="70">
        <v>985993.79</v>
      </c>
      <c r="W26" s="70">
        <v>6581932.14</v>
      </c>
      <c r="X26" s="70">
        <v>872065.33</v>
      </c>
      <c r="Y26" s="70">
        <v>152605.57</v>
      </c>
      <c r="Z26" s="70">
        <v>240976.14</v>
      </c>
      <c r="AA26" s="70">
        <v>99395.23</v>
      </c>
      <c r="AB26" s="70">
        <v>349434</v>
      </c>
      <c r="AC26" s="70">
        <v>143582.85</v>
      </c>
      <c r="AD26" s="70">
        <v>223071.12</v>
      </c>
      <c r="AE26" s="70">
        <v>104189.23</v>
      </c>
      <c r="AF26" s="70">
        <v>842665.88</v>
      </c>
      <c r="AG26" s="70">
        <v>4735330.97</v>
      </c>
      <c r="AH26" s="70">
        <v>393436.54</v>
      </c>
      <c r="AI26" s="70">
        <v>283238.4</v>
      </c>
      <c r="AJ26" s="70">
        <v>381053.58</v>
      </c>
      <c r="AK26" s="70">
        <v>320284.28</v>
      </c>
      <c r="AL26" s="70">
        <v>170727.47</v>
      </c>
      <c r="AM26" s="70">
        <v>319627.45</v>
      </c>
      <c r="AN26" s="70">
        <v>693747.56</v>
      </c>
      <c r="AO26" s="70">
        <v>401428.9</v>
      </c>
      <c r="AP26" s="70">
        <v>555692.98</v>
      </c>
      <c r="AQ26" s="70">
        <v>442200.45</v>
      </c>
      <c r="AR26" s="70">
        <v>117392.02</v>
      </c>
      <c r="AS26" s="70">
        <v>148579.17</v>
      </c>
      <c r="AT26" s="70">
        <v>216205.34</v>
      </c>
      <c r="AU26" s="70">
        <v>7629147.8</v>
      </c>
      <c r="AV26" s="70">
        <v>166932.51</v>
      </c>
      <c r="AW26" s="70">
        <v>236638.23</v>
      </c>
      <c r="AX26" s="70">
        <v>342726.98</v>
      </c>
      <c r="AY26" s="70">
        <v>199328.28</v>
      </c>
      <c r="AZ26" s="70">
        <v>143871.78</v>
      </c>
      <c r="BA26" s="70">
        <v>167268.67</v>
      </c>
      <c r="BB26" s="70">
        <v>94800.42</v>
      </c>
      <c r="BC26" s="70">
        <v>185104.9</v>
      </c>
      <c r="BD26" s="70">
        <v>171437.52</v>
      </c>
      <c r="BE26" s="70">
        <v>197092.54</v>
      </c>
      <c r="BF26" s="70">
        <v>124787.32</v>
      </c>
      <c r="BG26" s="70">
        <v>177518.77</v>
      </c>
      <c r="BH26" s="70">
        <v>137702.67</v>
      </c>
      <c r="BI26" s="70">
        <v>119966.4</v>
      </c>
      <c r="BJ26" s="70">
        <v>102406.55</v>
      </c>
      <c r="BK26" s="70">
        <v>157368.23</v>
      </c>
      <c r="BL26" s="70">
        <v>126782.16</v>
      </c>
      <c r="BM26" s="70">
        <v>76013.93</v>
      </c>
      <c r="BN26" s="70">
        <v>89137.17</v>
      </c>
      <c r="BO26" s="70">
        <v>79257.61</v>
      </c>
      <c r="BP26" s="70">
        <v>166219.61</v>
      </c>
      <c r="BQ26" s="70">
        <v>88883.77</v>
      </c>
      <c r="BR26" s="70">
        <v>130216.66</v>
      </c>
      <c r="BS26" s="70">
        <v>98550.7</v>
      </c>
      <c r="BT26" s="70">
        <v>63714.47</v>
      </c>
      <c r="BU26" s="70">
        <v>128257.02</v>
      </c>
      <c r="BV26" s="70">
        <v>81381.58</v>
      </c>
      <c r="BW26" s="70">
        <v>83279.2</v>
      </c>
      <c r="BX26" s="70">
        <v>106676.97</v>
      </c>
      <c r="BY26" s="70">
        <v>62272.27</v>
      </c>
      <c r="BZ26" s="70">
        <v>119297.12</v>
      </c>
      <c r="CA26" s="70">
        <v>36365.25</v>
      </c>
      <c r="CB26" s="70">
        <v>78588.62</v>
      </c>
      <c r="CC26" s="70">
        <v>132840.15</v>
      </c>
      <c r="CD26" s="70">
        <v>114339.47</v>
      </c>
      <c r="CE26" s="70">
        <v>95116.81</v>
      </c>
      <c r="CF26" s="70">
        <v>91792.05</v>
      </c>
      <c r="CG26" s="70">
        <v>67437.73</v>
      </c>
      <c r="CH26" s="70">
        <v>67321.04</v>
      </c>
      <c r="CI26" s="70">
        <v>126540.17</v>
      </c>
      <c r="CJ26" s="70">
        <v>55349.79</v>
      </c>
      <c r="CK26" s="70">
        <v>93230.02</v>
      </c>
      <c r="CL26" s="70">
        <v>71780.49</v>
      </c>
      <c r="CM26" s="70">
        <v>77958.62</v>
      </c>
      <c r="CN26" s="70">
        <v>70099.78</v>
      </c>
      <c r="CO26" s="70">
        <v>69016.26</v>
      </c>
      <c r="CP26" s="70">
        <v>112441.22</v>
      </c>
      <c r="CQ26" s="70">
        <v>76401.87</v>
      </c>
      <c r="CR26" s="70">
        <v>99175.68</v>
      </c>
      <c r="CS26" s="70">
        <v>77876.17</v>
      </c>
      <c r="CT26" s="70">
        <v>90347.74</v>
      </c>
      <c r="CU26" s="70">
        <v>74623.98</v>
      </c>
      <c r="CV26" s="70">
        <v>71433.67</v>
      </c>
      <c r="CW26" s="70">
        <v>111827.09</v>
      </c>
      <c r="CX26" s="70">
        <v>54307.94</v>
      </c>
      <c r="CY26" s="70">
        <v>139626.87</v>
      </c>
      <c r="CZ26" s="70">
        <v>65698.14</v>
      </c>
      <c r="DA26" s="70">
        <v>59481.04</v>
      </c>
      <c r="DB26" s="70">
        <v>49937.55</v>
      </c>
      <c r="DC26" s="70">
        <v>93114.52</v>
      </c>
      <c r="DD26" s="70">
        <v>80923.56</v>
      </c>
      <c r="DE26" s="70">
        <v>64876.53</v>
      </c>
      <c r="DF26" s="70">
        <v>50896.7</v>
      </c>
      <c r="DG26" s="70">
        <v>183330.65</v>
      </c>
      <c r="DH26" s="70">
        <v>79985.58</v>
      </c>
      <c r="DI26" s="70">
        <v>54773.47</v>
      </c>
      <c r="DJ26" s="70">
        <v>49703</v>
      </c>
      <c r="DK26" s="70">
        <v>47539.7</v>
      </c>
      <c r="DL26" s="70">
        <v>70260</v>
      </c>
      <c r="DM26" s="70">
        <v>56935.87</v>
      </c>
      <c r="DN26" s="70">
        <v>36950.56</v>
      </c>
      <c r="DO26" s="70">
        <v>41256.56</v>
      </c>
      <c r="DP26" s="70">
        <v>53191.55</v>
      </c>
      <c r="DQ26" s="70">
        <v>61364.99</v>
      </c>
      <c r="DR26" s="70">
        <v>42525.8</v>
      </c>
      <c r="DS26" s="61">
        <v>500</v>
      </c>
      <c r="DT26" s="61">
        <v>450</v>
      </c>
      <c r="DU26" s="61">
        <v>800</v>
      </c>
      <c r="DV26" s="61">
        <v>800</v>
      </c>
      <c r="DW26" s="61">
        <v>1000</v>
      </c>
      <c r="DX26" s="61">
        <v>2121.54</v>
      </c>
      <c r="DY26" s="61">
        <v>0</v>
      </c>
    </row>
    <row r="27" s="61" customFormat="1" spans="1:129">
      <c r="A27" s="69"/>
      <c r="B27" s="70" t="s">
        <v>100</v>
      </c>
      <c r="C27" s="70">
        <v>4426091.2</v>
      </c>
      <c r="D27" s="70">
        <v>0</v>
      </c>
      <c r="E27" s="70">
        <v>93969.2</v>
      </c>
      <c r="F27" s="70">
        <v>10944</v>
      </c>
      <c r="G27" s="70">
        <v>9775</v>
      </c>
      <c r="H27" s="70">
        <v>156449.61</v>
      </c>
      <c r="I27" s="70">
        <v>211936.86</v>
      </c>
      <c r="J27" s="70">
        <v>206633.34</v>
      </c>
      <c r="K27" s="70">
        <v>117542.22</v>
      </c>
      <c r="L27" s="70">
        <v>208391.67</v>
      </c>
      <c r="M27" s="70">
        <v>57016</v>
      </c>
      <c r="N27" s="70">
        <v>80943.03</v>
      </c>
      <c r="O27" s="70">
        <v>113943.46</v>
      </c>
      <c r="P27" s="70">
        <v>53883.75</v>
      </c>
      <c r="Q27" s="70">
        <v>0</v>
      </c>
      <c r="R27" s="70">
        <v>0</v>
      </c>
      <c r="S27" s="70">
        <v>32416</v>
      </c>
      <c r="T27" s="70">
        <v>10423.73</v>
      </c>
      <c r="U27" s="70">
        <v>2173173.69</v>
      </c>
      <c r="V27" s="70">
        <v>134163.86</v>
      </c>
      <c r="W27" s="70">
        <v>601453.95</v>
      </c>
      <c r="X27" s="70">
        <v>153031.83</v>
      </c>
      <c r="Y27" s="70">
        <v>78045.85</v>
      </c>
      <c r="Z27" s="70">
        <v>9125</v>
      </c>
      <c r="AA27" s="70">
        <v>5951.73</v>
      </c>
      <c r="AB27" s="70">
        <v>26198.38</v>
      </c>
      <c r="AC27" s="70">
        <v>14842.9</v>
      </c>
      <c r="AD27" s="70">
        <v>149247.61</v>
      </c>
      <c r="AE27" s="70">
        <v>70961.71</v>
      </c>
      <c r="AF27" s="70">
        <v>233905.76</v>
      </c>
      <c r="AG27" s="70">
        <v>83710.78</v>
      </c>
      <c r="AH27" s="70">
        <v>58134.48</v>
      </c>
      <c r="AI27" s="70">
        <v>5493.61</v>
      </c>
      <c r="AJ27" s="70">
        <v>58318.9</v>
      </c>
      <c r="AK27" s="70">
        <v>83546.49</v>
      </c>
      <c r="AL27" s="70">
        <v>11166.44</v>
      </c>
      <c r="AM27" s="70">
        <v>66557.09</v>
      </c>
      <c r="AN27" s="70">
        <v>168385.62</v>
      </c>
      <c r="AO27" s="70">
        <v>100293.84</v>
      </c>
      <c r="AP27" s="70">
        <v>102939.87</v>
      </c>
      <c r="AQ27" s="70">
        <v>87591.83</v>
      </c>
      <c r="AR27" s="70">
        <v>11112.37</v>
      </c>
      <c r="AS27" s="70">
        <v>15286.93</v>
      </c>
      <c r="AT27" s="70">
        <v>62815.08</v>
      </c>
      <c r="AU27" s="70">
        <v>1558191.06</v>
      </c>
      <c r="AV27" s="70">
        <v>66550.48</v>
      </c>
      <c r="AW27" s="70">
        <v>68730.73</v>
      </c>
      <c r="AX27" s="70">
        <v>59534.97</v>
      </c>
      <c r="AY27" s="70">
        <v>38114.06</v>
      </c>
      <c r="AZ27" s="70">
        <v>58497.42</v>
      </c>
      <c r="BA27" s="70">
        <v>87451.73</v>
      </c>
      <c r="BB27" s="70">
        <v>25160</v>
      </c>
      <c r="BC27" s="70">
        <v>82729.66</v>
      </c>
      <c r="BD27" s="70">
        <v>29869.06</v>
      </c>
      <c r="BE27" s="70">
        <v>24449</v>
      </c>
      <c r="BF27" s="70">
        <v>46451.48</v>
      </c>
      <c r="BG27" s="70">
        <v>29727.01</v>
      </c>
      <c r="BH27" s="70">
        <v>18236.89</v>
      </c>
      <c r="BI27" s="70">
        <v>39234.98</v>
      </c>
      <c r="BJ27" s="70">
        <v>37860.27</v>
      </c>
      <c r="BK27" s="70">
        <v>40458.23</v>
      </c>
      <c r="BL27" s="70">
        <v>23210.21</v>
      </c>
      <c r="BM27" s="70">
        <v>20444.24</v>
      </c>
      <c r="BN27" s="70">
        <v>31648.36</v>
      </c>
      <c r="BO27" s="70">
        <v>33286.15</v>
      </c>
      <c r="BP27" s="70">
        <v>38556.34</v>
      </c>
      <c r="BQ27" s="70">
        <v>22539.46</v>
      </c>
      <c r="BR27" s="70">
        <v>19934.8</v>
      </c>
      <c r="BS27" s="70">
        <v>18277.09</v>
      </c>
      <c r="BT27" s="70">
        <v>28309.89</v>
      </c>
      <c r="BU27" s="70">
        <v>22710</v>
      </c>
      <c r="BV27" s="70">
        <v>30804.85</v>
      </c>
      <c r="BW27" s="70">
        <v>20400</v>
      </c>
      <c r="BX27" s="70">
        <v>38273.99</v>
      </c>
      <c r="BY27" s="70">
        <v>13149.25</v>
      </c>
      <c r="BZ27" s="70">
        <v>14972.68</v>
      </c>
      <c r="CA27" s="70">
        <v>9165</v>
      </c>
      <c r="CB27" s="70">
        <v>20990.47</v>
      </c>
      <c r="CC27" s="70">
        <v>17322.8</v>
      </c>
      <c r="CD27" s="70">
        <v>17752.04</v>
      </c>
      <c r="CE27" s="70">
        <v>18145.5</v>
      </c>
      <c r="CF27" s="70">
        <v>6135</v>
      </c>
      <c r="CG27" s="70">
        <v>7918.42</v>
      </c>
      <c r="CH27" s="70">
        <v>7335.38</v>
      </c>
      <c r="CI27" s="70">
        <v>3889.14</v>
      </c>
      <c r="CJ27" s="70">
        <v>7743.82</v>
      </c>
      <c r="CK27" s="70">
        <v>14650.5</v>
      </c>
      <c r="CL27" s="70">
        <v>9026.05</v>
      </c>
      <c r="CM27" s="70">
        <v>12375.49</v>
      </c>
      <c r="CN27" s="70">
        <v>3496.02</v>
      </c>
      <c r="CO27" s="70">
        <v>18821.61</v>
      </c>
      <c r="CP27" s="70">
        <v>12527.13</v>
      </c>
      <c r="CQ27" s="70">
        <v>9716.53</v>
      </c>
      <c r="CR27" s="70">
        <v>12113</v>
      </c>
      <c r="CS27" s="70">
        <v>13172.96</v>
      </c>
      <c r="CT27" s="70">
        <v>2880</v>
      </c>
      <c r="CU27" s="70">
        <v>13474.37</v>
      </c>
      <c r="CV27" s="70">
        <v>7425</v>
      </c>
      <c r="CW27" s="70">
        <v>11214.82</v>
      </c>
      <c r="CX27" s="70">
        <v>1607.22</v>
      </c>
      <c r="CY27" s="70">
        <v>12463</v>
      </c>
      <c r="CZ27" s="70">
        <v>4088.98</v>
      </c>
      <c r="DA27" s="70">
        <v>5133.32</v>
      </c>
      <c r="DB27" s="70">
        <v>12023.15</v>
      </c>
      <c r="DC27" s="70">
        <v>18786.75</v>
      </c>
      <c r="DD27" s="70">
        <v>16673.21</v>
      </c>
      <c r="DE27" s="70">
        <v>1948.56</v>
      </c>
      <c r="DF27" s="70">
        <v>9320.94</v>
      </c>
      <c r="DG27" s="70">
        <v>14225.57</v>
      </c>
      <c r="DH27" s="70">
        <v>9182.41</v>
      </c>
      <c r="DI27" s="70">
        <v>9804.26</v>
      </c>
      <c r="DJ27" s="70">
        <v>7313.12</v>
      </c>
      <c r="DK27" s="70">
        <v>3645.6</v>
      </c>
      <c r="DL27" s="70">
        <v>12031.18</v>
      </c>
      <c r="DM27" s="70">
        <v>8981.65</v>
      </c>
      <c r="DN27" s="70">
        <v>2000</v>
      </c>
      <c r="DO27" s="70">
        <v>6213.32</v>
      </c>
      <c r="DP27" s="70">
        <v>5531.64</v>
      </c>
      <c r="DQ27" s="70">
        <v>8751.96</v>
      </c>
      <c r="DR27" s="70">
        <v>1120</v>
      </c>
      <c r="DS27" s="61">
        <v>306.02</v>
      </c>
      <c r="DT27" s="61">
        <v>0</v>
      </c>
      <c r="DU27" s="61">
        <v>0</v>
      </c>
      <c r="DV27" s="61">
        <v>0</v>
      </c>
      <c r="DW27" s="61">
        <v>0</v>
      </c>
      <c r="DX27" s="61">
        <v>0</v>
      </c>
      <c r="DY27" s="61">
        <v>174.87</v>
      </c>
    </row>
    <row r="28" s="61" customFormat="1" spans="1:129">
      <c r="A28" s="69"/>
      <c r="B28" s="70" t="s">
        <v>101</v>
      </c>
      <c r="C28" s="70">
        <v>6329042.17</v>
      </c>
      <c r="D28" s="70">
        <v>32728.68</v>
      </c>
      <c r="E28" s="70">
        <v>425</v>
      </c>
      <c r="F28" s="70">
        <v>0</v>
      </c>
      <c r="G28" s="70">
        <v>0</v>
      </c>
      <c r="H28" s="70">
        <v>556058.34</v>
      </c>
      <c r="I28" s="70">
        <v>0</v>
      </c>
      <c r="J28" s="70">
        <v>729480.9</v>
      </c>
      <c r="K28" s="70">
        <v>4991.7</v>
      </c>
      <c r="L28" s="70">
        <v>1473735.67</v>
      </c>
      <c r="M28" s="70">
        <v>0</v>
      </c>
      <c r="N28" s="70">
        <v>0</v>
      </c>
      <c r="O28" s="70">
        <v>0</v>
      </c>
      <c r="P28" s="70">
        <v>0</v>
      </c>
      <c r="Q28" s="70">
        <v>0</v>
      </c>
      <c r="R28" s="70">
        <v>0</v>
      </c>
      <c r="S28" s="70">
        <v>0</v>
      </c>
      <c r="T28" s="70">
        <v>0</v>
      </c>
      <c r="U28" s="70">
        <v>2711325.68</v>
      </c>
      <c r="V28" s="70">
        <v>690937.42</v>
      </c>
      <c r="W28" s="70">
        <v>129358.78</v>
      </c>
      <c r="X28" s="70">
        <v>0</v>
      </c>
      <c r="Y28" s="70">
        <v>690937.42</v>
      </c>
      <c r="Z28" s="70">
        <v>0</v>
      </c>
      <c r="AA28" s="70">
        <v>0</v>
      </c>
      <c r="AB28" s="70">
        <v>0</v>
      </c>
      <c r="AC28" s="70">
        <v>0</v>
      </c>
      <c r="AD28" s="70">
        <v>19009.38</v>
      </c>
      <c r="AE28" s="70">
        <v>1189.98</v>
      </c>
      <c r="AF28" s="70">
        <v>44371.9</v>
      </c>
      <c r="AG28" s="70">
        <v>22259.19</v>
      </c>
      <c r="AH28" s="70">
        <v>0</v>
      </c>
      <c r="AI28" s="70">
        <v>42528.33</v>
      </c>
      <c r="AJ28" s="70">
        <v>0</v>
      </c>
      <c r="AK28" s="70">
        <v>0</v>
      </c>
      <c r="AL28" s="70">
        <v>0</v>
      </c>
      <c r="AM28" s="70">
        <v>135009.76</v>
      </c>
      <c r="AN28" s="70">
        <v>77892.13</v>
      </c>
      <c r="AO28" s="70">
        <v>0</v>
      </c>
      <c r="AP28" s="70">
        <v>2102395.42</v>
      </c>
      <c r="AQ28" s="70">
        <v>2713.29</v>
      </c>
      <c r="AR28" s="70">
        <v>2508.05</v>
      </c>
      <c r="AS28" s="70">
        <v>43699.08</v>
      </c>
      <c r="AT28" s="70">
        <v>72730.67</v>
      </c>
      <c r="AU28" s="70">
        <v>274377.28</v>
      </c>
      <c r="AV28" s="70">
        <v>120</v>
      </c>
      <c r="AW28" s="70">
        <v>6481.62</v>
      </c>
      <c r="AX28" s="70">
        <v>0</v>
      </c>
      <c r="AY28" s="70">
        <v>0</v>
      </c>
      <c r="AZ28" s="70">
        <v>0</v>
      </c>
      <c r="BA28" s="70">
        <v>0</v>
      </c>
      <c r="BB28" s="70">
        <v>0</v>
      </c>
      <c r="BC28" s="70">
        <v>0</v>
      </c>
      <c r="BD28" s="70">
        <v>3932.83</v>
      </c>
      <c r="BE28" s="70">
        <v>0</v>
      </c>
      <c r="BF28" s="70">
        <v>0</v>
      </c>
      <c r="BG28" s="70">
        <v>1601.05</v>
      </c>
      <c r="BH28" s="70">
        <v>1200</v>
      </c>
      <c r="BI28" s="70">
        <v>0</v>
      </c>
      <c r="BJ28" s="70">
        <v>0</v>
      </c>
      <c r="BK28" s="70">
        <v>0</v>
      </c>
      <c r="BL28" s="70">
        <v>0</v>
      </c>
      <c r="BM28" s="70">
        <v>0</v>
      </c>
      <c r="BN28" s="70">
        <v>0</v>
      </c>
      <c r="BO28" s="70">
        <v>0</v>
      </c>
      <c r="BP28" s="70">
        <v>0</v>
      </c>
      <c r="BQ28" s="70">
        <v>0</v>
      </c>
      <c r="BR28" s="70">
        <v>680</v>
      </c>
      <c r="BS28" s="70">
        <v>0</v>
      </c>
      <c r="BT28" s="70">
        <v>0</v>
      </c>
      <c r="BU28" s="70">
        <v>0</v>
      </c>
      <c r="BV28" s="70">
        <v>0</v>
      </c>
      <c r="BW28" s="70">
        <v>0</v>
      </c>
      <c r="BX28" s="70">
        <v>0</v>
      </c>
      <c r="BY28" s="70">
        <v>0</v>
      </c>
      <c r="BZ28" s="70">
        <v>0</v>
      </c>
      <c r="CA28" s="70">
        <v>0</v>
      </c>
      <c r="CB28" s="70">
        <v>0</v>
      </c>
      <c r="CC28" s="70">
        <v>2757.22</v>
      </c>
      <c r="CD28" s="70">
        <v>0</v>
      </c>
      <c r="CE28" s="70">
        <v>0</v>
      </c>
      <c r="CF28" s="70">
        <v>0</v>
      </c>
      <c r="CG28" s="70">
        <v>9374.7</v>
      </c>
      <c r="CH28" s="70">
        <v>1223.71</v>
      </c>
      <c r="CI28" s="70">
        <v>0</v>
      </c>
      <c r="CJ28" s="70">
        <v>0</v>
      </c>
      <c r="CK28" s="70">
        <v>0</v>
      </c>
      <c r="CL28" s="70">
        <v>0</v>
      </c>
      <c r="CM28" s="70">
        <v>0</v>
      </c>
      <c r="CN28" s="70">
        <v>0</v>
      </c>
      <c r="CO28" s="70">
        <v>0</v>
      </c>
      <c r="CP28" s="70">
        <v>0</v>
      </c>
      <c r="CQ28" s="70">
        <v>0</v>
      </c>
      <c r="CR28" s="70">
        <v>5014.49</v>
      </c>
      <c r="CS28" s="70">
        <v>73680.07</v>
      </c>
      <c r="CT28" s="70">
        <v>0</v>
      </c>
      <c r="CU28" s="70">
        <v>0</v>
      </c>
      <c r="CV28" s="70">
        <v>1757.14</v>
      </c>
      <c r="CW28" s="70">
        <v>0</v>
      </c>
      <c r="CX28" s="70">
        <v>862</v>
      </c>
      <c r="CY28" s="70">
        <v>71428.18</v>
      </c>
      <c r="CZ28" s="70">
        <v>0</v>
      </c>
      <c r="DA28" s="70">
        <v>71428.18</v>
      </c>
      <c r="DB28" s="70">
        <v>0</v>
      </c>
      <c r="DC28" s="70">
        <v>0</v>
      </c>
      <c r="DD28" s="70">
        <v>0</v>
      </c>
      <c r="DE28" s="70">
        <v>0</v>
      </c>
      <c r="DF28" s="70">
        <v>0</v>
      </c>
      <c r="DG28" s="70">
        <v>0</v>
      </c>
      <c r="DH28" s="70">
        <v>0</v>
      </c>
      <c r="DI28" s="70">
        <v>0</v>
      </c>
      <c r="DJ28" s="70">
        <v>0</v>
      </c>
      <c r="DK28" s="70">
        <v>3636.09</v>
      </c>
      <c r="DL28" s="70">
        <v>19200</v>
      </c>
      <c r="DM28" s="70">
        <v>0</v>
      </c>
      <c r="DN28" s="70">
        <v>0</v>
      </c>
      <c r="DO28" s="70">
        <v>0</v>
      </c>
      <c r="DP28" s="70">
        <v>0</v>
      </c>
      <c r="DQ28" s="70">
        <v>0</v>
      </c>
      <c r="DR28" s="70">
        <v>0</v>
      </c>
      <c r="DS28" s="61">
        <v>0</v>
      </c>
      <c r="DT28" s="61">
        <v>0</v>
      </c>
      <c r="DU28" s="61">
        <v>0</v>
      </c>
      <c r="DV28" s="61">
        <v>0</v>
      </c>
      <c r="DW28" s="61">
        <v>0</v>
      </c>
      <c r="DX28" s="61">
        <v>0</v>
      </c>
      <c r="DY28" s="61">
        <v>0</v>
      </c>
    </row>
    <row r="29" s="61" customFormat="1" spans="1:129">
      <c r="A29" s="69"/>
      <c r="B29" s="70" t="s">
        <v>102</v>
      </c>
      <c r="C29" s="70">
        <v>4891631.95</v>
      </c>
      <c r="D29" s="70">
        <v>-465444.35</v>
      </c>
      <c r="E29" s="70">
        <v>40124.71</v>
      </c>
      <c r="F29" s="70">
        <v>3446.33</v>
      </c>
      <c r="G29" s="70">
        <v>8498.38</v>
      </c>
      <c r="H29" s="70">
        <v>1258151.53</v>
      </c>
      <c r="I29" s="70">
        <v>19936.88</v>
      </c>
      <c r="J29" s="70">
        <v>8879.23</v>
      </c>
      <c r="K29" s="70">
        <v>40095.47</v>
      </c>
      <c r="L29" s="70">
        <v>66974.7</v>
      </c>
      <c r="M29" s="70">
        <v>44542.81</v>
      </c>
      <c r="N29" s="70">
        <v>42204.22</v>
      </c>
      <c r="O29" s="70">
        <v>38433.75</v>
      </c>
      <c r="P29" s="70">
        <v>16917.82</v>
      </c>
      <c r="Q29" s="70">
        <v>0</v>
      </c>
      <c r="R29" s="70">
        <v>0</v>
      </c>
      <c r="S29" s="70">
        <v>34642.5</v>
      </c>
      <c r="T29" s="70">
        <v>31012.9</v>
      </c>
      <c r="U29" s="70">
        <v>1940965.91</v>
      </c>
      <c r="V29" s="70">
        <v>197751.83</v>
      </c>
      <c r="W29" s="70">
        <v>1426419.56</v>
      </c>
      <c r="X29" s="70">
        <v>138077.77</v>
      </c>
      <c r="Y29" s="70">
        <v>33205.55</v>
      </c>
      <c r="Z29" s="70">
        <v>41245.53</v>
      </c>
      <c r="AA29" s="70">
        <v>13634.05</v>
      </c>
      <c r="AB29" s="70">
        <v>83954.7</v>
      </c>
      <c r="AC29" s="70">
        <v>25712</v>
      </c>
      <c r="AD29" s="70">
        <v>34118.58</v>
      </c>
      <c r="AE29" s="70">
        <v>16139.46</v>
      </c>
      <c r="AF29" s="70">
        <v>785174.59</v>
      </c>
      <c r="AG29" s="70">
        <v>240965.54</v>
      </c>
      <c r="AH29" s="70">
        <v>110597.23</v>
      </c>
      <c r="AI29" s="70">
        <v>239424.16</v>
      </c>
      <c r="AJ29" s="70">
        <v>60736.59</v>
      </c>
      <c r="AK29" s="70">
        <v>43823.09</v>
      </c>
      <c r="AL29" s="70">
        <v>33518.09</v>
      </c>
      <c r="AM29" s="70">
        <v>53464.76</v>
      </c>
      <c r="AN29" s="70">
        <v>111957.66</v>
      </c>
      <c r="AO29" s="70">
        <v>46150.66</v>
      </c>
      <c r="AP29" s="70">
        <v>44579.27</v>
      </c>
      <c r="AQ29" s="70">
        <v>71114.35</v>
      </c>
      <c r="AR29" s="70">
        <v>21900.52</v>
      </c>
      <c r="AS29" s="70">
        <v>31926.66</v>
      </c>
      <c r="AT29" s="70">
        <v>69875.65</v>
      </c>
      <c r="AU29" s="70">
        <v>1489996.38</v>
      </c>
      <c r="AV29" s="70">
        <v>65322.05</v>
      </c>
      <c r="AW29" s="70">
        <v>69896.2</v>
      </c>
      <c r="AX29" s="70">
        <v>78435.81</v>
      </c>
      <c r="AY29" s="70">
        <v>60498.97</v>
      </c>
      <c r="AZ29" s="70">
        <v>66938.96</v>
      </c>
      <c r="BA29" s="70">
        <v>66596.01</v>
      </c>
      <c r="BB29" s="70">
        <v>22033.59</v>
      </c>
      <c r="BC29" s="70">
        <v>72373.88</v>
      </c>
      <c r="BD29" s="70">
        <v>28899.48</v>
      </c>
      <c r="BE29" s="70">
        <v>29562.22</v>
      </c>
      <c r="BF29" s="70">
        <v>41472.12</v>
      </c>
      <c r="BG29" s="70">
        <v>44247.67</v>
      </c>
      <c r="BH29" s="70">
        <v>25332.75</v>
      </c>
      <c r="BI29" s="70">
        <v>26381.43</v>
      </c>
      <c r="BJ29" s="70">
        <v>32227.01</v>
      </c>
      <c r="BK29" s="70">
        <v>30666.38</v>
      </c>
      <c r="BL29" s="70">
        <v>28732.9</v>
      </c>
      <c r="BM29" s="70">
        <v>16849.45</v>
      </c>
      <c r="BN29" s="70">
        <v>21202.42</v>
      </c>
      <c r="BO29" s="70">
        <v>28034.89</v>
      </c>
      <c r="BP29" s="70">
        <v>37603.26</v>
      </c>
      <c r="BQ29" s="70">
        <v>18111.08</v>
      </c>
      <c r="BR29" s="70">
        <v>13589.81</v>
      </c>
      <c r="BS29" s="70">
        <v>14805.13</v>
      </c>
      <c r="BT29" s="70">
        <v>19939.15</v>
      </c>
      <c r="BU29" s="70">
        <v>17759.16</v>
      </c>
      <c r="BV29" s="70">
        <v>23920.62</v>
      </c>
      <c r="BW29" s="70">
        <v>14992.81</v>
      </c>
      <c r="BX29" s="70">
        <v>27836.84</v>
      </c>
      <c r="BY29" s="70">
        <v>9252.57</v>
      </c>
      <c r="BZ29" s="70">
        <v>12651.23</v>
      </c>
      <c r="CA29" s="70">
        <v>6229.08</v>
      </c>
      <c r="CB29" s="70">
        <v>10409.11</v>
      </c>
      <c r="CC29" s="70">
        <v>9467.04</v>
      </c>
      <c r="CD29" s="70">
        <v>21145.66</v>
      </c>
      <c r="CE29" s="70">
        <v>28861.22</v>
      </c>
      <c r="CF29" s="70">
        <v>6119.29</v>
      </c>
      <c r="CG29" s="70">
        <v>-3609.23</v>
      </c>
      <c r="CH29" s="70">
        <v>4259.08</v>
      </c>
      <c r="CI29" s="70">
        <v>7423.07</v>
      </c>
      <c r="CJ29" s="70">
        <v>5149.58</v>
      </c>
      <c r="CK29" s="70">
        <v>13553.49</v>
      </c>
      <c r="CL29" s="70">
        <v>14030.86</v>
      </c>
      <c r="CM29" s="70">
        <v>8506.16</v>
      </c>
      <c r="CN29" s="70">
        <v>11993.73</v>
      </c>
      <c r="CO29" s="70">
        <v>10100.96</v>
      </c>
      <c r="CP29" s="70">
        <v>10275.45</v>
      </c>
      <c r="CQ29" s="70">
        <v>6221.47</v>
      </c>
      <c r="CR29" s="70">
        <v>4036.65</v>
      </c>
      <c r="CS29" s="70">
        <v>9930.71</v>
      </c>
      <c r="CT29" s="70">
        <v>8145</v>
      </c>
      <c r="CU29" s="70">
        <v>7751.94</v>
      </c>
      <c r="CV29" s="70">
        <v>5017.15</v>
      </c>
      <c r="CW29" s="70">
        <v>12369.31</v>
      </c>
      <c r="CX29" s="70">
        <v>2082.8</v>
      </c>
      <c r="CY29" s="70">
        <v>12990.43</v>
      </c>
      <c r="CZ29" s="70">
        <v>8845.61</v>
      </c>
      <c r="DA29" s="70">
        <v>10898.45</v>
      </c>
      <c r="DB29" s="70">
        <v>10146.02</v>
      </c>
      <c r="DC29" s="70">
        <v>19971.88</v>
      </c>
      <c r="DD29" s="70">
        <v>13548.21</v>
      </c>
      <c r="DE29" s="70">
        <v>7048.25</v>
      </c>
      <c r="DF29" s="70">
        <v>7247.13</v>
      </c>
      <c r="DG29" s="70">
        <v>21972.36</v>
      </c>
      <c r="DH29" s="70">
        <v>9874.02</v>
      </c>
      <c r="DI29" s="70">
        <v>9895.87</v>
      </c>
      <c r="DJ29" s="70">
        <v>11530.68</v>
      </c>
      <c r="DK29" s="70">
        <v>2016.16</v>
      </c>
      <c r="DL29" s="70">
        <v>7555.7</v>
      </c>
      <c r="DM29" s="70">
        <v>5744.43</v>
      </c>
      <c r="DN29" s="70">
        <v>7959.55</v>
      </c>
      <c r="DO29" s="70">
        <v>10671.06</v>
      </c>
      <c r="DP29" s="70">
        <v>7804.23</v>
      </c>
      <c r="DQ29" s="70">
        <v>12483.58</v>
      </c>
      <c r="DR29" s="70">
        <v>5315.06</v>
      </c>
      <c r="DS29" s="61">
        <v>172.5</v>
      </c>
      <c r="DT29" s="61">
        <v>0</v>
      </c>
      <c r="DU29" s="61">
        <v>81.75</v>
      </c>
      <c r="DV29" s="61">
        <v>245.28</v>
      </c>
      <c r="DW29" s="61">
        <v>129.3</v>
      </c>
      <c r="DX29" s="61">
        <v>145.28</v>
      </c>
      <c r="DY29" s="61">
        <v>68.16</v>
      </c>
    </row>
    <row r="30" s="61" customFormat="1" spans="1:129">
      <c r="A30" s="69"/>
      <c r="B30" s="70" t="s">
        <v>103</v>
      </c>
      <c r="C30" s="70">
        <v>43694005.09</v>
      </c>
      <c r="D30" s="70">
        <v>-279519.92</v>
      </c>
      <c r="E30" s="70">
        <v>1290980.08</v>
      </c>
      <c r="F30" s="70">
        <v>140473.49</v>
      </c>
      <c r="G30" s="70">
        <v>61288.3</v>
      </c>
      <c r="H30" s="70">
        <v>645587.38</v>
      </c>
      <c r="I30" s="70">
        <v>1082385.57</v>
      </c>
      <c r="J30" s="70">
        <v>907395.86</v>
      </c>
      <c r="K30" s="70">
        <v>1061280.9</v>
      </c>
      <c r="L30" s="70">
        <v>1667891.87</v>
      </c>
      <c r="M30" s="70">
        <v>557944.71</v>
      </c>
      <c r="N30" s="70">
        <v>858756.53</v>
      </c>
      <c r="O30" s="70">
        <v>557056.38</v>
      </c>
      <c r="P30" s="70">
        <v>705363.81</v>
      </c>
      <c r="Q30" s="70">
        <v>0</v>
      </c>
      <c r="R30" s="70">
        <v>0</v>
      </c>
      <c r="S30" s="70">
        <v>512694</v>
      </c>
      <c r="T30" s="70">
        <v>242952.62</v>
      </c>
      <c r="U30" s="70">
        <v>23827081.9</v>
      </c>
      <c r="V30" s="70">
        <v>1994248.39</v>
      </c>
      <c r="W30" s="70">
        <v>6171354.13</v>
      </c>
      <c r="X30" s="70">
        <v>1688789.09</v>
      </c>
      <c r="Y30" s="70">
        <v>330715.2</v>
      </c>
      <c r="Z30" s="70">
        <v>431645.19</v>
      </c>
      <c r="AA30" s="70">
        <v>157159.15</v>
      </c>
      <c r="AB30" s="70">
        <v>772789.82</v>
      </c>
      <c r="AC30" s="70">
        <v>301939.03</v>
      </c>
      <c r="AD30" s="70">
        <v>559548</v>
      </c>
      <c r="AE30" s="70">
        <v>271110.26</v>
      </c>
      <c r="AF30" s="70">
        <v>1683900.28</v>
      </c>
      <c r="AG30" s="70">
        <v>2121312.66</v>
      </c>
      <c r="AH30" s="70">
        <v>630083.17</v>
      </c>
      <c r="AI30" s="70">
        <v>905399.76</v>
      </c>
      <c r="AJ30" s="70">
        <v>668523.27</v>
      </c>
      <c r="AK30" s="70">
        <v>690813.83</v>
      </c>
      <c r="AL30" s="70">
        <v>329451.99</v>
      </c>
      <c r="AM30" s="70">
        <v>910559.17</v>
      </c>
      <c r="AN30" s="70">
        <v>1401778.97</v>
      </c>
      <c r="AO30" s="70">
        <v>758066.06</v>
      </c>
      <c r="AP30" s="70">
        <v>663413.39</v>
      </c>
      <c r="AQ30" s="70">
        <v>1129084.93</v>
      </c>
      <c r="AR30" s="70">
        <v>210016.46</v>
      </c>
      <c r="AS30" s="70">
        <v>246125.85</v>
      </c>
      <c r="AT30" s="70">
        <v>1292650.29</v>
      </c>
      <c r="AU30" s="70">
        <v>17215386.78</v>
      </c>
      <c r="AV30" s="70">
        <v>595761.85</v>
      </c>
      <c r="AW30" s="70">
        <v>608547.49</v>
      </c>
      <c r="AX30" s="70">
        <v>689964.62</v>
      </c>
      <c r="AY30" s="70">
        <v>532137.72</v>
      </c>
      <c r="AZ30" s="70">
        <v>535491.07</v>
      </c>
      <c r="BA30" s="70">
        <v>722421.61</v>
      </c>
      <c r="BB30" s="70">
        <v>239131.24</v>
      </c>
      <c r="BC30" s="70">
        <v>718814.9</v>
      </c>
      <c r="BD30" s="70">
        <v>526312.31</v>
      </c>
      <c r="BE30" s="70">
        <v>467568.21</v>
      </c>
      <c r="BF30" s="70">
        <v>347514.58</v>
      </c>
      <c r="BG30" s="70">
        <v>369073.67</v>
      </c>
      <c r="BH30" s="70">
        <v>219346.62</v>
      </c>
      <c r="BI30" s="70">
        <v>333960.37</v>
      </c>
      <c r="BJ30" s="70">
        <v>283679.8</v>
      </c>
      <c r="BK30" s="70">
        <v>443332.58</v>
      </c>
      <c r="BL30" s="70">
        <v>320412.46</v>
      </c>
      <c r="BM30" s="70">
        <v>155427.04</v>
      </c>
      <c r="BN30" s="70">
        <v>253360.89</v>
      </c>
      <c r="BO30" s="70">
        <v>354769.66</v>
      </c>
      <c r="BP30" s="70">
        <v>387993.14</v>
      </c>
      <c r="BQ30" s="70">
        <v>198759.92</v>
      </c>
      <c r="BR30" s="70">
        <v>150927.95</v>
      </c>
      <c r="BS30" s="70">
        <v>185005.64</v>
      </c>
      <c r="BT30" s="70">
        <v>209417.7</v>
      </c>
      <c r="BU30" s="70">
        <v>191279.05</v>
      </c>
      <c r="BV30" s="70">
        <v>281373.51</v>
      </c>
      <c r="BW30" s="70">
        <v>164735.63</v>
      </c>
      <c r="BX30" s="70">
        <v>326302.17</v>
      </c>
      <c r="BY30" s="70">
        <v>108254.09</v>
      </c>
      <c r="BZ30" s="70">
        <v>141977.16</v>
      </c>
      <c r="CA30" s="70">
        <v>67860.91</v>
      </c>
      <c r="CB30" s="70">
        <v>129246.99</v>
      </c>
      <c r="CC30" s="70">
        <v>138295.64</v>
      </c>
      <c r="CD30" s="70">
        <v>411334.37</v>
      </c>
      <c r="CE30" s="70">
        <v>247343.61</v>
      </c>
      <c r="CF30" s="70">
        <v>91345.23</v>
      </c>
      <c r="CG30" s="70">
        <v>119189.44</v>
      </c>
      <c r="CH30" s="70">
        <v>48107.03</v>
      </c>
      <c r="CI30" s="70">
        <v>114469.1</v>
      </c>
      <c r="CJ30" s="70">
        <v>79731.78</v>
      </c>
      <c r="CK30" s="70">
        <v>211467.31</v>
      </c>
      <c r="CL30" s="70">
        <v>153173.19</v>
      </c>
      <c r="CM30" s="70">
        <v>135994.18</v>
      </c>
      <c r="CN30" s="70">
        <v>185044.6</v>
      </c>
      <c r="CO30" s="70">
        <v>188353.78</v>
      </c>
      <c r="CP30" s="70">
        <v>151738.23</v>
      </c>
      <c r="CQ30" s="70">
        <v>83321.52</v>
      </c>
      <c r="CR30" s="70">
        <v>122502.7</v>
      </c>
      <c r="CS30" s="70">
        <v>272750.39</v>
      </c>
      <c r="CT30" s="70">
        <v>98882.56</v>
      </c>
      <c r="CU30" s="70">
        <v>173627.91</v>
      </c>
      <c r="CV30" s="70">
        <v>76971.4</v>
      </c>
      <c r="CW30" s="70">
        <v>166076</v>
      </c>
      <c r="CX30" s="70">
        <v>82949.65</v>
      </c>
      <c r="CY30" s="70">
        <v>199382.84</v>
      </c>
      <c r="CZ30" s="70">
        <v>142764.3</v>
      </c>
      <c r="DA30" s="70">
        <v>174756</v>
      </c>
      <c r="DB30" s="70">
        <v>102500.41</v>
      </c>
      <c r="DC30" s="70">
        <v>158698.53</v>
      </c>
      <c r="DD30" s="70">
        <v>140821.16</v>
      </c>
      <c r="DE30" s="70">
        <v>77295.25</v>
      </c>
      <c r="DF30" s="70">
        <v>95771.42</v>
      </c>
      <c r="DG30" s="70">
        <v>327948.01</v>
      </c>
      <c r="DH30" s="70">
        <v>97931.8</v>
      </c>
      <c r="DI30" s="70">
        <v>95990.54</v>
      </c>
      <c r="DJ30" s="70">
        <v>175522.41</v>
      </c>
      <c r="DK30" s="70">
        <v>59692.62</v>
      </c>
      <c r="DL30" s="70">
        <v>106975.42</v>
      </c>
      <c r="DM30" s="70">
        <v>93310.6</v>
      </c>
      <c r="DN30" s="70">
        <v>45400.27</v>
      </c>
      <c r="DO30" s="70">
        <v>103362.5</v>
      </c>
      <c r="DP30" s="70">
        <v>97353</v>
      </c>
      <c r="DQ30" s="70">
        <v>215929.37</v>
      </c>
      <c r="DR30" s="70">
        <v>54359.16</v>
      </c>
      <c r="DS30" s="61">
        <v>11324.42</v>
      </c>
      <c r="DT30" s="61">
        <v>2600.35</v>
      </c>
      <c r="DU30" s="61">
        <v>2898.62</v>
      </c>
      <c r="DV30" s="61">
        <v>6552</v>
      </c>
      <c r="DW30" s="61">
        <v>3406</v>
      </c>
      <c r="DX30" s="61">
        <v>4812.9</v>
      </c>
      <c r="DY30" s="61">
        <v>5194.71</v>
      </c>
    </row>
    <row r="31" s="61" customFormat="1" spans="1:129">
      <c r="A31" s="69"/>
      <c r="B31" s="70" t="s">
        <v>104</v>
      </c>
      <c r="C31" s="70">
        <v>19233824.1</v>
      </c>
      <c r="D31" s="70">
        <v>0</v>
      </c>
      <c r="E31" s="70">
        <v>275983.24</v>
      </c>
      <c r="F31" s="70">
        <v>53172</v>
      </c>
      <c r="G31" s="70">
        <v>21600</v>
      </c>
      <c r="H31" s="70">
        <v>228851.96</v>
      </c>
      <c r="I31" s="70">
        <v>419465</v>
      </c>
      <c r="J31" s="70">
        <v>351489.32</v>
      </c>
      <c r="K31" s="70">
        <v>403434.91</v>
      </c>
      <c r="L31" s="70">
        <v>703435</v>
      </c>
      <c r="M31" s="70">
        <v>197628</v>
      </c>
      <c r="N31" s="70">
        <v>308811</v>
      </c>
      <c r="O31" s="70">
        <v>235272</v>
      </c>
      <c r="P31" s="70">
        <v>262341</v>
      </c>
      <c r="Q31" s="70">
        <v>0</v>
      </c>
      <c r="R31" s="70">
        <v>0</v>
      </c>
      <c r="S31" s="70">
        <v>205659.6</v>
      </c>
      <c r="T31" s="70">
        <v>177699.06</v>
      </c>
      <c r="U31" s="70">
        <v>10881401.04</v>
      </c>
      <c r="V31" s="70">
        <v>1242157.28</v>
      </c>
      <c r="W31" s="70">
        <v>2487906.32</v>
      </c>
      <c r="X31" s="70">
        <v>777517.37</v>
      </c>
      <c r="Y31" s="70">
        <v>223522.56</v>
      </c>
      <c r="Z31" s="70">
        <v>275579.28</v>
      </c>
      <c r="AA31" s="70">
        <v>97832.48</v>
      </c>
      <c r="AB31" s="70">
        <v>471182.64</v>
      </c>
      <c r="AC31" s="70">
        <v>174040.32</v>
      </c>
      <c r="AD31" s="70">
        <v>228554</v>
      </c>
      <c r="AE31" s="70">
        <v>113862</v>
      </c>
      <c r="AF31" s="70">
        <v>687140</v>
      </c>
      <c r="AG31" s="70">
        <v>797993.32</v>
      </c>
      <c r="AH31" s="70">
        <v>269568</v>
      </c>
      <c r="AI31" s="70">
        <v>390789</v>
      </c>
      <c r="AJ31" s="70">
        <v>265312</v>
      </c>
      <c r="AK31" s="70">
        <v>303027.93</v>
      </c>
      <c r="AL31" s="70">
        <v>209177.44</v>
      </c>
      <c r="AM31" s="70">
        <v>289549</v>
      </c>
      <c r="AN31" s="70">
        <v>612601.68</v>
      </c>
      <c r="AO31" s="70">
        <v>316736</v>
      </c>
      <c r="AP31" s="70">
        <v>287544</v>
      </c>
      <c r="AQ31" s="70">
        <v>573268</v>
      </c>
      <c r="AR31" s="70">
        <v>107754.48</v>
      </c>
      <c r="AS31" s="70">
        <v>167491</v>
      </c>
      <c r="AT31" s="70">
        <v>466634</v>
      </c>
      <c r="AU31" s="70">
        <v>8059822.88</v>
      </c>
      <c r="AV31" s="70">
        <v>276044</v>
      </c>
      <c r="AW31" s="70">
        <v>267827</v>
      </c>
      <c r="AX31" s="70">
        <v>281554</v>
      </c>
      <c r="AY31" s="70">
        <v>242574.88</v>
      </c>
      <c r="AZ31" s="70">
        <v>511896.24</v>
      </c>
      <c r="BA31" s="70">
        <v>330840</v>
      </c>
      <c r="BB31" s="70">
        <v>95532</v>
      </c>
      <c r="BC31" s="70">
        <v>409680</v>
      </c>
      <c r="BD31" s="70">
        <v>203143</v>
      </c>
      <c r="BE31" s="70">
        <v>198128</v>
      </c>
      <c r="BF31" s="70">
        <v>196062</v>
      </c>
      <c r="BG31" s="70">
        <v>233296.2</v>
      </c>
      <c r="BH31" s="70">
        <v>204757.44</v>
      </c>
      <c r="BI31" s="70">
        <v>115272</v>
      </c>
      <c r="BJ31" s="70">
        <v>131386</v>
      </c>
      <c r="BK31" s="70">
        <v>118302</v>
      </c>
      <c r="BL31" s="70">
        <v>107661</v>
      </c>
      <c r="BM31" s="70">
        <v>81798</v>
      </c>
      <c r="BN31" s="70">
        <v>76776</v>
      </c>
      <c r="BO31" s="70">
        <v>104277</v>
      </c>
      <c r="BP31" s="70">
        <v>232554</v>
      </c>
      <c r="BQ31" s="70">
        <v>86114</v>
      </c>
      <c r="BR31" s="70">
        <v>46656</v>
      </c>
      <c r="BS31" s="70">
        <v>70792</v>
      </c>
      <c r="BT31" s="70">
        <v>80662</v>
      </c>
      <c r="BU31" s="70">
        <v>75525</v>
      </c>
      <c r="BV31" s="70">
        <v>89854</v>
      </c>
      <c r="BW31" s="70">
        <v>76056</v>
      </c>
      <c r="BX31" s="70">
        <v>128190</v>
      </c>
      <c r="BY31" s="70">
        <v>39867</v>
      </c>
      <c r="BZ31" s="70">
        <v>50383</v>
      </c>
      <c r="CA31" s="70">
        <v>29472</v>
      </c>
      <c r="CB31" s="70">
        <v>46905</v>
      </c>
      <c r="CC31" s="70">
        <v>56300</v>
      </c>
      <c r="CD31" s="70">
        <v>161392</v>
      </c>
      <c r="CE31" s="70">
        <v>181986</v>
      </c>
      <c r="CF31" s="70">
        <v>39756</v>
      </c>
      <c r="CG31" s="70">
        <v>60100</v>
      </c>
      <c r="CH31" s="70">
        <v>38382</v>
      </c>
      <c r="CI31" s="70">
        <v>54865</v>
      </c>
      <c r="CJ31" s="70">
        <v>36823</v>
      </c>
      <c r="CK31" s="70">
        <v>81732</v>
      </c>
      <c r="CL31" s="70">
        <v>74319</v>
      </c>
      <c r="CM31" s="70">
        <v>48354</v>
      </c>
      <c r="CN31" s="70">
        <v>72842</v>
      </c>
      <c r="CO31" s="70">
        <v>68633.04</v>
      </c>
      <c r="CP31" s="70">
        <v>57348</v>
      </c>
      <c r="CQ31" s="70">
        <v>33710</v>
      </c>
      <c r="CR31" s="70">
        <v>49992</v>
      </c>
      <c r="CS31" s="70">
        <v>74761</v>
      </c>
      <c r="CT31" s="70">
        <v>40553</v>
      </c>
      <c r="CU31" s="70">
        <v>71766</v>
      </c>
      <c r="CV31" s="70">
        <v>37972</v>
      </c>
      <c r="CW31" s="70">
        <v>59104</v>
      </c>
      <c r="CX31" s="70">
        <v>37517</v>
      </c>
      <c r="CY31" s="70">
        <v>77904</v>
      </c>
      <c r="CZ31" s="70">
        <v>48797</v>
      </c>
      <c r="DA31" s="70">
        <v>69114</v>
      </c>
      <c r="DB31" s="70">
        <v>60234</v>
      </c>
      <c r="DC31" s="70">
        <v>160213.8</v>
      </c>
      <c r="DD31" s="70">
        <v>93705</v>
      </c>
      <c r="DE31" s="70">
        <v>68515.32</v>
      </c>
      <c r="DF31" s="70">
        <v>39188</v>
      </c>
      <c r="DG31" s="70">
        <v>173392.5</v>
      </c>
      <c r="DH31" s="70">
        <v>59883</v>
      </c>
      <c r="DI31" s="70">
        <v>51616</v>
      </c>
      <c r="DJ31" s="70">
        <v>71036</v>
      </c>
      <c r="DK31" s="70">
        <v>33854.4</v>
      </c>
      <c r="DL31" s="70">
        <v>59276</v>
      </c>
      <c r="DM31" s="70">
        <v>53381</v>
      </c>
      <c r="DN31" s="70">
        <v>20676</v>
      </c>
      <c r="DO31" s="70">
        <v>58560.3</v>
      </c>
      <c r="DP31" s="70">
        <v>56551.56</v>
      </c>
      <c r="DQ31" s="70">
        <v>91211.2</v>
      </c>
      <c r="DR31" s="70">
        <v>23700</v>
      </c>
      <c r="DS31" s="61">
        <v>0</v>
      </c>
      <c r="DT31" s="61">
        <v>1200</v>
      </c>
      <c r="DU31" s="61">
        <v>1188</v>
      </c>
      <c r="DV31" s="61">
        <v>3096</v>
      </c>
      <c r="DW31" s="61">
        <v>2520</v>
      </c>
      <c r="DX31" s="61">
        <v>1992</v>
      </c>
      <c r="DY31" s="61">
        <v>974</v>
      </c>
    </row>
    <row r="32" s="61" customFormat="1" spans="1:129">
      <c r="A32" s="69"/>
      <c r="B32" s="70" t="s">
        <v>105</v>
      </c>
      <c r="C32" s="70">
        <v>11952500</v>
      </c>
      <c r="D32" s="70">
        <v>11952500</v>
      </c>
      <c r="E32" s="70">
        <v>0</v>
      </c>
      <c r="F32" s="70">
        <v>0</v>
      </c>
      <c r="G32" s="70">
        <v>0</v>
      </c>
      <c r="H32" s="70">
        <v>0</v>
      </c>
      <c r="I32" s="70">
        <v>0</v>
      </c>
      <c r="J32" s="70">
        <v>0</v>
      </c>
      <c r="K32" s="70">
        <v>0</v>
      </c>
      <c r="L32" s="70">
        <v>0</v>
      </c>
      <c r="M32" s="70">
        <v>0</v>
      </c>
      <c r="N32" s="70">
        <v>0</v>
      </c>
      <c r="O32" s="70">
        <v>0</v>
      </c>
      <c r="P32" s="70">
        <v>0</v>
      </c>
      <c r="Q32" s="70">
        <v>0</v>
      </c>
      <c r="R32" s="70">
        <v>0</v>
      </c>
      <c r="S32" s="70">
        <v>0</v>
      </c>
      <c r="T32" s="70">
        <v>0</v>
      </c>
      <c r="U32" s="70">
        <v>0</v>
      </c>
      <c r="V32" s="70">
        <v>0</v>
      </c>
      <c r="W32" s="70">
        <v>0</v>
      </c>
      <c r="X32" s="70">
        <v>0</v>
      </c>
      <c r="Y32" s="70">
        <v>0</v>
      </c>
      <c r="Z32" s="70">
        <v>0</v>
      </c>
      <c r="AA32" s="70">
        <v>0</v>
      </c>
      <c r="AB32" s="70">
        <v>0</v>
      </c>
      <c r="AC32" s="70">
        <v>0</v>
      </c>
      <c r="AD32" s="70">
        <v>0</v>
      </c>
      <c r="AE32" s="70">
        <v>0</v>
      </c>
      <c r="AF32" s="70">
        <v>0</v>
      </c>
      <c r="AG32" s="70">
        <v>0</v>
      </c>
      <c r="AH32" s="70">
        <v>0</v>
      </c>
      <c r="AI32" s="70">
        <v>0</v>
      </c>
      <c r="AJ32" s="70">
        <v>0</v>
      </c>
      <c r="AK32" s="70">
        <v>0</v>
      </c>
      <c r="AL32" s="70">
        <v>0</v>
      </c>
      <c r="AM32" s="70">
        <v>0</v>
      </c>
      <c r="AN32" s="70">
        <v>0</v>
      </c>
      <c r="AO32" s="70">
        <v>0</v>
      </c>
      <c r="AP32" s="70">
        <v>0</v>
      </c>
      <c r="AQ32" s="70">
        <v>0</v>
      </c>
      <c r="AR32" s="70">
        <v>0</v>
      </c>
      <c r="AS32" s="70">
        <v>0</v>
      </c>
      <c r="AT32" s="70">
        <v>0</v>
      </c>
      <c r="AU32" s="70">
        <v>0</v>
      </c>
      <c r="AV32" s="70">
        <v>0</v>
      </c>
      <c r="AW32" s="70">
        <v>0</v>
      </c>
      <c r="AX32" s="70">
        <v>0</v>
      </c>
      <c r="AY32" s="70">
        <v>0</v>
      </c>
      <c r="AZ32" s="70">
        <v>0</v>
      </c>
      <c r="BA32" s="70">
        <v>0</v>
      </c>
      <c r="BB32" s="70">
        <v>0</v>
      </c>
      <c r="BC32" s="70">
        <v>0</v>
      </c>
      <c r="BD32" s="70">
        <v>0</v>
      </c>
      <c r="BE32" s="70">
        <v>0</v>
      </c>
      <c r="BF32" s="70">
        <v>0</v>
      </c>
      <c r="BG32" s="70">
        <v>0</v>
      </c>
      <c r="BH32" s="70">
        <v>0</v>
      </c>
      <c r="BI32" s="70">
        <v>0</v>
      </c>
      <c r="BJ32" s="70">
        <v>0</v>
      </c>
      <c r="BK32" s="70">
        <v>0</v>
      </c>
      <c r="BL32" s="70">
        <v>0</v>
      </c>
      <c r="BM32" s="70">
        <v>0</v>
      </c>
      <c r="BN32" s="70">
        <v>0</v>
      </c>
      <c r="BO32" s="70">
        <v>0</v>
      </c>
      <c r="BP32" s="70">
        <v>0</v>
      </c>
      <c r="BQ32" s="70">
        <v>0</v>
      </c>
      <c r="BR32" s="70">
        <v>0</v>
      </c>
      <c r="BS32" s="70">
        <v>0</v>
      </c>
      <c r="BT32" s="70">
        <v>0</v>
      </c>
      <c r="BU32" s="70">
        <v>0</v>
      </c>
      <c r="BV32" s="70">
        <v>0</v>
      </c>
      <c r="BW32" s="70">
        <v>0</v>
      </c>
      <c r="BX32" s="70">
        <v>0</v>
      </c>
      <c r="BY32" s="70">
        <v>0</v>
      </c>
      <c r="BZ32" s="70">
        <v>0</v>
      </c>
      <c r="CA32" s="70">
        <v>0</v>
      </c>
      <c r="CB32" s="70">
        <v>0</v>
      </c>
      <c r="CC32" s="70">
        <v>0</v>
      </c>
      <c r="CD32" s="70">
        <v>0</v>
      </c>
      <c r="CE32" s="70">
        <v>0</v>
      </c>
      <c r="CF32" s="70">
        <v>0</v>
      </c>
      <c r="CG32" s="70">
        <v>0</v>
      </c>
      <c r="CH32" s="70">
        <v>0</v>
      </c>
      <c r="CI32" s="70">
        <v>0</v>
      </c>
      <c r="CJ32" s="70">
        <v>0</v>
      </c>
      <c r="CK32" s="70">
        <v>0</v>
      </c>
      <c r="CL32" s="70">
        <v>0</v>
      </c>
      <c r="CM32" s="70">
        <v>0</v>
      </c>
      <c r="CN32" s="70">
        <v>0</v>
      </c>
      <c r="CO32" s="70">
        <v>0</v>
      </c>
      <c r="CP32" s="70">
        <v>0</v>
      </c>
      <c r="CQ32" s="70">
        <v>0</v>
      </c>
      <c r="CR32" s="70">
        <v>0</v>
      </c>
      <c r="CS32" s="70">
        <v>0</v>
      </c>
      <c r="CT32" s="70">
        <v>0</v>
      </c>
      <c r="CU32" s="70">
        <v>0</v>
      </c>
      <c r="CV32" s="70">
        <v>0</v>
      </c>
      <c r="CW32" s="70">
        <v>0</v>
      </c>
      <c r="CX32" s="70">
        <v>0</v>
      </c>
      <c r="CY32" s="70">
        <v>0</v>
      </c>
      <c r="CZ32" s="70">
        <v>0</v>
      </c>
      <c r="DA32" s="70">
        <v>0</v>
      </c>
      <c r="DB32" s="70">
        <v>0</v>
      </c>
      <c r="DC32" s="70">
        <v>0</v>
      </c>
      <c r="DD32" s="70">
        <v>0</v>
      </c>
      <c r="DE32" s="70">
        <v>0</v>
      </c>
      <c r="DF32" s="70">
        <v>0</v>
      </c>
      <c r="DG32" s="70">
        <v>0</v>
      </c>
      <c r="DH32" s="70">
        <v>0</v>
      </c>
      <c r="DI32" s="70">
        <v>0</v>
      </c>
      <c r="DJ32" s="70">
        <v>0</v>
      </c>
      <c r="DK32" s="70">
        <v>0</v>
      </c>
      <c r="DL32" s="70">
        <v>0</v>
      </c>
      <c r="DM32" s="70">
        <v>0</v>
      </c>
      <c r="DN32" s="70">
        <v>0</v>
      </c>
      <c r="DO32" s="70">
        <v>0</v>
      </c>
      <c r="DP32" s="70">
        <v>0</v>
      </c>
      <c r="DQ32" s="70">
        <v>0</v>
      </c>
      <c r="DR32" s="70">
        <v>0</v>
      </c>
      <c r="DS32" s="61">
        <v>0</v>
      </c>
      <c r="DT32" s="61">
        <v>0</v>
      </c>
      <c r="DU32" s="61">
        <v>0</v>
      </c>
      <c r="DV32" s="61">
        <v>0</v>
      </c>
      <c r="DW32" s="61">
        <v>0</v>
      </c>
      <c r="DX32" s="61">
        <v>0</v>
      </c>
      <c r="DY32" s="61">
        <v>0</v>
      </c>
    </row>
    <row r="33" s="61" customFormat="1" spans="1:129">
      <c r="A33" s="69"/>
      <c r="B33" s="70" t="s">
        <v>106</v>
      </c>
      <c r="C33" s="70">
        <v>1277847.75</v>
      </c>
      <c r="D33" s="70">
        <v>0</v>
      </c>
      <c r="E33" s="70">
        <v>15297</v>
      </c>
      <c r="F33" s="70">
        <v>2870.06</v>
      </c>
      <c r="G33" s="70">
        <v>595</v>
      </c>
      <c r="H33" s="70">
        <v>10105.28</v>
      </c>
      <c r="I33" s="70">
        <v>20106.7</v>
      </c>
      <c r="J33" s="70">
        <v>28182.48</v>
      </c>
      <c r="K33" s="70">
        <v>23182.28</v>
      </c>
      <c r="L33" s="70">
        <v>30624.02</v>
      </c>
      <c r="M33" s="70">
        <v>7025.48</v>
      </c>
      <c r="N33" s="70">
        <v>13043.27</v>
      </c>
      <c r="O33" s="70">
        <v>8474.55</v>
      </c>
      <c r="P33" s="70">
        <v>13057.92</v>
      </c>
      <c r="Q33" s="70">
        <v>0</v>
      </c>
      <c r="R33" s="70">
        <v>0</v>
      </c>
      <c r="S33" s="70">
        <v>7848.96</v>
      </c>
      <c r="T33" s="70">
        <v>3484.99</v>
      </c>
      <c r="U33" s="70">
        <v>826917.55</v>
      </c>
      <c r="V33" s="70">
        <v>107973.09</v>
      </c>
      <c r="W33" s="70">
        <v>127689.23</v>
      </c>
      <c r="X33" s="70">
        <v>31369.89</v>
      </c>
      <c r="Y33" s="70">
        <v>8369.14</v>
      </c>
      <c r="Z33" s="70">
        <v>77002.71</v>
      </c>
      <c r="AA33" s="70">
        <v>3840</v>
      </c>
      <c r="AB33" s="70">
        <v>13286.24</v>
      </c>
      <c r="AC33" s="70">
        <v>5475</v>
      </c>
      <c r="AD33" s="70">
        <v>19123.16</v>
      </c>
      <c r="AE33" s="70">
        <v>-545.94</v>
      </c>
      <c r="AF33" s="70">
        <v>36639.63</v>
      </c>
      <c r="AG33" s="70">
        <v>29655.23</v>
      </c>
      <c r="AH33" s="70">
        <v>13759.98</v>
      </c>
      <c r="AI33" s="70">
        <v>29057.17</v>
      </c>
      <c r="AJ33" s="70">
        <v>12865.76</v>
      </c>
      <c r="AK33" s="70">
        <v>12244.57</v>
      </c>
      <c r="AL33" s="70">
        <v>6259.56</v>
      </c>
      <c r="AM33" s="70">
        <v>10639.92</v>
      </c>
      <c r="AN33" s="70">
        <v>28359.2</v>
      </c>
      <c r="AO33" s="70">
        <v>14205.07</v>
      </c>
      <c r="AP33" s="70">
        <v>47965.26</v>
      </c>
      <c r="AQ33" s="70">
        <v>21543.33</v>
      </c>
      <c r="AR33" s="70">
        <v>6266.4</v>
      </c>
      <c r="AS33" s="70">
        <v>7759.89</v>
      </c>
      <c r="AT33" s="70">
        <v>24403.19</v>
      </c>
      <c r="AU33" s="70">
        <v>665775.29</v>
      </c>
      <c r="AV33" s="70">
        <v>23237</v>
      </c>
      <c r="AW33" s="70">
        <v>26128.79</v>
      </c>
      <c r="AX33" s="70">
        <v>32785.58</v>
      </c>
      <c r="AY33" s="70">
        <v>20628.2</v>
      </c>
      <c r="AZ33" s="70">
        <v>22157.72</v>
      </c>
      <c r="BA33" s="70">
        <v>26679.94</v>
      </c>
      <c r="BB33" s="70">
        <v>9980.05</v>
      </c>
      <c r="BC33" s="70">
        <v>26743.15</v>
      </c>
      <c r="BD33" s="70">
        <v>28433.36</v>
      </c>
      <c r="BE33" s="70">
        <v>23325</v>
      </c>
      <c r="BF33" s="70">
        <v>13734.25</v>
      </c>
      <c r="BG33" s="70">
        <v>14263.65</v>
      </c>
      <c r="BH33" s="70">
        <v>7292.75</v>
      </c>
      <c r="BI33" s="70">
        <v>14115.72</v>
      </c>
      <c r="BJ33" s="70">
        <v>11469.97</v>
      </c>
      <c r="BK33" s="70">
        <v>12734.94</v>
      </c>
      <c r="BL33" s="70">
        <v>10800</v>
      </c>
      <c r="BM33" s="70">
        <v>7524.48</v>
      </c>
      <c r="BN33" s="70">
        <v>10416.26</v>
      </c>
      <c r="BO33" s="70">
        <v>11367.31</v>
      </c>
      <c r="BP33" s="70">
        <v>15655.79</v>
      </c>
      <c r="BQ33" s="70">
        <v>7806.74</v>
      </c>
      <c r="BR33" s="70">
        <v>6504.26</v>
      </c>
      <c r="BS33" s="70">
        <v>8240.31</v>
      </c>
      <c r="BT33" s="70">
        <v>9821.51</v>
      </c>
      <c r="BU33" s="70">
        <v>7639.63</v>
      </c>
      <c r="BV33" s="70">
        <v>10820.82</v>
      </c>
      <c r="BW33" s="70">
        <v>5950</v>
      </c>
      <c r="BX33" s="70">
        <v>12581.61</v>
      </c>
      <c r="BY33" s="70">
        <v>4616.54</v>
      </c>
      <c r="BZ33" s="70">
        <v>7431.39</v>
      </c>
      <c r="CA33" s="70">
        <v>2660.36</v>
      </c>
      <c r="CB33" s="70">
        <v>6020.9</v>
      </c>
      <c r="CC33" s="70">
        <v>5908.13</v>
      </c>
      <c r="CD33" s="70">
        <v>6320.36</v>
      </c>
      <c r="CE33" s="70">
        <v>9590.24</v>
      </c>
      <c r="CF33" s="70">
        <v>5085</v>
      </c>
      <c r="CG33" s="70">
        <v>4301.56</v>
      </c>
      <c r="CH33" s="70">
        <v>3040.92</v>
      </c>
      <c r="CI33" s="70">
        <v>2380</v>
      </c>
      <c r="CJ33" s="70">
        <v>3327.69</v>
      </c>
      <c r="CK33" s="70">
        <v>8037.78</v>
      </c>
      <c r="CL33" s="70">
        <v>6043.71</v>
      </c>
      <c r="CM33" s="70">
        <v>5271.06</v>
      </c>
      <c r="CN33" s="70">
        <v>6591.46</v>
      </c>
      <c r="CO33" s="70">
        <v>7804.6</v>
      </c>
      <c r="CP33" s="70">
        <v>5301.23</v>
      </c>
      <c r="CQ33" s="70">
        <v>3524.5</v>
      </c>
      <c r="CR33" s="70">
        <v>4909.99</v>
      </c>
      <c r="CS33" s="70">
        <v>7749.37</v>
      </c>
      <c r="CT33" s="70">
        <v>3213</v>
      </c>
      <c r="CU33" s="70">
        <v>5540.82</v>
      </c>
      <c r="CV33" s="70">
        <v>3618.17</v>
      </c>
      <c r="CW33" s="70">
        <v>5654.15</v>
      </c>
      <c r="CX33" s="70">
        <v>4197.55</v>
      </c>
      <c r="CY33" s="70">
        <v>3292.05</v>
      </c>
      <c r="CZ33" s="70">
        <v>5457.7</v>
      </c>
      <c r="DA33" s="70">
        <v>7499.26</v>
      </c>
      <c r="DB33" s="70">
        <v>4632.85</v>
      </c>
      <c r="DC33" s="70">
        <v>8199.01</v>
      </c>
      <c r="DD33" s="70">
        <v>6043.44</v>
      </c>
      <c r="DE33" s="70">
        <v>3527.16</v>
      </c>
      <c r="DF33" s="70">
        <v>3454.61</v>
      </c>
      <c r="DG33" s="70">
        <v>7302.56</v>
      </c>
      <c r="DH33" s="70">
        <v>4650.82</v>
      </c>
      <c r="DI33" s="70">
        <v>5134.89</v>
      </c>
      <c r="DJ33" s="70">
        <v>2713.08</v>
      </c>
      <c r="DK33" s="70">
        <v>2888.57</v>
      </c>
      <c r="DL33" s="70">
        <v>3920.51</v>
      </c>
      <c r="DM33" s="70">
        <v>5685.91</v>
      </c>
      <c r="DN33" s="70">
        <v>1190</v>
      </c>
      <c r="DO33" s="70">
        <v>3277.37</v>
      </c>
      <c r="DP33" s="70">
        <v>3887.13</v>
      </c>
      <c r="DQ33" s="70">
        <v>4758.35</v>
      </c>
      <c r="DR33" s="70">
        <v>1190</v>
      </c>
      <c r="DS33" s="61">
        <v>40.75</v>
      </c>
      <c r="DT33" s="61">
        <v>50</v>
      </c>
      <c r="DU33" s="61">
        <v>0</v>
      </c>
      <c r="DV33" s="61">
        <v>0</v>
      </c>
      <c r="DW33" s="61">
        <v>0</v>
      </c>
      <c r="DX33" s="61">
        <v>0</v>
      </c>
      <c r="DY33" s="61">
        <v>0</v>
      </c>
    </row>
    <row r="34" s="61" customFormat="1" spans="1:129">
      <c r="A34" s="69"/>
      <c r="B34" s="70" t="s">
        <v>107</v>
      </c>
      <c r="C34" s="70">
        <v>8622691.8985849</v>
      </c>
      <c r="D34" s="70">
        <v>2515595.5</v>
      </c>
      <c r="E34" s="70">
        <v>132564.98</v>
      </c>
      <c r="F34" s="70">
        <v>12399.32</v>
      </c>
      <c r="G34" s="70">
        <v>4606.61</v>
      </c>
      <c r="H34" s="70">
        <v>56205.3</v>
      </c>
      <c r="I34" s="70">
        <v>98791.19</v>
      </c>
      <c r="J34" s="70">
        <v>83350.97</v>
      </c>
      <c r="K34" s="70">
        <v>89590.32</v>
      </c>
      <c r="L34" s="70">
        <v>141898.15</v>
      </c>
      <c r="M34" s="70">
        <v>43803.34</v>
      </c>
      <c r="N34" s="70">
        <v>77476.13</v>
      </c>
      <c r="O34" s="70">
        <v>44344.2</v>
      </c>
      <c r="P34" s="70">
        <v>60351.44</v>
      </c>
      <c r="Q34" s="70">
        <v>0</v>
      </c>
      <c r="R34" s="70">
        <v>0</v>
      </c>
      <c r="S34" s="70">
        <v>49910.39</v>
      </c>
      <c r="T34" s="70">
        <v>44300.82</v>
      </c>
      <c r="U34" s="70">
        <v>2649769.0385849</v>
      </c>
      <c r="V34" s="70">
        <v>429637.75</v>
      </c>
      <c r="W34" s="70">
        <v>1903892.76</v>
      </c>
      <c r="X34" s="70">
        <v>184203.69</v>
      </c>
      <c r="Y34" s="70">
        <v>36781.33</v>
      </c>
      <c r="Z34" s="70">
        <v>228455.41</v>
      </c>
      <c r="AA34" s="70">
        <v>18178.74</v>
      </c>
      <c r="AB34" s="70">
        <v>111939.61</v>
      </c>
      <c r="AC34" s="70">
        <v>34282.66</v>
      </c>
      <c r="AD34" s="70">
        <v>45847.82</v>
      </c>
      <c r="AE34" s="70">
        <v>21162.89</v>
      </c>
      <c r="AF34" s="70">
        <v>1046899.45</v>
      </c>
      <c r="AG34" s="70">
        <v>321287.4</v>
      </c>
      <c r="AH34" s="70">
        <v>149462.98</v>
      </c>
      <c r="AI34" s="70">
        <v>319232.22</v>
      </c>
      <c r="AJ34" s="70">
        <v>80982.11</v>
      </c>
      <c r="AK34" s="70">
        <v>58430.79</v>
      </c>
      <c r="AL34" s="70">
        <v>44790.79</v>
      </c>
      <c r="AM34" s="70">
        <v>71286.35</v>
      </c>
      <c r="AN34" s="70">
        <v>144820.02</v>
      </c>
      <c r="AO34" s="70">
        <v>61534.24</v>
      </c>
      <c r="AP34" s="70">
        <v>51242.62</v>
      </c>
      <c r="AQ34" s="70">
        <v>94819.12</v>
      </c>
      <c r="AR34" s="70">
        <v>32544.75</v>
      </c>
      <c r="AS34" s="70">
        <v>43591.57</v>
      </c>
      <c r="AT34" s="70">
        <v>94890.35</v>
      </c>
      <c r="AU34" s="70">
        <v>2055040.0185849</v>
      </c>
      <c r="AV34" s="70">
        <v>87256.07</v>
      </c>
      <c r="AW34" s="70">
        <v>95125.0958018868</v>
      </c>
      <c r="AX34" s="70">
        <v>104581.079669811</v>
      </c>
      <c r="AY34" s="70">
        <v>80665.3031132075</v>
      </c>
      <c r="AZ34" s="70">
        <v>89918.62</v>
      </c>
      <c r="BA34" s="70">
        <v>91417.31</v>
      </c>
      <c r="BB34" s="70">
        <v>32978.11</v>
      </c>
      <c r="BC34" s="70">
        <v>96498.51</v>
      </c>
      <c r="BD34" s="70">
        <v>43776.42</v>
      </c>
      <c r="BE34" s="70">
        <v>39416.31</v>
      </c>
      <c r="BF34" s="70">
        <v>55296.18</v>
      </c>
      <c r="BG34" s="70">
        <v>61131.65</v>
      </c>
      <c r="BH34" s="70">
        <v>35377</v>
      </c>
      <c r="BI34" s="70">
        <v>35175.25</v>
      </c>
      <c r="BJ34" s="70">
        <v>42969.35</v>
      </c>
      <c r="BK34" s="70">
        <v>41539.17</v>
      </c>
      <c r="BL34" s="70">
        <v>42283.88</v>
      </c>
      <c r="BM34" s="70">
        <v>22465.93</v>
      </c>
      <c r="BN34" s="70">
        <v>28269.9</v>
      </c>
      <c r="BO34" s="70">
        <v>37379.85</v>
      </c>
      <c r="BP34" s="70">
        <v>50137.67</v>
      </c>
      <c r="BQ34" s="70">
        <v>24148.11</v>
      </c>
      <c r="BR34" s="70">
        <v>19026.4</v>
      </c>
      <c r="BS34" s="70">
        <v>19740.18</v>
      </c>
      <c r="BT34" s="70">
        <v>26585.54</v>
      </c>
      <c r="BU34" s="70">
        <v>23678.89</v>
      </c>
      <c r="BV34" s="70">
        <v>31894.18</v>
      </c>
      <c r="BW34" s="70">
        <v>20657.09</v>
      </c>
      <c r="BX34" s="70">
        <v>37115.77</v>
      </c>
      <c r="BY34" s="70">
        <v>12336.78</v>
      </c>
      <c r="BZ34" s="70">
        <v>16868.31</v>
      </c>
      <c r="CA34" s="70">
        <v>8305.45</v>
      </c>
      <c r="CB34" s="70">
        <v>14545.48</v>
      </c>
      <c r="CC34" s="70">
        <v>16299.03</v>
      </c>
      <c r="CD34" s="70">
        <v>26774.22</v>
      </c>
      <c r="CE34" s="70">
        <v>38221.63</v>
      </c>
      <c r="CF34" s="70">
        <v>8823.06</v>
      </c>
      <c r="CG34" s="70">
        <v>10938.39</v>
      </c>
      <c r="CH34" s="70">
        <v>7310.4</v>
      </c>
      <c r="CI34" s="70">
        <v>9617.43</v>
      </c>
      <c r="CJ34" s="70">
        <v>6706.11</v>
      </c>
      <c r="CK34" s="70">
        <v>18071.33</v>
      </c>
      <c r="CL34" s="70">
        <v>18707.81</v>
      </c>
      <c r="CM34" s="70">
        <v>11341.54</v>
      </c>
      <c r="CN34" s="70">
        <v>15991.64</v>
      </c>
      <c r="CO34" s="70">
        <v>13467.93</v>
      </c>
      <c r="CP34" s="70">
        <v>16367.27</v>
      </c>
      <c r="CQ34" s="70">
        <v>8295.29</v>
      </c>
      <c r="CR34" s="70">
        <v>12068.19</v>
      </c>
      <c r="CS34" s="70">
        <v>16242.97</v>
      </c>
      <c r="CT34" s="70">
        <v>10860</v>
      </c>
      <c r="CU34" s="70">
        <v>10335.92</v>
      </c>
      <c r="CV34" s="70">
        <v>9032.36</v>
      </c>
      <c r="CW34" s="70">
        <v>16492.41</v>
      </c>
      <c r="CX34" s="70">
        <v>7366.41</v>
      </c>
      <c r="CY34" s="70">
        <v>17320.58</v>
      </c>
      <c r="CZ34" s="70">
        <v>11794.16</v>
      </c>
      <c r="DA34" s="70">
        <v>14531.3</v>
      </c>
      <c r="DB34" s="70">
        <v>13528.03</v>
      </c>
      <c r="DC34" s="70">
        <v>26629.17</v>
      </c>
      <c r="DD34" s="70">
        <v>18064.29</v>
      </c>
      <c r="DE34" s="70">
        <v>12935.14</v>
      </c>
      <c r="DF34" s="70">
        <v>9662.85</v>
      </c>
      <c r="DG34" s="70">
        <v>27036.85</v>
      </c>
      <c r="DH34" s="70">
        <v>12965.36</v>
      </c>
      <c r="DI34" s="70">
        <v>13194.5</v>
      </c>
      <c r="DJ34" s="70">
        <v>15374.23</v>
      </c>
      <c r="DK34" s="70">
        <v>7536.32</v>
      </c>
      <c r="DL34" s="70">
        <v>10074.26</v>
      </c>
      <c r="DM34" s="70">
        <v>12725.91</v>
      </c>
      <c r="DN34" s="70">
        <v>3953.3</v>
      </c>
      <c r="DO34" s="70">
        <v>14228.08</v>
      </c>
      <c r="DP34" s="70">
        <v>10405.64</v>
      </c>
      <c r="DQ34" s="70">
        <v>16644.75</v>
      </c>
      <c r="DR34" s="70">
        <v>7420.09</v>
      </c>
      <c r="DS34" s="61">
        <v>230</v>
      </c>
      <c r="DT34" s="61">
        <v>0</v>
      </c>
      <c r="DU34" s="61">
        <v>109</v>
      </c>
      <c r="DV34" s="61">
        <v>327.04</v>
      </c>
      <c r="DW34" s="61">
        <v>172.4</v>
      </c>
      <c r="DX34" s="61">
        <v>193.71</v>
      </c>
      <c r="DY34" s="61">
        <v>90.88</v>
      </c>
    </row>
    <row r="35" s="61" customFormat="1" spans="1:129">
      <c r="A35" s="69"/>
      <c r="B35" s="70" t="s">
        <v>108</v>
      </c>
      <c r="C35" s="70">
        <v>9915403.79</v>
      </c>
      <c r="D35" s="70">
        <v>0</v>
      </c>
      <c r="E35" s="70">
        <v>0</v>
      </c>
      <c r="F35" s="70">
        <v>315103.68</v>
      </c>
      <c r="G35" s="70">
        <v>0</v>
      </c>
      <c r="H35" s="70">
        <v>763185.53</v>
      </c>
      <c r="I35" s="70">
        <v>376362.72</v>
      </c>
      <c r="J35" s="70">
        <v>387342.95</v>
      </c>
      <c r="K35" s="70">
        <v>179979.99</v>
      </c>
      <c r="L35" s="70">
        <v>744818.85</v>
      </c>
      <c r="M35" s="70">
        <v>0</v>
      </c>
      <c r="N35" s="70">
        <v>0</v>
      </c>
      <c r="O35" s="70">
        <v>131481.63</v>
      </c>
      <c r="P35" s="70">
        <v>0</v>
      </c>
      <c r="Q35" s="70">
        <v>0</v>
      </c>
      <c r="R35" s="70">
        <v>0</v>
      </c>
      <c r="S35" s="70">
        <v>0</v>
      </c>
      <c r="T35" s="70">
        <v>0</v>
      </c>
      <c r="U35" s="70">
        <v>5398383.68</v>
      </c>
      <c r="V35" s="70">
        <v>422672.5</v>
      </c>
      <c r="W35" s="70">
        <v>1151047.87</v>
      </c>
      <c r="X35" s="70">
        <v>45024.39</v>
      </c>
      <c r="Y35" s="70">
        <v>156750</v>
      </c>
      <c r="Z35" s="70">
        <v>0</v>
      </c>
      <c r="AA35" s="70">
        <v>0</v>
      </c>
      <c r="AB35" s="70">
        <v>265922.5</v>
      </c>
      <c r="AC35" s="70">
        <v>0</v>
      </c>
      <c r="AD35" s="70">
        <v>560564.02</v>
      </c>
      <c r="AE35" s="70">
        <v>229531.32</v>
      </c>
      <c r="AF35" s="70">
        <v>55002.5</v>
      </c>
      <c r="AG35" s="70">
        <v>255585.03</v>
      </c>
      <c r="AH35" s="70">
        <v>50365</v>
      </c>
      <c r="AI35" s="70">
        <v>0</v>
      </c>
      <c r="AJ35" s="70">
        <v>0</v>
      </c>
      <c r="AK35" s="70">
        <v>45024.39</v>
      </c>
      <c r="AL35" s="70">
        <v>0</v>
      </c>
      <c r="AM35" s="70">
        <v>34200</v>
      </c>
      <c r="AN35" s="70">
        <v>642729.4</v>
      </c>
      <c r="AO35" s="70">
        <v>89195.53</v>
      </c>
      <c r="AP35" s="70">
        <v>23799.47</v>
      </c>
      <c r="AQ35" s="70">
        <v>492415.31</v>
      </c>
      <c r="AR35" s="70">
        <v>57750</v>
      </c>
      <c r="AS35" s="70">
        <v>0</v>
      </c>
      <c r="AT35" s="70">
        <v>0</v>
      </c>
      <c r="AU35" s="70">
        <v>4058293.97</v>
      </c>
      <c r="AV35" s="70">
        <v>508122.02</v>
      </c>
      <c r="AW35" s="70">
        <v>590731.57</v>
      </c>
      <c r="AX35" s="70">
        <v>66192</v>
      </c>
      <c r="AY35" s="70">
        <v>406435.75</v>
      </c>
      <c r="AZ35" s="70">
        <v>132026.64</v>
      </c>
      <c r="BA35" s="70">
        <v>0</v>
      </c>
      <c r="BB35" s="70">
        <v>0</v>
      </c>
      <c r="BC35" s="70">
        <v>481224.69</v>
      </c>
      <c r="BD35" s="70">
        <v>87581.07</v>
      </c>
      <c r="BE35" s="70">
        <v>0</v>
      </c>
      <c r="BF35" s="70">
        <v>0</v>
      </c>
      <c r="BG35" s="70">
        <v>0</v>
      </c>
      <c r="BH35" s="70">
        <v>373931.16</v>
      </c>
      <c r="BI35" s="70">
        <v>133582.08</v>
      </c>
      <c r="BJ35" s="70">
        <v>0</v>
      </c>
      <c r="BK35" s="70">
        <v>0</v>
      </c>
      <c r="BL35" s="70">
        <v>613344.32</v>
      </c>
      <c r="BM35" s="70">
        <v>416542.4</v>
      </c>
      <c r="BN35" s="70">
        <v>59626.05</v>
      </c>
      <c r="BO35" s="70">
        <v>77537</v>
      </c>
      <c r="BP35" s="70">
        <v>96717.22</v>
      </c>
      <c r="BQ35" s="70">
        <v>14700</v>
      </c>
      <c r="BR35" s="70">
        <v>0</v>
      </c>
      <c r="BS35" s="70">
        <v>0</v>
      </c>
      <c r="BT35" s="70">
        <v>0</v>
      </c>
      <c r="BU35" s="70">
        <v>0</v>
      </c>
      <c r="BV35" s="70">
        <v>0</v>
      </c>
      <c r="BW35" s="70">
        <v>0</v>
      </c>
      <c r="BX35" s="70">
        <v>0</v>
      </c>
      <c r="BY35" s="70">
        <v>0</v>
      </c>
      <c r="BZ35" s="70">
        <v>0</v>
      </c>
      <c r="CA35" s="70">
        <v>0</v>
      </c>
      <c r="CB35" s="70">
        <v>0</v>
      </c>
      <c r="CC35" s="70">
        <v>0</v>
      </c>
      <c r="CD35" s="70">
        <v>0</v>
      </c>
      <c r="CE35" s="70">
        <v>0</v>
      </c>
      <c r="CF35" s="70">
        <v>0</v>
      </c>
      <c r="CG35" s="70">
        <v>0</v>
      </c>
      <c r="CH35" s="70">
        <v>0</v>
      </c>
      <c r="CI35" s="70">
        <v>0</v>
      </c>
      <c r="CJ35" s="70">
        <v>0</v>
      </c>
      <c r="CK35" s="70">
        <v>0</v>
      </c>
      <c r="CL35" s="70">
        <v>0</v>
      </c>
      <c r="CM35" s="70">
        <v>0</v>
      </c>
      <c r="CN35" s="70">
        <v>0</v>
      </c>
      <c r="CO35" s="70">
        <v>0</v>
      </c>
      <c r="CP35" s="70">
        <v>0</v>
      </c>
      <c r="CQ35" s="70">
        <v>0</v>
      </c>
      <c r="CR35" s="70">
        <v>0</v>
      </c>
      <c r="CS35" s="70">
        <v>0</v>
      </c>
      <c r="CT35" s="70">
        <v>0</v>
      </c>
      <c r="CU35" s="70">
        <v>0</v>
      </c>
      <c r="CV35" s="70">
        <v>0</v>
      </c>
      <c r="CW35" s="70">
        <v>0</v>
      </c>
      <c r="CX35" s="70">
        <v>0</v>
      </c>
      <c r="CY35" s="70">
        <v>0</v>
      </c>
      <c r="CZ35" s="70">
        <v>0</v>
      </c>
      <c r="DA35" s="70">
        <v>0</v>
      </c>
      <c r="DB35" s="70">
        <v>0</v>
      </c>
      <c r="DC35" s="70">
        <v>0</v>
      </c>
      <c r="DD35" s="70">
        <v>0</v>
      </c>
      <c r="DE35" s="70">
        <v>0</v>
      </c>
      <c r="DF35" s="70">
        <v>0</v>
      </c>
      <c r="DG35" s="70">
        <v>0</v>
      </c>
      <c r="DH35" s="70">
        <v>0</v>
      </c>
      <c r="DI35" s="70">
        <v>0</v>
      </c>
      <c r="DJ35" s="70">
        <v>0</v>
      </c>
      <c r="DK35" s="70">
        <v>0</v>
      </c>
      <c r="DL35" s="70">
        <v>0</v>
      </c>
      <c r="DM35" s="70">
        <v>0</v>
      </c>
      <c r="DN35" s="70">
        <v>0</v>
      </c>
      <c r="DO35" s="70">
        <v>0</v>
      </c>
      <c r="DP35" s="70">
        <v>0</v>
      </c>
      <c r="DQ35" s="70">
        <v>0</v>
      </c>
      <c r="DR35" s="70">
        <v>0</v>
      </c>
      <c r="DS35" s="61">
        <v>0</v>
      </c>
      <c r="DT35" s="61">
        <v>0</v>
      </c>
      <c r="DU35" s="61">
        <v>0</v>
      </c>
      <c r="DV35" s="61">
        <v>0</v>
      </c>
      <c r="DW35" s="61">
        <v>0</v>
      </c>
      <c r="DX35" s="61">
        <v>0</v>
      </c>
      <c r="DY35" s="61">
        <v>0</v>
      </c>
    </row>
    <row r="36" s="61" customFormat="1" spans="1:129">
      <c r="A36" s="69"/>
      <c r="B36" s="70" t="s">
        <v>109</v>
      </c>
      <c r="C36" s="70">
        <v>121081.13</v>
      </c>
      <c r="D36" s="70">
        <v>0</v>
      </c>
      <c r="E36" s="70">
        <v>0</v>
      </c>
      <c r="F36" s="70">
        <v>0</v>
      </c>
      <c r="G36" s="70">
        <v>0</v>
      </c>
      <c r="H36" s="70">
        <v>0</v>
      </c>
      <c r="I36" s="70">
        <v>0</v>
      </c>
      <c r="J36" s="70">
        <v>0</v>
      </c>
      <c r="K36" s="70">
        <v>0</v>
      </c>
      <c r="L36" s="70">
        <v>0</v>
      </c>
      <c r="M36" s="70">
        <v>0</v>
      </c>
      <c r="N36" s="70">
        <v>0</v>
      </c>
      <c r="O36" s="70">
        <v>0</v>
      </c>
      <c r="P36" s="70">
        <v>0</v>
      </c>
      <c r="Q36" s="70">
        <v>0</v>
      </c>
      <c r="R36" s="70">
        <v>0</v>
      </c>
      <c r="S36" s="70">
        <v>0</v>
      </c>
      <c r="T36" s="70">
        <v>0</v>
      </c>
      <c r="U36" s="70">
        <v>104779.24</v>
      </c>
      <c r="V36" s="70">
        <v>12701.89</v>
      </c>
      <c r="W36" s="70">
        <v>0</v>
      </c>
      <c r="X36" s="70">
        <v>3600</v>
      </c>
      <c r="Y36" s="70">
        <v>1901.89</v>
      </c>
      <c r="Z36" s="70">
        <v>3600</v>
      </c>
      <c r="AA36" s="70">
        <v>1800</v>
      </c>
      <c r="AB36" s="70">
        <v>3600</v>
      </c>
      <c r="AC36" s="70">
        <v>1800</v>
      </c>
      <c r="AD36" s="70">
        <v>0</v>
      </c>
      <c r="AE36" s="70">
        <v>0</v>
      </c>
      <c r="AF36" s="70">
        <v>0</v>
      </c>
      <c r="AG36" s="70">
        <v>0</v>
      </c>
      <c r="AH36" s="70">
        <v>0</v>
      </c>
      <c r="AI36" s="70">
        <v>0</v>
      </c>
      <c r="AJ36" s="70">
        <v>0</v>
      </c>
      <c r="AK36" s="70">
        <v>0</v>
      </c>
      <c r="AL36" s="70">
        <v>3600</v>
      </c>
      <c r="AM36" s="70">
        <v>0</v>
      </c>
      <c r="AN36" s="70">
        <v>0</v>
      </c>
      <c r="AO36" s="70">
        <v>0</v>
      </c>
      <c r="AP36" s="70">
        <v>0</v>
      </c>
      <c r="AQ36" s="70">
        <v>35566.04</v>
      </c>
      <c r="AR36" s="70">
        <v>1200</v>
      </c>
      <c r="AS36" s="70">
        <v>-17509.43</v>
      </c>
      <c r="AT36" s="70">
        <v>0</v>
      </c>
      <c r="AU36" s="70">
        <v>85522.63</v>
      </c>
      <c r="AV36" s="70">
        <v>0</v>
      </c>
      <c r="AW36" s="70">
        <v>0</v>
      </c>
      <c r="AX36" s="70">
        <v>0</v>
      </c>
      <c r="AY36" s="70">
        <v>0</v>
      </c>
      <c r="AZ36" s="70">
        <v>0</v>
      </c>
      <c r="BA36" s="70">
        <v>0</v>
      </c>
      <c r="BB36" s="70">
        <v>0</v>
      </c>
      <c r="BC36" s="70">
        <v>0</v>
      </c>
      <c r="BD36" s="70">
        <v>0</v>
      </c>
      <c r="BE36" s="70">
        <v>0</v>
      </c>
      <c r="BF36" s="70">
        <v>0</v>
      </c>
      <c r="BG36" s="70">
        <v>3600</v>
      </c>
      <c r="BH36" s="70">
        <v>1800</v>
      </c>
      <c r="BI36" s="70">
        <v>0</v>
      </c>
      <c r="BJ36" s="70">
        <v>0</v>
      </c>
      <c r="BK36" s="70">
        <v>0</v>
      </c>
      <c r="BL36" s="70">
        <v>0</v>
      </c>
      <c r="BM36" s="70">
        <v>0</v>
      </c>
      <c r="BN36" s="70">
        <v>0</v>
      </c>
      <c r="BO36" s="70">
        <v>0</v>
      </c>
      <c r="BP36" s="70">
        <v>0</v>
      </c>
      <c r="BQ36" s="70">
        <v>0</v>
      </c>
      <c r="BR36" s="70">
        <v>0</v>
      </c>
      <c r="BS36" s="70">
        <v>0</v>
      </c>
      <c r="BT36" s="70">
        <v>0</v>
      </c>
      <c r="BU36" s="70">
        <v>0</v>
      </c>
      <c r="BV36" s="70">
        <v>23320.75</v>
      </c>
      <c r="BW36" s="70">
        <v>0</v>
      </c>
      <c r="BX36" s="70">
        <v>0</v>
      </c>
      <c r="BY36" s="70">
        <v>0</v>
      </c>
      <c r="BZ36" s="70">
        <v>0</v>
      </c>
      <c r="CA36" s="70">
        <v>0</v>
      </c>
      <c r="CB36" s="70">
        <v>0</v>
      </c>
      <c r="CC36" s="70">
        <v>0</v>
      </c>
      <c r="CD36" s="70">
        <v>0</v>
      </c>
      <c r="CE36" s="70">
        <v>9301.88</v>
      </c>
      <c r="CF36" s="70">
        <v>0</v>
      </c>
      <c r="CG36" s="70">
        <v>0</v>
      </c>
      <c r="CH36" s="70">
        <v>0</v>
      </c>
      <c r="CI36" s="70">
        <v>0</v>
      </c>
      <c r="CJ36" s="70">
        <v>0</v>
      </c>
      <c r="CK36" s="70">
        <v>0</v>
      </c>
      <c r="CL36" s="70">
        <v>0</v>
      </c>
      <c r="CM36" s="70">
        <v>0</v>
      </c>
      <c r="CN36" s="70">
        <v>0</v>
      </c>
      <c r="CO36" s="70">
        <v>0</v>
      </c>
      <c r="CP36" s="70">
        <v>0</v>
      </c>
      <c r="CQ36" s="70">
        <v>0</v>
      </c>
      <c r="CR36" s="70">
        <v>0</v>
      </c>
      <c r="CS36" s="70">
        <v>0</v>
      </c>
      <c r="CT36" s="70">
        <v>0</v>
      </c>
      <c r="CU36" s="70">
        <v>0</v>
      </c>
      <c r="CV36" s="70">
        <v>0</v>
      </c>
      <c r="CW36" s="70">
        <v>0</v>
      </c>
      <c r="CX36" s="70">
        <v>0</v>
      </c>
      <c r="CY36" s="70">
        <v>0</v>
      </c>
      <c r="CZ36" s="70">
        <v>0</v>
      </c>
      <c r="DA36" s="70">
        <v>0</v>
      </c>
      <c r="DB36" s="70">
        <v>0</v>
      </c>
      <c r="DC36" s="70">
        <v>1800</v>
      </c>
      <c r="DD36" s="70">
        <v>0</v>
      </c>
      <c r="DE36" s="70">
        <v>0</v>
      </c>
      <c r="DF36" s="70">
        <v>0</v>
      </c>
      <c r="DG36" s="70">
        <v>0</v>
      </c>
      <c r="DH36" s="70">
        <v>42000</v>
      </c>
      <c r="DI36" s="70">
        <v>0</v>
      </c>
      <c r="DJ36" s="70">
        <v>0</v>
      </c>
      <c r="DK36" s="70">
        <v>1200</v>
      </c>
      <c r="DL36" s="70">
        <v>0</v>
      </c>
      <c r="DM36" s="70">
        <v>0</v>
      </c>
      <c r="DN36" s="70">
        <v>0</v>
      </c>
      <c r="DO36" s="70">
        <v>1300</v>
      </c>
      <c r="DP36" s="70">
        <v>1200</v>
      </c>
      <c r="DQ36" s="70">
        <v>0</v>
      </c>
      <c r="DR36" s="70">
        <v>0</v>
      </c>
      <c r="DS36" s="61">
        <v>0</v>
      </c>
      <c r="DT36" s="61">
        <v>0</v>
      </c>
      <c r="DU36" s="61">
        <v>0</v>
      </c>
      <c r="DV36" s="61">
        <v>0</v>
      </c>
      <c r="DW36" s="61">
        <v>0</v>
      </c>
      <c r="DX36" s="61">
        <v>0</v>
      </c>
      <c r="DY36" s="61">
        <v>0</v>
      </c>
    </row>
    <row r="37" s="63" customFormat="1" spans="1:129">
      <c r="A37" s="69"/>
      <c r="B37" s="71" t="s">
        <v>95</v>
      </c>
      <c r="C37" s="70">
        <v>443175046.508585</v>
      </c>
      <c r="D37" s="70">
        <v>143924199.26</v>
      </c>
      <c r="E37" s="70">
        <v>8385249.54</v>
      </c>
      <c r="F37" s="70">
        <v>1167909.52</v>
      </c>
      <c r="G37" s="70">
        <v>343290.28</v>
      </c>
      <c r="H37" s="70">
        <v>6437501.68</v>
      </c>
      <c r="I37" s="70">
        <v>7118547.79</v>
      </c>
      <c r="J37" s="70">
        <v>6816943.76</v>
      </c>
      <c r="K37" s="70">
        <v>6334417.95</v>
      </c>
      <c r="L37" s="70">
        <v>11619866.02</v>
      </c>
      <c r="M37" s="70">
        <v>3082464.03</v>
      </c>
      <c r="N37" s="70">
        <v>5111685.05</v>
      </c>
      <c r="O37" s="70">
        <v>3343651.81</v>
      </c>
      <c r="P37" s="70">
        <v>4567708.92</v>
      </c>
      <c r="Q37" s="70">
        <v>0</v>
      </c>
      <c r="R37" s="70">
        <v>0</v>
      </c>
      <c r="S37" s="70">
        <v>3273162.83</v>
      </c>
      <c r="T37" s="70">
        <v>2690719.7</v>
      </c>
      <c r="U37" s="70">
        <v>153546890.848585</v>
      </c>
      <c r="V37" s="70">
        <v>18842661.61</v>
      </c>
      <c r="W37" s="70">
        <v>45264394.21</v>
      </c>
      <c r="X37" s="70">
        <v>11303781.7</v>
      </c>
      <c r="Y37" s="70">
        <v>3808682.37</v>
      </c>
      <c r="Z37" s="70">
        <v>3789677.98</v>
      </c>
      <c r="AA37" s="70">
        <v>1275207.88</v>
      </c>
      <c r="AB37" s="70">
        <v>7595585.26</v>
      </c>
      <c r="AC37" s="70">
        <v>2373508.12</v>
      </c>
      <c r="AD37" s="70">
        <v>4044065.12</v>
      </c>
      <c r="AE37" s="70">
        <v>1846585.87</v>
      </c>
      <c r="AF37" s="70">
        <v>12223693.78</v>
      </c>
      <c r="AG37" s="70">
        <v>17270167.37</v>
      </c>
      <c r="AH37" s="70">
        <v>4283775.06</v>
      </c>
      <c r="AI37" s="70">
        <v>5596107.01</v>
      </c>
      <c r="AJ37" s="70">
        <v>4104066.79</v>
      </c>
      <c r="AK37" s="70">
        <v>4353212.28</v>
      </c>
      <c r="AL37" s="70">
        <v>2846502.63</v>
      </c>
      <c r="AM37" s="70">
        <v>5296194.66</v>
      </c>
      <c r="AN37" s="70">
        <v>9677741.72</v>
      </c>
      <c r="AO37" s="70">
        <v>4687481.19</v>
      </c>
      <c r="AP37" s="70">
        <v>6595591.59</v>
      </c>
      <c r="AQ37" s="70">
        <v>7457797.02</v>
      </c>
      <c r="AR37" s="70">
        <v>2077229.2</v>
      </c>
      <c r="AS37" s="70">
        <v>2567218.17</v>
      </c>
      <c r="AT37" s="70">
        <v>5154071.33</v>
      </c>
      <c r="AU37" s="70">
        <v>110033565.968585</v>
      </c>
      <c r="AV37" s="70">
        <v>4491150.66</v>
      </c>
      <c r="AW37" s="70">
        <v>4737946.02580189</v>
      </c>
      <c r="AX37" s="70">
        <v>4640257.53966981</v>
      </c>
      <c r="AY37" s="70">
        <v>3915867.27311321</v>
      </c>
      <c r="AZ37" s="70">
        <v>4201455.06</v>
      </c>
      <c r="BA37" s="70">
        <v>4251665.93</v>
      </c>
      <c r="BB37" s="70">
        <v>1422542.65</v>
      </c>
      <c r="BC37" s="70">
        <v>4830481.3</v>
      </c>
      <c r="BD37" s="70">
        <v>2720344.18</v>
      </c>
      <c r="BE37" s="70">
        <v>2517014.68</v>
      </c>
      <c r="BF37" s="70">
        <v>2636965.96</v>
      </c>
      <c r="BG37" s="70">
        <v>2909949.84</v>
      </c>
      <c r="BH37" s="70">
        <v>2407077.29</v>
      </c>
      <c r="BI37" s="70">
        <v>2000758.25</v>
      </c>
      <c r="BJ37" s="70">
        <v>2015962.53</v>
      </c>
      <c r="BK37" s="70">
        <v>2152528.06</v>
      </c>
      <c r="BL37" s="70">
        <v>2397645.24</v>
      </c>
      <c r="BM37" s="70">
        <v>1592070.15</v>
      </c>
      <c r="BN37" s="70">
        <v>1491994.73</v>
      </c>
      <c r="BO37" s="70">
        <v>1843555.25</v>
      </c>
      <c r="BP37" s="70">
        <v>2617254.2</v>
      </c>
      <c r="BQ37" s="70">
        <v>1265891.57</v>
      </c>
      <c r="BR37" s="70">
        <v>993655.88</v>
      </c>
      <c r="BS37" s="70">
        <v>1125480.84</v>
      </c>
      <c r="BT37" s="70">
        <v>1318723.59</v>
      </c>
      <c r="BU37" s="70">
        <v>1164279.05</v>
      </c>
      <c r="BV37" s="70">
        <v>1553672.34</v>
      </c>
      <c r="BW37" s="70">
        <v>1025622.24</v>
      </c>
      <c r="BX37" s="70">
        <v>1977395.19</v>
      </c>
      <c r="BY37" s="70">
        <v>685904.58</v>
      </c>
      <c r="BZ37" s="70">
        <v>949850.24</v>
      </c>
      <c r="CA37" s="70">
        <v>433313.35</v>
      </c>
      <c r="CB37" s="70">
        <v>774408</v>
      </c>
      <c r="CC37" s="70">
        <v>919244.3</v>
      </c>
      <c r="CD37" s="70">
        <v>1786536.51</v>
      </c>
      <c r="CE37" s="70">
        <v>1766929.71</v>
      </c>
      <c r="CF37" s="70">
        <v>578989.64</v>
      </c>
      <c r="CG37" s="70">
        <v>761159.19</v>
      </c>
      <c r="CH37" s="70">
        <v>484157.33</v>
      </c>
      <c r="CI37" s="70">
        <v>614635.87</v>
      </c>
      <c r="CJ37" s="70">
        <v>498851.92</v>
      </c>
      <c r="CK37" s="70">
        <v>1219162.05</v>
      </c>
      <c r="CL37" s="70">
        <v>867882.06</v>
      </c>
      <c r="CM37" s="70">
        <v>741267.95</v>
      </c>
      <c r="CN37" s="70">
        <v>1057545.88</v>
      </c>
      <c r="CO37" s="70">
        <v>868004.79</v>
      </c>
      <c r="CP37" s="70">
        <v>899019.1</v>
      </c>
      <c r="CQ37" s="70">
        <v>522883.32</v>
      </c>
      <c r="CR37" s="70">
        <v>777565.24</v>
      </c>
      <c r="CS37" s="70">
        <v>1107647.43</v>
      </c>
      <c r="CT37" s="70">
        <v>619149.43</v>
      </c>
      <c r="CU37" s="70">
        <v>748477.77</v>
      </c>
      <c r="CV37" s="70">
        <v>546974.29</v>
      </c>
      <c r="CW37" s="70">
        <v>875444.78</v>
      </c>
      <c r="CX37" s="70">
        <v>500277.4</v>
      </c>
      <c r="CY37" s="70">
        <v>943556.56</v>
      </c>
      <c r="CZ37" s="70">
        <v>793188.43</v>
      </c>
      <c r="DA37" s="70">
        <v>952649.84</v>
      </c>
      <c r="DB37" s="70">
        <v>783444.79</v>
      </c>
      <c r="DC37" s="70">
        <v>1438037.26</v>
      </c>
      <c r="DD37" s="70">
        <v>1106060.89</v>
      </c>
      <c r="DE37" s="70">
        <v>709391.28</v>
      </c>
      <c r="DF37" s="70">
        <v>619643.07</v>
      </c>
      <c r="DG37" s="70">
        <v>1520602.9</v>
      </c>
      <c r="DH37" s="70">
        <v>789003.76</v>
      </c>
      <c r="DI37" s="70">
        <v>752024.93</v>
      </c>
      <c r="DJ37" s="70">
        <v>707245.41</v>
      </c>
      <c r="DK37" s="70">
        <v>481968.36</v>
      </c>
      <c r="DL37" s="70">
        <v>677535.17</v>
      </c>
      <c r="DM37" s="70">
        <v>747566.8</v>
      </c>
      <c r="DN37" s="70">
        <v>292104.68</v>
      </c>
      <c r="DO37" s="70">
        <v>664219.84</v>
      </c>
      <c r="DP37" s="70">
        <v>722286.44</v>
      </c>
      <c r="DQ37" s="70">
        <v>1052753.34</v>
      </c>
      <c r="DR37" s="70">
        <v>352797.11</v>
      </c>
      <c r="DS37" s="61">
        <v>23573.69</v>
      </c>
      <c r="DT37" s="61">
        <v>4300.35</v>
      </c>
      <c r="DU37" s="61">
        <v>10027.37</v>
      </c>
      <c r="DV37" s="61">
        <v>23430.32</v>
      </c>
      <c r="DW37" s="61">
        <v>15227.7</v>
      </c>
      <c r="DX37" s="61">
        <v>16665.43</v>
      </c>
      <c r="DY37" s="61">
        <v>9770.62</v>
      </c>
    </row>
    <row r="38" s="61" customFormat="1" spans="1:129">
      <c r="A38" s="69" t="s">
        <v>110</v>
      </c>
      <c r="B38" s="70" t="s">
        <v>111</v>
      </c>
      <c r="C38" s="70">
        <v>8686068.92</v>
      </c>
      <c r="D38" s="70">
        <v>0</v>
      </c>
      <c r="E38" s="70">
        <v>327472.07</v>
      </c>
      <c r="F38" s="70">
        <v>19279.77</v>
      </c>
      <c r="G38" s="70">
        <v>16508.23</v>
      </c>
      <c r="H38" s="70">
        <v>18207.47</v>
      </c>
      <c r="I38" s="70">
        <v>30602.75</v>
      </c>
      <c r="J38" s="70">
        <v>190211.41</v>
      </c>
      <c r="K38" s="70">
        <v>313284.54</v>
      </c>
      <c r="L38" s="70">
        <v>95605.95</v>
      </c>
      <c r="M38" s="70">
        <v>311589.52</v>
      </c>
      <c r="N38" s="70">
        <v>124790.92</v>
      </c>
      <c r="O38" s="70">
        <v>55570.86</v>
      </c>
      <c r="P38" s="70">
        <v>29681.59</v>
      </c>
      <c r="Q38" s="70">
        <v>0</v>
      </c>
      <c r="R38" s="70">
        <v>0</v>
      </c>
      <c r="S38" s="70">
        <v>88064.82</v>
      </c>
      <c r="T38" s="70">
        <v>373266.62</v>
      </c>
      <c r="U38" s="70">
        <v>1714725.68</v>
      </c>
      <c r="V38" s="70">
        <v>668983.09</v>
      </c>
      <c r="W38" s="70">
        <v>3830761.97</v>
      </c>
      <c r="X38" s="70">
        <v>477461.66</v>
      </c>
      <c r="Y38" s="70">
        <v>100639.84</v>
      </c>
      <c r="Z38" s="70">
        <v>178673</v>
      </c>
      <c r="AA38" s="70">
        <v>166258.24</v>
      </c>
      <c r="AB38" s="70">
        <v>109901.5</v>
      </c>
      <c r="AC38" s="70">
        <v>113510.51</v>
      </c>
      <c r="AD38" s="70">
        <v>228551.25</v>
      </c>
      <c r="AE38" s="70">
        <v>137909.06</v>
      </c>
      <c r="AF38" s="70">
        <v>1578163.99</v>
      </c>
      <c r="AG38" s="70">
        <v>793569.5</v>
      </c>
      <c r="AH38" s="70">
        <v>522118.35</v>
      </c>
      <c r="AI38" s="70">
        <v>570449.82</v>
      </c>
      <c r="AJ38" s="70">
        <v>161061.3</v>
      </c>
      <c r="AK38" s="70">
        <v>168883.03</v>
      </c>
      <c r="AL38" s="70">
        <v>147517.33</v>
      </c>
      <c r="AM38" s="70">
        <v>109148.05</v>
      </c>
      <c r="AN38" s="70">
        <v>360509.22</v>
      </c>
      <c r="AO38" s="70">
        <v>40170.39</v>
      </c>
      <c r="AP38" s="70">
        <v>7765.64</v>
      </c>
      <c r="AQ38" s="70">
        <v>210683.49</v>
      </c>
      <c r="AR38" s="70">
        <v>53801.86</v>
      </c>
      <c r="AS38" s="70">
        <v>32008.02</v>
      </c>
      <c r="AT38" s="70">
        <v>98069.19</v>
      </c>
      <c r="AU38" s="70">
        <v>802569.82</v>
      </c>
      <c r="AV38" s="70">
        <v>9919.48</v>
      </c>
      <c r="AW38" s="70">
        <v>26136.58</v>
      </c>
      <c r="AX38" s="70">
        <v>17299.07</v>
      </c>
      <c r="AY38" s="70">
        <v>31602.6</v>
      </c>
      <c r="AZ38" s="70">
        <v>16930.54</v>
      </c>
      <c r="BA38" s="70">
        <v>18901.22</v>
      </c>
      <c r="BB38" s="70">
        <v>9127.57</v>
      </c>
      <c r="BC38" s="70">
        <v>18244.32</v>
      </c>
      <c r="BD38" s="70">
        <v>19735.41</v>
      </c>
      <c r="BE38" s="70">
        <v>17755.68</v>
      </c>
      <c r="BF38" s="70">
        <v>27380.11</v>
      </c>
      <c r="BG38" s="70">
        <v>14154.82</v>
      </c>
      <c r="BH38" s="70">
        <v>15900.83</v>
      </c>
      <c r="BI38" s="70">
        <v>7461.45</v>
      </c>
      <c r="BJ38" s="70">
        <v>11121.07</v>
      </c>
      <c r="BK38" s="70">
        <v>13276.55</v>
      </c>
      <c r="BL38" s="70">
        <v>5851.29</v>
      </c>
      <c r="BM38" s="70">
        <v>8775.6</v>
      </c>
      <c r="BN38" s="70">
        <v>18211.5</v>
      </c>
      <c r="BO38" s="70">
        <v>5784.9</v>
      </c>
      <c r="BP38" s="70">
        <v>0</v>
      </c>
      <c r="BQ38" s="70">
        <v>5370.06</v>
      </c>
      <c r="BR38" s="70">
        <v>11430.63</v>
      </c>
      <c r="BS38" s="70">
        <v>14913.87</v>
      </c>
      <c r="BT38" s="70">
        <v>1572.04</v>
      </c>
      <c r="BU38" s="70">
        <v>7144.53</v>
      </c>
      <c r="BV38" s="70">
        <v>10696.18</v>
      </c>
      <c r="BW38" s="70">
        <v>7281.86</v>
      </c>
      <c r="BX38" s="70">
        <v>3089.68</v>
      </c>
      <c r="BY38" s="70">
        <v>7883.78</v>
      </c>
      <c r="BZ38" s="70">
        <v>1740.61</v>
      </c>
      <c r="CA38" s="70">
        <v>5863.22</v>
      </c>
      <c r="CB38" s="70">
        <v>6198.3</v>
      </c>
      <c r="CC38" s="70">
        <v>0</v>
      </c>
      <c r="CD38" s="70">
        <v>4586.84</v>
      </c>
      <c r="CE38" s="70">
        <v>8563.56</v>
      </c>
      <c r="CF38" s="70">
        <v>7396</v>
      </c>
      <c r="CG38" s="70">
        <v>3194.23</v>
      </c>
      <c r="CH38" s="70">
        <v>2769.19</v>
      </c>
      <c r="CI38" s="70">
        <v>3582</v>
      </c>
      <c r="CJ38" s="70">
        <v>3070.19</v>
      </c>
      <c r="CK38" s="70">
        <v>13860.29</v>
      </c>
      <c r="CL38" s="70">
        <v>9199.64</v>
      </c>
      <c r="CM38" s="70">
        <v>6196</v>
      </c>
      <c r="CN38" s="70">
        <v>13060.38</v>
      </c>
      <c r="CO38" s="70">
        <v>6676.52</v>
      </c>
      <c r="CP38" s="70">
        <v>20231.52</v>
      </c>
      <c r="CQ38" s="70">
        <v>8493.2</v>
      </c>
      <c r="CR38" s="70">
        <v>7867</v>
      </c>
      <c r="CS38" s="70">
        <v>24561.16</v>
      </c>
      <c r="CT38" s="70">
        <v>4175.41</v>
      </c>
      <c r="CU38" s="70">
        <v>10784.58</v>
      </c>
      <c r="CV38" s="70">
        <v>28877.5</v>
      </c>
      <c r="CW38" s="70">
        <v>6321</v>
      </c>
      <c r="CX38" s="70">
        <v>2800</v>
      </c>
      <c r="CY38" s="70">
        <v>9274</v>
      </c>
      <c r="CZ38" s="70">
        <v>7372.21</v>
      </c>
      <c r="DA38" s="70">
        <v>31180.12</v>
      </c>
      <c r="DB38" s="70">
        <v>20201.11</v>
      </c>
      <c r="DC38" s="70">
        <v>19658.87</v>
      </c>
      <c r="DD38" s="70">
        <v>5088.3</v>
      </c>
      <c r="DE38" s="70">
        <v>6700.28</v>
      </c>
      <c r="DF38" s="70">
        <v>12102.3</v>
      </c>
      <c r="DG38" s="70">
        <v>20703.05</v>
      </c>
      <c r="DH38" s="70">
        <v>4764.8</v>
      </c>
      <c r="DI38" s="70">
        <v>6266.57</v>
      </c>
      <c r="DJ38" s="70">
        <v>3969</v>
      </c>
      <c r="DK38" s="70">
        <v>1077</v>
      </c>
      <c r="DL38" s="70">
        <v>9494.44</v>
      </c>
      <c r="DM38" s="70">
        <v>4764.5</v>
      </c>
      <c r="DN38" s="70">
        <v>12217.85</v>
      </c>
      <c r="DO38" s="70">
        <v>15316.73</v>
      </c>
      <c r="DP38" s="70">
        <v>2246</v>
      </c>
      <c r="DQ38" s="70">
        <v>13364.51</v>
      </c>
      <c r="DR38" s="70">
        <v>3230.62</v>
      </c>
      <c r="DS38" s="61">
        <v>0</v>
      </c>
      <c r="DT38" s="61">
        <v>0</v>
      </c>
      <c r="DU38" s="61">
        <v>0</v>
      </c>
      <c r="DV38" s="61">
        <v>0</v>
      </c>
      <c r="DW38" s="61">
        <v>0</v>
      </c>
      <c r="DX38" s="61">
        <v>556</v>
      </c>
      <c r="DY38" s="61">
        <v>0</v>
      </c>
    </row>
    <row r="39" s="61" customFormat="1" spans="1:129">
      <c r="A39" s="69"/>
      <c r="B39" s="70" t="s">
        <v>112</v>
      </c>
      <c r="C39" s="70">
        <v>65677.66</v>
      </c>
      <c r="D39" s="70">
        <v>0</v>
      </c>
      <c r="E39" s="70">
        <v>0</v>
      </c>
      <c r="F39" s="70">
        <v>0</v>
      </c>
      <c r="G39" s="70">
        <v>0</v>
      </c>
      <c r="H39" s="70">
        <v>1690</v>
      </c>
      <c r="I39" s="70">
        <v>7021.74</v>
      </c>
      <c r="J39" s="70">
        <v>6963.65</v>
      </c>
      <c r="K39" s="70">
        <v>0</v>
      </c>
      <c r="L39" s="70">
        <v>4564.01</v>
      </c>
      <c r="M39" s="70">
        <v>1249.29</v>
      </c>
      <c r="N39" s="70">
        <v>105.78</v>
      </c>
      <c r="O39" s="70">
        <v>198</v>
      </c>
      <c r="P39" s="70">
        <v>2279</v>
      </c>
      <c r="Q39" s="70">
        <v>0</v>
      </c>
      <c r="R39" s="70">
        <v>0</v>
      </c>
      <c r="S39" s="70">
        <v>0</v>
      </c>
      <c r="T39" s="70">
        <v>0</v>
      </c>
      <c r="U39" s="70">
        <v>15337.81</v>
      </c>
      <c r="V39" s="70">
        <v>2572.07</v>
      </c>
      <c r="W39" s="70">
        <v>18641.67</v>
      </c>
      <c r="X39" s="70">
        <v>5054.64</v>
      </c>
      <c r="Y39" s="70">
        <v>1619</v>
      </c>
      <c r="Z39" s="70">
        <v>244.57</v>
      </c>
      <c r="AA39" s="70">
        <v>708.5</v>
      </c>
      <c r="AB39" s="70">
        <v>0</v>
      </c>
      <c r="AC39" s="70">
        <v>0</v>
      </c>
      <c r="AD39" s="70">
        <v>4737</v>
      </c>
      <c r="AE39" s="70">
        <v>0</v>
      </c>
      <c r="AF39" s="70">
        <v>351.31</v>
      </c>
      <c r="AG39" s="70">
        <v>12324.36</v>
      </c>
      <c r="AH39" s="70">
        <v>1229</v>
      </c>
      <c r="AI39" s="70">
        <v>0</v>
      </c>
      <c r="AJ39" s="70">
        <v>0</v>
      </c>
      <c r="AK39" s="70">
        <v>0</v>
      </c>
      <c r="AL39" s="70">
        <v>5054.64</v>
      </c>
      <c r="AM39" s="70">
        <v>0</v>
      </c>
      <c r="AN39" s="70">
        <v>579</v>
      </c>
      <c r="AO39" s="70">
        <v>5065.1</v>
      </c>
      <c r="AP39" s="70">
        <v>774</v>
      </c>
      <c r="AQ39" s="70">
        <v>3180.4</v>
      </c>
      <c r="AR39" s="70">
        <v>0</v>
      </c>
      <c r="AS39" s="70">
        <v>436.779999999999</v>
      </c>
      <c r="AT39" s="70">
        <v>1837.24</v>
      </c>
      <c r="AU39" s="70">
        <v>3465.29</v>
      </c>
      <c r="AV39" s="70">
        <v>0</v>
      </c>
      <c r="AW39" s="70">
        <v>0</v>
      </c>
      <c r="AX39" s="70">
        <v>0</v>
      </c>
      <c r="AY39" s="70">
        <v>0</v>
      </c>
      <c r="AZ39" s="70">
        <v>0</v>
      </c>
      <c r="BA39" s="70">
        <v>0</v>
      </c>
      <c r="BB39" s="70">
        <v>0</v>
      </c>
      <c r="BC39" s="70">
        <v>0</v>
      </c>
      <c r="BD39" s="70">
        <v>0</v>
      </c>
      <c r="BE39" s="70">
        <v>0</v>
      </c>
      <c r="BF39" s="70">
        <v>0</v>
      </c>
      <c r="BG39" s="70">
        <v>0</v>
      </c>
      <c r="BH39" s="70">
        <v>230.5</v>
      </c>
      <c r="BI39" s="70">
        <v>0</v>
      </c>
      <c r="BJ39" s="70">
        <v>0</v>
      </c>
      <c r="BK39" s="70">
        <v>0</v>
      </c>
      <c r="BL39" s="70">
        <v>0</v>
      </c>
      <c r="BM39" s="70">
        <v>0</v>
      </c>
      <c r="BN39" s="70">
        <v>0</v>
      </c>
      <c r="BO39" s="70">
        <v>0</v>
      </c>
      <c r="BP39" s="70">
        <v>0</v>
      </c>
      <c r="BQ39" s="70">
        <v>0</v>
      </c>
      <c r="BR39" s="70">
        <v>0</v>
      </c>
      <c r="BS39" s="70">
        <v>0</v>
      </c>
      <c r="BT39" s="70">
        <v>0</v>
      </c>
      <c r="BU39" s="70">
        <v>0</v>
      </c>
      <c r="BV39" s="70">
        <v>0</v>
      </c>
      <c r="BW39" s="70">
        <v>0</v>
      </c>
      <c r="BX39" s="70">
        <v>0</v>
      </c>
      <c r="BY39" s="70">
        <v>0</v>
      </c>
      <c r="BZ39" s="70">
        <v>0</v>
      </c>
      <c r="CA39" s="70">
        <v>0</v>
      </c>
      <c r="CB39" s="70">
        <v>0</v>
      </c>
      <c r="CC39" s="70">
        <v>0</v>
      </c>
      <c r="CD39" s="70">
        <v>716.41</v>
      </c>
      <c r="CE39" s="70">
        <v>0</v>
      </c>
      <c r="CF39" s="70">
        <v>0</v>
      </c>
      <c r="CG39" s="70">
        <v>0</v>
      </c>
      <c r="CH39" s="70">
        <v>0</v>
      </c>
      <c r="CI39" s="70">
        <v>0</v>
      </c>
      <c r="CJ39" s="70">
        <v>27.4</v>
      </c>
      <c r="CK39" s="70">
        <v>0</v>
      </c>
      <c r="CL39" s="70">
        <v>0</v>
      </c>
      <c r="CM39" s="70">
        <v>89</v>
      </c>
      <c r="CN39" s="70">
        <v>0</v>
      </c>
      <c r="CO39" s="70">
        <v>111</v>
      </c>
      <c r="CP39" s="70">
        <v>0</v>
      </c>
      <c r="CQ39" s="70">
        <v>503.6</v>
      </c>
      <c r="CR39" s="70">
        <v>0</v>
      </c>
      <c r="CS39" s="70">
        <v>0</v>
      </c>
      <c r="CT39" s="70">
        <v>0</v>
      </c>
      <c r="CU39" s="70">
        <v>0</v>
      </c>
      <c r="CV39" s="70">
        <v>0</v>
      </c>
      <c r="CW39" s="70">
        <v>0</v>
      </c>
      <c r="CX39" s="70">
        <v>0</v>
      </c>
      <c r="CY39" s="70">
        <v>0</v>
      </c>
      <c r="CZ39" s="70">
        <v>0</v>
      </c>
      <c r="DA39" s="70">
        <v>0</v>
      </c>
      <c r="DB39" s="70">
        <v>0</v>
      </c>
      <c r="DC39" s="70">
        <v>0</v>
      </c>
      <c r="DD39" s="70">
        <v>0</v>
      </c>
      <c r="DE39" s="70">
        <v>0</v>
      </c>
      <c r="DF39" s="70">
        <v>0</v>
      </c>
      <c r="DG39" s="70">
        <v>237.08</v>
      </c>
      <c r="DH39" s="70">
        <v>0</v>
      </c>
      <c r="DI39" s="70">
        <v>0</v>
      </c>
      <c r="DJ39" s="70">
        <v>0</v>
      </c>
      <c r="DK39" s="70">
        <v>0</v>
      </c>
      <c r="DL39" s="70">
        <v>0</v>
      </c>
      <c r="DM39" s="70">
        <v>0</v>
      </c>
      <c r="DN39" s="70">
        <v>0</v>
      </c>
      <c r="DO39" s="70">
        <v>0</v>
      </c>
      <c r="DP39" s="70">
        <v>720.5</v>
      </c>
      <c r="DQ39" s="70">
        <v>829.8</v>
      </c>
      <c r="DR39" s="70">
        <v>0</v>
      </c>
      <c r="DS39" s="61">
        <v>0</v>
      </c>
      <c r="DT39" s="61">
        <v>0</v>
      </c>
      <c r="DU39" s="61">
        <v>0</v>
      </c>
      <c r="DV39" s="61">
        <v>0</v>
      </c>
      <c r="DW39" s="61">
        <v>0</v>
      </c>
      <c r="DX39" s="61">
        <v>0</v>
      </c>
      <c r="DY39" s="61">
        <v>0</v>
      </c>
    </row>
    <row r="40" s="61" customFormat="1" spans="1:129">
      <c r="A40" s="69"/>
      <c r="B40" s="70" t="s">
        <v>113</v>
      </c>
      <c r="C40" s="70">
        <v>14075314.35</v>
      </c>
      <c r="D40" s="70">
        <v>199765</v>
      </c>
      <c r="E40" s="70">
        <v>98171.11</v>
      </c>
      <c r="F40" s="70">
        <v>70013.36</v>
      </c>
      <c r="G40" s="70">
        <v>28716</v>
      </c>
      <c r="H40" s="70">
        <v>35452.18</v>
      </c>
      <c r="I40" s="70">
        <v>63809</v>
      </c>
      <c r="J40" s="70">
        <v>1004893.06</v>
      </c>
      <c r="K40" s="70">
        <v>37047.18</v>
      </c>
      <c r="L40" s="70">
        <v>24735.55</v>
      </c>
      <c r="M40" s="70">
        <v>27890</v>
      </c>
      <c r="N40" s="70">
        <v>13072</v>
      </c>
      <c r="O40" s="70">
        <v>43780.97</v>
      </c>
      <c r="P40" s="70">
        <v>35300.1</v>
      </c>
      <c r="Q40" s="70">
        <v>0</v>
      </c>
      <c r="R40" s="70">
        <v>0</v>
      </c>
      <c r="S40" s="70">
        <v>15074</v>
      </c>
      <c r="T40" s="70">
        <v>179336.1</v>
      </c>
      <c r="U40" s="70">
        <v>7407081.48</v>
      </c>
      <c r="V40" s="70">
        <v>555757.76</v>
      </c>
      <c r="W40" s="70">
        <v>3439163.3</v>
      </c>
      <c r="X40" s="70">
        <v>796256.2</v>
      </c>
      <c r="Y40" s="70">
        <v>75339.07</v>
      </c>
      <c r="Z40" s="70">
        <v>177386.91</v>
      </c>
      <c r="AA40" s="70">
        <v>178492.86</v>
      </c>
      <c r="AB40" s="70">
        <v>67450.77</v>
      </c>
      <c r="AC40" s="70">
        <v>57088.15</v>
      </c>
      <c r="AD40" s="70">
        <v>89668.4</v>
      </c>
      <c r="AE40" s="70">
        <v>193167.52</v>
      </c>
      <c r="AF40" s="70">
        <v>2201454.25</v>
      </c>
      <c r="AG40" s="70">
        <v>373250.85</v>
      </c>
      <c r="AH40" s="70">
        <v>392009.81</v>
      </c>
      <c r="AI40" s="70">
        <v>189612.47</v>
      </c>
      <c r="AJ40" s="70">
        <v>333362.98</v>
      </c>
      <c r="AK40" s="70">
        <v>223964.34</v>
      </c>
      <c r="AL40" s="70">
        <v>238928.88</v>
      </c>
      <c r="AM40" s="70">
        <v>168254.79</v>
      </c>
      <c r="AN40" s="70">
        <v>659591.43</v>
      </c>
      <c r="AO40" s="70">
        <v>101991.25</v>
      </c>
      <c r="AP40" s="70">
        <v>29864.7</v>
      </c>
      <c r="AQ40" s="70">
        <v>238130.6</v>
      </c>
      <c r="AR40" s="70">
        <v>195187.64</v>
      </c>
      <c r="AS40" s="70">
        <v>176168.66</v>
      </c>
      <c r="AT40" s="70">
        <v>376791.1</v>
      </c>
      <c r="AU40" s="70">
        <v>5461101.31</v>
      </c>
      <c r="AV40" s="70">
        <v>214132.01</v>
      </c>
      <c r="AW40" s="70">
        <v>205765.71</v>
      </c>
      <c r="AX40" s="70">
        <v>242205.61</v>
      </c>
      <c r="AY40" s="70">
        <v>135278.59</v>
      </c>
      <c r="AZ40" s="70">
        <v>177763.49</v>
      </c>
      <c r="BA40" s="70">
        <v>177282.59</v>
      </c>
      <c r="BB40" s="70">
        <v>60605.14</v>
      </c>
      <c r="BC40" s="70">
        <v>245669.3</v>
      </c>
      <c r="BD40" s="70">
        <v>90678.87</v>
      </c>
      <c r="BE40" s="70">
        <v>93304.73</v>
      </c>
      <c r="BF40" s="70">
        <v>118898.65</v>
      </c>
      <c r="BG40" s="70">
        <v>110805.77</v>
      </c>
      <c r="BH40" s="70">
        <v>101825.93</v>
      </c>
      <c r="BI40" s="70">
        <v>55534.5</v>
      </c>
      <c r="BJ40" s="70">
        <v>96251.57</v>
      </c>
      <c r="BK40" s="70">
        <v>67411.87</v>
      </c>
      <c r="BL40" s="70">
        <v>73651.49</v>
      </c>
      <c r="BM40" s="70">
        <v>66544</v>
      </c>
      <c r="BN40" s="70">
        <v>47660.82</v>
      </c>
      <c r="BO40" s="70">
        <v>64522.47</v>
      </c>
      <c r="BP40" s="70">
        <v>90336.54</v>
      </c>
      <c r="BQ40" s="70">
        <v>57729.74</v>
      </c>
      <c r="BR40" s="70">
        <v>45573</v>
      </c>
      <c r="BS40" s="70">
        <v>59471.2</v>
      </c>
      <c r="BT40" s="70">
        <v>52249.77</v>
      </c>
      <c r="BU40" s="70">
        <v>24857</v>
      </c>
      <c r="BV40" s="70">
        <v>71571.7</v>
      </c>
      <c r="BW40" s="70">
        <v>50412.8</v>
      </c>
      <c r="BX40" s="70">
        <v>60129</v>
      </c>
      <c r="BY40" s="70">
        <v>46082.8</v>
      </c>
      <c r="BZ40" s="70">
        <v>55484.49</v>
      </c>
      <c r="CA40" s="70">
        <v>27795.1</v>
      </c>
      <c r="CB40" s="70">
        <v>61571.01</v>
      </c>
      <c r="CC40" s="70">
        <v>49899.23</v>
      </c>
      <c r="CD40" s="70">
        <v>75135.93</v>
      </c>
      <c r="CE40" s="70">
        <v>127865.96</v>
      </c>
      <c r="CF40" s="70">
        <v>65181.21</v>
      </c>
      <c r="CG40" s="70">
        <v>63836.2</v>
      </c>
      <c r="CH40" s="70">
        <v>67430.5</v>
      </c>
      <c r="CI40" s="70">
        <v>61008.5</v>
      </c>
      <c r="CJ40" s="70">
        <v>40756.41</v>
      </c>
      <c r="CK40" s="70">
        <v>28356.24</v>
      </c>
      <c r="CL40" s="70">
        <v>51363.97</v>
      </c>
      <c r="CM40" s="70">
        <v>39370.68</v>
      </c>
      <c r="CN40" s="70">
        <v>52594.01</v>
      </c>
      <c r="CO40" s="70">
        <v>23230</v>
      </c>
      <c r="CP40" s="70">
        <v>44687.12</v>
      </c>
      <c r="CQ40" s="70">
        <v>64805.51</v>
      </c>
      <c r="CR40" s="70">
        <v>60007.34</v>
      </c>
      <c r="CS40" s="70">
        <v>58916.9</v>
      </c>
      <c r="CT40" s="70">
        <v>39479.69</v>
      </c>
      <c r="CU40" s="70">
        <v>49940.69</v>
      </c>
      <c r="CV40" s="70">
        <v>34193.1</v>
      </c>
      <c r="CW40" s="70">
        <v>62733.92</v>
      </c>
      <c r="CX40" s="70">
        <v>10167.8</v>
      </c>
      <c r="CY40" s="70">
        <v>64095.31</v>
      </c>
      <c r="CZ40" s="70">
        <v>55960.4</v>
      </c>
      <c r="DA40" s="70">
        <v>56386.1</v>
      </c>
      <c r="DB40" s="70">
        <v>135295.04</v>
      </c>
      <c r="DC40" s="70">
        <v>56594.56</v>
      </c>
      <c r="DD40" s="70">
        <v>44279</v>
      </c>
      <c r="DE40" s="70">
        <v>152487.65</v>
      </c>
      <c r="DF40" s="70">
        <v>68202.1</v>
      </c>
      <c r="DG40" s="70">
        <v>104608.58</v>
      </c>
      <c r="DH40" s="70">
        <v>67721.67</v>
      </c>
      <c r="DI40" s="70">
        <v>57082.91</v>
      </c>
      <c r="DJ40" s="70">
        <v>18008</v>
      </c>
      <c r="DK40" s="70">
        <v>3444</v>
      </c>
      <c r="DL40" s="70">
        <v>43580</v>
      </c>
      <c r="DM40" s="70">
        <v>49680.92</v>
      </c>
      <c r="DN40" s="70">
        <v>13952</v>
      </c>
      <c r="DO40" s="70">
        <v>49226.8</v>
      </c>
      <c r="DP40" s="70">
        <v>30804.49</v>
      </c>
      <c r="DQ40" s="70">
        <v>51132.61</v>
      </c>
      <c r="DR40" s="70">
        <v>2700</v>
      </c>
      <c r="DS40" s="61">
        <v>15841</v>
      </c>
      <c r="DT40" s="61">
        <v>0</v>
      </c>
      <c r="DU40" s="61">
        <v>0</v>
      </c>
      <c r="DV40" s="61">
        <v>0</v>
      </c>
      <c r="DW40" s="61">
        <v>0</v>
      </c>
      <c r="DX40" s="61">
        <v>0</v>
      </c>
      <c r="DY40" s="61">
        <v>0</v>
      </c>
    </row>
    <row r="41" s="61" customFormat="1" spans="1:129">
      <c r="A41" s="69"/>
      <c r="B41" s="70" t="s">
        <v>114</v>
      </c>
      <c r="C41" s="70">
        <v>2741600.44</v>
      </c>
      <c r="D41" s="70">
        <v>-2203</v>
      </c>
      <c r="E41" s="70">
        <v>511.28</v>
      </c>
      <c r="F41" s="70">
        <v>14929.5</v>
      </c>
      <c r="G41" s="70">
        <v>1172.48</v>
      </c>
      <c r="H41" s="70">
        <v>12901.31</v>
      </c>
      <c r="I41" s="70">
        <v>69311.41</v>
      </c>
      <c r="J41" s="70">
        <v>682381.08</v>
      </c>
      <c r="K41" s="70">
        <v>16512.95</v>
      </c>
      <c r="L41" s="70">
        <v>95483.09</v>
      </c>
      <c r="M41" s="70">
        <v>4109.28</v>
      </c>
      <c r="N41" s="70">
        <v>8524.46</v>
      </c>
      <c r="O41" s="70">
        <v>8140.19</v>
      </c>
      <c r="P41" s="70">
        <v>8919.69</v>
      </c>
      <c r="Q41" s="70">
        <v>0</v>
      </c>
      <c r="R41" s="70">
        <v>0</v>
      </c>
      <c r="S41" s="70">
        <v>4402.57</v>
      </c>
      <c r="T41" s="70">
        <v>16462.97</v>
      </c>
      <c r="U41" s="70">
        <v>1464618.58</v>
      </c>
      <c r="V41" s="70">
        <v>123278.59</v>
      </c>
      <c r="W41" s="70">
        <v>155016.99</v>
      </c>
      <c r="X41" s="70">
        <v>57127.02</v>
      </c>
      <c r="Y41" s="70">
        <v>24044.4</v>
      </c>
      <c r="Z41" s="70">
        <v>35435.82</v>
      </c>
      <c r="AA41" s="70">
        <v>19938.35</v>
      </c>
      <c r="AB41" s="70">
        <v>25226.25</v>
      </c>
      <c r="AC41" s="70">
        <v>18633.77</v>
      </c>
      <c r="AD41" s="70">
        <v>22402.22</v>
      </c>
      <c r="AE41" s="70">
        <v>11028.57</v>
      </c>
      <c r="AF41" s="70">
        <v>61507.09</v>
      </c>
      <c r="AG41" s="70">
        <v>21008.79</v>
      </c>
      <c r="AH41" s="70">
        <v>8012.51</v>
      </c>
      <c r="AI41" s="70">
        <v>31057.81</v>
      </c>
      <c r="AJ41" s="70">
        <v>13992.79</v>
      </c>
      <c r="AK41" s="70">
        <v>18224.48</v>
      </c>
      <c r="AL41" s="70">
        <v>24909.75</v>
      </c>
      <c r="AM41" s="70">
        <v>36333</v>
      </c>
      <c r="AN41" s="70">
        <v>43540.27</v>
      </c>
      <c r="AO41" s="70">
        <v>23837.66</v>
      </c>
      <c r="AP41" s="70">
        <v>52355.2</v>
      </c>
      <c r="AQ41" s="70">
        <v>19132.21</v>
      </c>
      <c r="AR41" s="70">
        <v>17470.52</v>
      </c>
      <c r="AS41" s="70">
        <v>10755.87</v>
      </c>
      <c r="AT41" s="70">
        <v>37112.08</v>
      </c>
      <c r="AU41" s="70">
        <v>1224081.77</v>
      </c>
      <c r="AV41" s="70">
        <v>51576.77</v>
      </c>
      <c r="AW41" s="70">
        <v>66416.4</v>
      </c>
      <c r="AX41" s="70">
        <v>30173.6</v>
      </c>
      <c r="AY41" s="70">
        <v>39799.08</v>
      </c>
      <c r="AZ41" s="70">
        <v>126723.09</v>
      </c>
      <c r="BA41" s="70">
        <v>67025.41</v>
      </c>
      <c r="BB41" s="70">
        <v>10685</v>
      </c>
      <c r="BC41" s="70">
        <v>40500.4</v>
      </c>
      <c r="BD41" s="70">
        <v>16651.71</v>
      </c>
      <c r="BE41" s="70">
        <v>12060.94</v>
      </c>
      <c r="BF41" s="70">
        <v>30921.59</v>
      </c>
      <c r="BG41" s="70">
        <v>44784.46</v>
      </c>
      <c r="BH41" s="70">
        <v>23890.27</v>
      </c>
      <c r="BI41" s="70">
        <v>49953.09</v>
      </c>
      <c r="BJ41" s="70">
        <v>22626.74</v>
      </c>
      <c r="BK41" s="70">
        <v>12281.2</v>
      </c>
      <c r="BL41" s="70">
        <v>29720.31</v>
      </c>
      <c r="BM41" s="70">
        <v>26836.72</v>
      </c>
      <c r="BN41" s="70">
        <v>15552.11</v>
      </c>
      <c r="BO41" s="70">
        <v>2100.3</v>
      </c>
      <c r="BP41" s="70">
        <v>32140.92</v>
      </c>
      <c r="BQ41" s="70">
        <v>7865.43</v>
      </c>
      <c r="BR41" s="70">
        <v>7039.49</v>
      </c>
      <c r="BS41" s="70">
        <v>9494.9</v>
      </c>
      <c r="BT41" s="70">
        <v>11181.95</v>
      </c>
      <c r="BU41" s="70">
        <v>29048</v>
      </c>
      <c r="BV41" s="70">
        <v>10375.21</v>
      </c>
      <c r="BW41" s="70">
        <v>7601.1</v>
      </c>
      <c r="BX41" s="70">
        <v>9410.05</v>
      </c>
      <c r="BY41" s="70">
        <v>7350.88</v>
      </c>
      <c r="BZ41" s="70">
        <v>13815.81</v>
      </c>
      <c r="CA41" s="70">
        <v>2201.5</v>
      </c>
      <c r="CB41" s="70">
        <v>4446.03</v>
      </c>
      <c r="CC41" s="70">
        <v>7513.13</v>
      </c>
      <c r="CD41" s="70">
        <v>8341.48</v>
      </c>
      <c r="CE41" s="70">
        <v>8889.86</v>
      </c>
      <c r="CF41" s="70">
        <v>5223.34</v>
      </c>
      <c r="CG41" s="70">
        <v>8331.62</v>
      </c>
      <c r="CH41" s="70">
        <v>4207.25</v>
      </c>
      <c r="CI41" s="70">
        <v>6125.64</v>
      </c>
      <c r="CJ41" s="70">
        <v>8205.48</v>
      </c>
      <c r="CK41" s="70">
        <v>5050.35</v>
      </c>
      <c r="CL41" s="70">
        <v>9251.8</v>
      </c>
      <c r="CM41" s="70">
        <v>14358.7</v>
      </c>
      <c r="CN41" s="70">
        <v>4536.9</v>
      </c>
      <c r="CO41" s="70">
        <v>6861.86</v>
      </c>
      <c r="CP41" s="70">
        <v>7237.4</v>
      </c>
      <c r="CQ41" s="70">
        <v>2705.54</v>
      </c>
      <c r="CR41" s="70">
        <v>13602.47</v>
      </c>
      <c r="CS41" s="70">
        <v>4247.19</v>
      </c>
      <c r="CT41" s="70">
        <v>6514.54</v>
      </c>
      <c r="CU41" s="70">
        <v>2398</v>
      </c>
      <c r="CV41" s="70">
        <v>7198.55</v>
      </c>
      <c r="CW41" s="70">
        <v>2150.53</v>
      </c>
      <c r="CX41" s="70">
        <v>2939.5</v>
      </c>
      <c r="CY41" s="70">
        <v>6605.78</v>
      </c>
      <c r="CZ41" s="70">
        <v>2422</v>
      </c>
      <c r="DA41" s="70">
        <v>7923.92</v>
      </c>
      <c r="DB41" s="70">
        <v>4656.21</v>
      </c>
      <c r="DC41" s="70">
        <v>31174.26</v>
      </c>
      <c r="DD41" s="70">
        <v>3669.41</v>
      </c>
      <c r="DE41" s="70">
        <v>15005.95</v>
      </c>
      <c r="DF41" s="70">
        <v>7903.64</v>
      </c>
      <c r="DG41" s="70">
        <v>14303.11</v>
      </c>
      <c r="DH41" s="70">
        <v>5252.5</v>
      </c>
      <c r="DI41" s="70">
        <v>8002.39</v>
      </c>
      <c r="DJ41" s="70">
        <v>4215.3</v>
      </c>
      <c r="DK41" s="70">
        <v>4394.62</v>
      </c>
      <c r="DL41" s="70">
        <v>2378.5</v>
      </c>
      <c r="DM41" s="70">
        <v>16148.74</v>
      </c>
      <c r="DN41" s="70">
        <v>13684.75</v>
      </c>
      <c r="DO41" s="70">
        <v>11274.71</v>
      </c>
      <c r="DP41" s="70">
        <v>12935.8</v>
      </c>
      <c r="DQ41" s="70">
        <v>9625.66</v>
      </c>
      <c r="DR41" s="70">
        <v>8552.93</v>
      </c>
      <c r="DS41" s="61">
        <v>1280</v>
      </c>
      <c r="DT41" s="61">
        <v>1280</v>
      </c>
      <c r="DU41" s="61">
        <v>2609</v>
      </c>
      <c r="DV41" s="61">
        <v>1527</v>
      </c>
      <c r="DW41" s="61">
        <v>5431</v>
      </c>
      <c r="DX41" s="61">
        <v>1280</v>
      </c>
      <c r="DY41" s="61">
        <v>2403</v>
      </c>
    </row>
    <row r="42" s="61" customFormat="1" spans="1:129">
      <c r="A42" s="69"/>
      <c r="B42" s="70" t="s">
        <v>115</v>
      </c>
      <c r="C42" s="70">
        <v>-1132.08</v>
      </c>
      <c r="D42" s="70">
        <v>-1132.08</v>
      </c>
      <c r="E42" s="70">
        <v>0</v>
      </c>
      <c r="F42" s="70">
        <v>0</v>
      </c>
      <c r="G42" s="70">
        <v>0</v>
      </c>
      <c r="H42" s="70">
        <v>0</v>
      </c>
      <c r="I42" s="70">
        <v>0</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0</v>
      </c>
      <c r="AC42" s="70">
        <v>0</v>
      </c>
      <c r="AD42" s="70">
        <v>0</v>
      </c>
      <c r="AE42" s="70">
        <v>0</v>
      </c>
      <c r="AF42" s="70">
        <v>0</v>
      </c>
      <c r="AG42" s="70">
        <v>0</v>
      </c>
      <c r="AH42" s="70">
        <v>0</v>
      </c>
      <c r="AI42" s="70">
        <v>0</v>
      </c>
      <c r="AJ42" s="70">
        <v>0</v>
      </c>
      <c r="AK42" s="70">
        <v>0</v>
      </c>
      <c r="AL42" s="70">
        <v>0</v>
      </c>
      <c r="AM42" s="70">
        <v>0</v>
      </c>
      <c r="AN42" s="70">
        <v>0</v>
      </c>
      <c r="AO42" s="70">
        <v>0</v>
      </c>
      <c r="AP42" s="70">
        <v>0</v>
      </c>
      <c r="AQ42" s="70">
        <v>0</v>
      </c>
      <c r="AR42" s="70">
        <v>0</v>
      </c>
      <c r="AS42" s="70">
        <v>0</v>
      </c>
      <c r="AT42" s="70">
        <v>0</v>
      </c>
      <c r="AU42" s="70">
        <v>0</v>
      </c>
      <c r="AV42" s="70">
        <v>0</v>
      </c>
      <c r="AW42" s="70">
        <v>0</v>
      </c>
      <c r="AX42" s="70">
        <v>0</v>
      </c>
      <c r="AY42" s="70">
        <v>0</v>
      </c>
      <c r="AZ42" s="70">
        <v>0</v>
      </c>
      <c r="BA42" s="70">
        <v>0</v>
      </c>
      <c r="BB42" s="70">
        <v>0</v>
      </c>
      <c r="BC42" s="70">
        <v>0</v>
      </c>
      <c r="BD42" s="70">
        <v>0</v>
      </c>
      <c r="BE42" s="70">
        <v>0</v>
      </c>
      <c r="BF42" s="70">
        <v>0</v>
      </c>
      <c r="BG42" s="70">
        <v>0</v>
      </c>
      <c r="BH42" s="70">
        <v>0</v>
      </c>
      <c r="BI42" s="70">
        <v>0</v>
      </c>
      <c r="BJ42" s="70">
        <v>0</v>
      </c>
      <c r="BK42" s="70">
        <v>0</v>
      </c>
      <c r="BL42" s="70">
        <v>0</v>
      </c>
      <c r="BM42" s="70">
        <v>0</v>
      </c>
      <c r="BN42" s="70">
        <v>0</v>
      </c>
      <c r="BO42" s="70">
        <v>0</v>
      </c>
      <c r="BP42" s="70">
        <v>0</v>
      </c>
      <c r="BQ42" s="70">
        <v>0</v>
      </c>
      <c r="BR42" s="70">
        <v>0</v>
      </c>
      <c r="BS42" s="70">
        <v>0</v>
      </c>
      <c r="BT42" s="70">
        <v>0</v>
      </c>
      <c r="BU42" s="70">
        <v>0</v>
      </c>
      <c r="BV42" s="70">
        <v>0</v>
      </c>
      <c r="BW42" s="70">
        <v>0</v>
      </c>
      <c r="BX42" s="70">
        <v>0</v>
      </c>
      <c r="BY42" s="70">
        <v>0</v>
      </c>
      <c r="BZ42" s="70">
        <v>0</v>
      </c>
      <c r="CA42" s="70">
        <v>0</v>
      </c>
      <c r="CB42" s="70">
        <v>0</v>
      </c>
      <c r="CC42" s="70">
        <v>0</v>
      </c>
      <c r="CD42" s="70">
        <v>0</v>
      </c>
      <c r="CE42" s="70">
        <v>0</v>
      </c>
      <c r="CF42" s="70">
        <v>0</v>
      </c>
      <c r="CG42" s="70">
        <v>0</v>
      </c>
      <c r="CH42" s="70">
        <v>0</v>
      </c>
      <c r="CI42" s="70">
        <v>0</v>
      </c>
      <c r="CJ42" s="70">
        <v>0</v>
      </c>
      <c r="CK42" s="70">
        <v>0</v>
      </c>
      <c r="CL42" s="70">
        <v>0</v>
      </c>
      <c r="CM42" s="70">
        <v>0</v>
      </c>
      <c r="CN42" s="70">
        <v>0</v>
      </c>
      <c r="CO42" s="70">
        <v>0</v>
      </c>
      <c r="CP42" s="70">
        <v>0</v>
      </c>
      <c r="CQ42" s="70">
        <v>0</v>
      </c>
      <c r="CR42" s="70">
        <v>0</v>
      </c>
      <c r="CS42" s="70">
        <v>0</v>
      </c>
      <c r="CT42" s="70">
        <v>0</v>
      </c>
      <c r="CU42" s="70">
        <v>0</v>
      </c>
      <c r="CV42" s="70">
        <v>0</v>
      </c>
      <c r="CW42" s="70">
        <v>0</v>
      </c>
      <c r="CX42" s="70">
        <v>0</v>
      </c>
      <c r="CY42" s="70">
        <v>0</v>
      </c>
      <c r="CZ42" s="70">
        <v>0</v>
      </c>
      <c r="DA42" s="70">
        <v>0</v>
      </c>
      <c r="DB42" s="70">
        <v>0</v>
      </c>
      <c r="DC42" s="70">
        <v>0</v>
      </c>
      <c r="DD42" s="70">
        <v>0</v>
      </c>
      <c r="DE42" s="70">
        <v>0</v>
      </c>
      <c r="DF42" s="70">
        <v>0</v>
      </c>
      <c r="DG42" s="70">
        <v>0</v>
      </c>
      <c r="DH42" s="70">
        <v>0</v>
      </c>
      <c r="DI42" s="70">
        <v>0</v>
      </c>
      <c r="DJ42" s="70">
        <v>0</v>
      </c>
      <c r="DK42" s="70">
        <v>0</v>
      </c>
      <c r="DL42" s="70">
        <v>0</v>
      </c>
      <c r="DM42" s="70">
        <v>0</v>
      </c>
      <c r="DN42" s="70">
        <v>0</v>
      </c>
      <c r="DO42" s="70">
        <v>0</v>
      </c>
      <c r="DP42" s="70">
        <v>0</v>
      </c>
      <c r="DQ42" s="70">
        <v>0</v>
      </c>
      <c r="DR42" s="70">
        <v>0</v>
      </c>
      <c r="DS42" s="61">
        <v>0</v>
      </c>
      <c r="DT42" s="61">
        <v>0</v>
      </c>
      <c r="DU42" s="61">
        <v>0</v>
      </c>
      <c r="DV42" s="61">
        <v>0</v>
      </c>
      <c r="DW42" s="61">
        <v>0</v>
      </c>
      <c r="DX42" s="61">
        <v>0</v>
      </c>
      <c r="DY42" s="61">
        <v>0</v>
      </c>
    </row>
    <row r="43" s="61" customFormat="1" spans="1:129">
      <c r="A43" s="69"/>
      <c r="B43" s="70" t="s">
        <v>116</v>
      </c>
      <c r="C43" s="70">
        <v>2467867.92</v>
      </c>
      <c r="D43" s="70">
        <v>1170000</v>
      </c>
      <c r="E43" s="70">
        <v>0</v>
      </c>
      <c r="F43" s="70">
        <v>0</v>
      </c>
      <c r="G43" s="70">
        <v>0</v>
      </c>
      <c r="H43" s="70">
        <v>0</v>
      </c>
      <c r="I43" s="70">
        <v>0</v>
      </c>
      <c r="J43" s="70">
        <v>550000</v>
      </c>
      <c r="K43" s="70">
        <v>0</v>
      </c>
      <c r="L43" s="70">
        <v>26867.92</v>
      </c>
      <c r="M43" s="70">
        <v>0</v>
      </c>
      <c r="N43" s="70">
        <v>0</v>
      </c>
      <c r="O43" s="70">
        <v>0</v>
      </c>
      <c r="P43" s="70">
        <v>0</v>
      </c>
      <c r="Q43" s="70">
        <v>0</v>
      </c>
      <c r="R43" s="70">
        <v>0</v>
      </c>
      <c r="S43" s="70">
        <v>0</v>
      </c>
      <c r="T43" s="70">
        <v>0</v>
      </c>
      <c r="U43" s="70">
        <v>663000</v>
      </c>
      <c r="V43" s="70">
        <v>58000</v>
      </c>
      <c r="W43" s="70">
        <v>0</v>
      </c>
      <c r="X43" s="70">
        <v>0</v>
      </c>
      <c r="Y43" s="70">
        <v>8000</v>
      </c>
      <c r="Z43" s="70">
        <v>50000</v>
      </c>
      <c r="AA43" s="70">
        <v>0</v>
      </c>
      <c r="AB43" s="70">
        <v>0</v>
      </c>
      <c r="AC43" s="70">
        <v>0</v>
      </c>
      <c r="AD43" s="70">
        <v>0</v>
      </c>
      <c r="AE43" s="70">
        <v>0</v>
      </c>
      <c r="AF43" s="70">
        <v>0</v>
      </c>
      <c r="AG43" s="70">
        <v>0</v>
      </c>
      <c r="AH43" s="70">
        <v>0</v>
      </c>
      <c r="AI43" s="70">
        <v>0</v>
      </c>
      <c r="AJ43" s="70">
        <v>0</v>
      </c>
      <c r="AK43" s="70">
        <v>0</v>
      </c>
      <c r="AL43" s="70">
        <v>0</v>
      </c>
      <c r="AM43" s="70">
        <v>0</v>
      </c>
      <c r="AN43" s="70">
        <v>0</v>
      </c>
      <c r="AO43" s="70">
        <v>0</v>
      </c>
      <c r="AP43" s="70">
        <v>0</v>
      </c>
      <c r="AQ43" s="70">
        <v>0</v>
      </c>
      <c r="AR43" s="70">
        <v>8000</v>
      </c>
      <c r="AS43" s="70">
        <v>20000</v>
      </c>
      <c r="AT43" s="70">
        <v>50000</v>
      </c>
      <c r="AU43" s="70">
        <v>585000</v>
      </c>
      <c r="AV43" s="70">
        <v>6000</v>
      </c>
      <c r="AW43" s="70">
        <v>6000</v>
      </c>
      <c r="AX43" s="70">
        <v>6000</v>
      </c>
      <c r="AY43" s="70">
        <v>6000</v>
      </c>
      <c r="AZ43" s="70">
        <v>6000</v>
      </c>
      <c r="BA43" s="70">
        <v>6000</v>
      </c>
      <c r="BB43" s="70">
        <v>6000</v>
      </c>
      <c r="BC43" s="70">
        <v>6000</v>
      </c>
      <c r="BD43" s="70">
        <v>6000</v>
      </c>
      <c r="BE43" s="70">
        <v>10000</v>
      </c>
      <c r="BF43" s="70">
        <v>20000</v>
      </c>
      <c r="BG43" s="70">
        <v>8000</v>
      </c>
      <c r="BH43" s="70">
        <v>8000</v>
      </c>
      <c r="BI43" s="70">
        <v>6000</v>
      </c>
      <c r="BJ43" s="70">
        <v>6000</v>
      </c>
      <c r="BK43" s="70">
        <v>6000</v>
      </c>
      <c r="BL43" s="70">
        <v>6000</v>
      </c>
      <c r="BM43" s="70">
        <v>6000</v>
      </c>
      <c r="BN43" s="70">
        <v>6000</v>
      </c>
      <c r="BO43" s="70">
        <v>6000</v>
      </c>
      <c r="BP43" s="70">
        <v>6000</v>
      </c>
      <c r="BQ43" s="70">
        <v>6000</v>
      </c>
      <c r="BR43" s="70">
        <v>6000</v>
      </c>
      <c r="BS43" s="70">
        <v>6000</v>
      </c>
      <c r="BT43" s="70">
        <v>6000</v>
      </c>
      <c r="BU43" s="70">
        <v>6000</v>
      </c>
      <c r="BV43" s="70">
        <v>6000</v>
      </c>
      <c r="BW43" s="70">
        <v>6000</v>
      </c>
      <c r="BX43" s="70">
        <v>6000</v>
      </c>
      <c r="BY43" s="70">
        <v>6000</v>
      </c>
      <c r="BZ43" s="70">
        <v>6000</v>
      </c>
      <c r="CA43" s="70">
        <v>6000</v>
      </c>
      <c r="CB43" s="70">
        <v>6000</v>
      </c>
      <c r="CC43" s="70">
        <v>6000</v>
      </c>
      <c r="CD43" s="70">
        <v>5000</v>
      </c>
      <c r="CE43" s="70">
        <v>5000</v>
      </c>
      <c r="CF43" s="70">
        <v>6000</v>
      </c>
      <c r="CG43" s="70">
        <v>8000</v>
      </c>
      <c r="CH43" s="70">
        <v>13000</v>
      </c>
      <c r="CI43" s="70">
        <v>8000</v>
      </c>
      <c r="CJ43" s="70">
        <v>10000</v>
      </c>
      <c r="CK43" s="70">
        <v>10000</v>
      </c>
      <c r="CL43" s="70">
        <v>6000</v>
      </c>
      <c r="CM43" s="70">
        <v>4000</v>
      </c>
      <c r="CN43" s="70">
        <v>10000</v>
      </c>
      <c r="CO43" s="70">
        <v>6000</v>
      </c>
      <c r="CP43" s="70">
        <v>10000</v>
      </c>
      <c r="CQ43" s="70">
        <v>8000</v>
      </c>
      <c r="CR43" s="70">
        <v>7000</v>
      </c>
      <c r="CS43" s="70">
        <v>15000</v>
      </c>
      <c r="CT43" s="70">
        <v>10000</v>
      </c>
      <c r="CU43" s="70">
        <v>10000</v>
      </c>
      <c r="CV43" s="70">
        <v>5000</v>
      </c>
      <c r="CW43" s="70">
        <v>12000</v>
      </c>
      <c r="CX43" s="70">
        <v>10000</v>
      </c>
      <c r="CY43" s="70">
        <v>12000</v>
      </c>
      <c r="CZ43" s="70">
        <v>15000</v>
      </c>
      <c r="DA43" s="70">
        <v>10000</v>
      </c>
      <c r="DB43" s="70">
        <v>5000</v>
      </c>
      <c r="DC43" s="70">
        <v>8000</v>
      </c>
      <c r="DD43" s="70">
        <v>5000</v>
      </c>
      <c r="DE43" s="70">
        <v>11000</v>
      </c>
      <c r="DF43" s="70">
        <v>6000</v>
      </c>
      <c r="DG43" s="70">
        <v>5000</v>
      </c>
      <c r="DH43" s="70">
        <v>5000</v>
      </c>
      <c r="DI43" s="70">
        <v>10000</v>
      </c>
      <c r="DJ43" s="70">
        <v>20000</v>
      </c>
      <c r="DK43" s="70">
        <v>8000</v>
      </c>
      <c r="DL43" s="70">
        <v>13000</v>
      </c>
      <c r="DM43" s="70">
        <v>18000</v>
      </c>
      <c r="DN43" s="70">
        <v>0</v>
      </c>
      <c r="DO43" s="70">
        <v>8000</v>
      </c>
      <c r="DP43" s="70">
        <v>8000</v>
      </c>
      <c r="DQ43" s="70">
        <v>8000</v>
      </c>
      <c r="DR43" s="70">
        <v>6000</v>
      </c>
      <c r="DS43" s="61">
        <v>0</v>
      </c>
      <c r="DT43" s="61">
        <v>0</v>
      </c>
      <c r="DU43" s="61">
        <v>0</v>
      </c>
      <c r="DV43" s="61">
        <v>0</v>
      </c>
      <c r="DW43" s="61">
        <v>0</v>
      </c>
      <c r="DX43" s="61">
        <v>0</v>
      </c>
      <c r="DY43" s="61">
        <v>0</v>
      </c>
    </row>
    <row r="44" s="61" customFormat="1" spans="1:129">
      <c r="A44" s="69"/>
      <c r="B44" s="70" t="s">
        <v>117</v>
      </c>
      <c r="C44" s="70">
        <v>692156.8</v>
      </c>
      <c r="D44" s="70">
        <v>0</v>
      </c>
      <c r="E44" s="70">
        <v>0</v>
      </c>
      <c r="F44" s="70">
        <v>2476.25</v>
      </c>
      <c r="G44" s="70">
        <v>0</v>
      </c>
      <c r="H44" s="70">
        <v>0</v>
      </c>
      <c r="I44" s="70">
        <v>0</v>
      </c>
      <c r="J44" s="70">
        <v>386641.18</v>
      </c>
      <c r="K44" s="70">
        <v>0</v>
      </c>
      <c r="L44" s="70">
        <v>0</v>
      </c>
      <c r="M44" s="70">
        <v>0</v>
      </c>
      <c r="N44" s="70">
        <v>-60</v>
      </c>
      <c r="O44" s="70">
        <v>0</v>
      </c>
      <c r="P44" s="70">
        <v>0</v>
      </c>
      <c r="Q44" s="70">
        <v>0</v>
      </c>
      <c r="R44" s="70">
        <v>0</v>
      </c>
      <c r="S44" s="70">
        <v>0</v>
      </c>
      <c r="T44" s="70">
        <v>0</v>
      </c>
      <c r="U44" s="70">
        <v>90110.27</v>
      </c>
      <c r="V44" s="70">
        <v>212989.1</v>
      </c>
      <c r="W44" s="70">
        <v>0</v>
      </c>
      <c r="X44" s="70">
        <v>0</v>
      </c>
      <c r="Y44" s="70">
        <v>212989.1</v>
      </c>
      <c r="Z44" s="70">
        <v>0</v>
      </c>
      <c r="AA44" s="70">
        <v>0</v>
      </c>
      <c r="AB44" s="70">
        <v>0</v>
      </c>
      <c r="AC44" s="70">
        <v>0</v>
      </c>
      <c r="AD44" s="70">
        <v>0</v>
      </c>
      <c r="AE44" s="70">
        <v>0</v>
      </c>
      <c r="AF44" s="70">
        <v>0</v>
      </c>
      <c r="AG44" s="70">
        <v>0</v>
      </c>
      <c r="AH44" s="70">
        <v>0</v>
      </c>
      <c r="AI44" s="70">
        <v>0</v>
      </c>
      <c r="AJ44" s="70">
        <v>0</v>
      </c>
      <c r="AK44" s="70">
        <v>0</v>
      </c>
      <c r="AL44" s="70">
        <v>0</v>
      </c>
      <c r="AM44" s="70">
        <v>0</v>
      </c>
      <c r="AN44" s="70">
        <v>0</v>
      </c>
      <c r="AO44" s="70">
        <v>0</v>
      </c>
      <c r="AP44" s="70">
        <v>0</v>
      </c>
      <c r="AQ44" s="70">
        <v>27169.81</v>
      </c>
      <c r="AR44" s="70">
        <v>0</v>
      </c>
      <c r="AS44" s="70">
        <v>53070.08</v>
      </c>
      <c r="AT44" s="70">
        <v>2368.23</v>
      </c>
      <c r="AU44" s="70">
        <v>7502.15</v>
      </c>
      <c r="AV44" s="70">
        <v>4566.15</v>
      </c>
      <c r="AW44" s="70">
        <v>0</v>
      </c>
      <c r="AX44" s="70">
        <v>0</v>
      </c>
      <c r="AY44" s="70">
        <v>0</v>
      </c>
      <c r="AZ44" s="70">
        <v>0</v>
      </c>
      <c r="BA44" s="70">
        <v>1286</v>
      </c>
      <c r="BB44" s="70">
        <v>1650</v>
      </c>
      <c r="BC44" s="70">
        <v>0</v>
      </c>
      <c r="BD44" s="70">
        <v>0</v>
      </c>
      <c r="BE44" s="70">
        <v>0</v>
      </c>
      <c r="BF44" s="70">
        <v>0</v>
      </c>
      <c r="BG44" s="70">
        <v>0</v>
      </c>
      <c r="BH44" s="70">
        <v>0</v>
      </c>
      <c r="BI44" s="70">
        <v>0</v>
      </c>
      <c r="BJ44" s="70">
        <v>0</v>
      </c>
      <c r="BK44" s="70">
        <v>0</v>
      </c>
      <c r="BL44" s="70">
        <v>0</v>
      </c>
      <c r="BM44" s="70">
        <v>0</v>
      </c>
      <c r="BN44" s="70">
        <v>0</v>
      </c>
      <c r="BO44" s="70">
        <v>0</v>
      </c>
      <c r="BP44" s="70">
        <v>0</v>
      </c>
      <c r="BQ44" s="70">
        <v>0</v>
      </c>
      <c r="BR44" s="70">
        <v>0</v>
      </c>
      <c r="BS44" s="70">
        <v>0</v>
      </c>
      <c r="BT44" s="70">
        <v>0</v>
      </c>
      <c r="BU44" s="70">
        <v>0</v>
      </c>
      <c r="BV44" s="70">
        <v>0</v>
      </c>
      <c r="BW44" s="70">
        <v>0</v>
      </c>
      <c r="BX44" s="70">
        <v>0</v>
      </c>
      <c r="BY44" s="70">
        <v>0</v>
      </c>
      <c r="BZ44" s="70">
        <v>0</v>
      </c>
      <c r="CA44" s="70">
        <v>0</v>
      </c>
      <c r="CB44" s="70">
        <v>0</v>
      </c>
      <c r="CC44" s="70">
        <v>0</v>
      </c>
      <c r="CD44" s="70">
        <v>0</v>
      </c>
      <c r="CE44" s="70">
        <v>0</v>
      </c>
      <c r="CF44" s="70">
        <v>0</v>
      </c>
      <c r="CG44" s="70">
        <v>0</v>
      </c>
      <c r="CH44" s="70">
        <v>0</v>
      </c>
      <c r="CI44" s="70">
        <v>0</v>
      </c>
      <c r="CJ44" s="70">
        <v>0</v>
      </c>
      <c r="CK44" s="70">
        <v>0</v>
      </c>
      <c r="CL44" s="70">
        <v>0</v>
      </c>
      <c r="CM44" s="70">
        <v>0</v>
      </c>
      <c r="CN44" s="70">
        <v>0</v>
      </c>
      <c r="CO44" s="70">
        <v>0</v>
      </c>
      <c r="CP44" s="70">
        <v>0</v>
      </c>
      <c r="CQ44" s="70">
        <v>0</v>
      </c>
      <c r="CR44" s="70">
        <v>0</v>
      </c>
      <c r="CS44" s="70">
        <v>0</v>
      </c>
      <c r="CT44" s="70">
        <v>0</v>
      </c>
      <c r="CU44" s="70">
        <v>0</v>
      </c>
      <c r="CV44" s="70">
        <v>0</v>
      </c>
      <c r="CW44" s="70">
        <v>0</v>
      </c>
      <c r="CX44" s="70">
        <v>0</v>
      </c>
      <c r="CY44" s="70">
        <v>0</v>
      </c>
      <c r="CZ44" s="70">
        <v>0</v>
      </c>
      <c r="DA44" s="70">
        <v>0</v>
      </c>
      <c r="DB44" s="70">
        <v>0</v>
      </c>
      <c r="DC44" s="70">
        <v>0</v>
      </c>
      <c r="DD44" s="70">
        <v>0</v>
      </c>
      <c r="DE44" s="70">
        <v>0</v>
      </c>
      <c r="DF44" s="70">
        <v>0</v>
      </c>
      <c r="DG44" s="70">
        <v>0</v>
      </c>
      <c r="DH44" s="70">
        <v>0</v>
      </c>
      <c r="DI44" s="70">
        <v>0</v>
      </c>
      <c r="DJ44" s="70">
        <v>0</v>
      </c>
      <c r="DK44" s="70">
        <v>0</v>
      </c>
      <c r="DL44" s="70">
        <v>0</v>
      </c>
      <c r="DM44" s="70">
        <v>0</v>
      </c>
      <c r="DN44" s="70">
        <v>0</v>
      </c>
      <c r="DO44" s="70">
        <v>0</v>
      </c>
      <c r="DP44" s="70">
        <v>0</v>
      </c>
      <c r="DQ44" s="70">
        <v>0</v>
      </c>
      <c r="DR44" s="70">
        <v>0</v>
      </c>
      <c r="DS44" s="61">
        <v>0</v>
      </c>
      <c r="DT44" s="61">
        <v>0</v>
      </c>
      <c r="DU44" s="61">
        <v>0</v>
      </c>
      <c r="DV44" s="61">
        <v>0</v>
      </c>
      <c r="DW44" s="61">
        <v>0</v>
      </c>
      <c r="DX44" s="61">
        <v>0</v>
      </c>
      <c r="DY44" s="61">
        <v>0</v>
      </c>
    </row>
    <row r="45" s="61" customFormat="1" spans="1:129">
      <c r="A45" s="69"/>
      <c r="B45" s="70" t="s">
        <v>118</v>
      </c>
      <c r="C45" s="70">
        <v>937089.46</v>
      </c>
      <c r="D45" s="70">
        <v>0</v>
      </c>
      <c r="E45" s="70">
        <v>0</v>
      </c>
      <c r="F45" s="70">
        <v>0</v>
      </c>
      <c r="G45" s="70">
        <v>0</v>
      </c>
      <c r="H45" s="70">
        <v>913190.04</v>
      </c>
      <c r="I45" s="70">
        <v>0</v>
      </c>
      <c r="J45" s="70">
        <v>0</v>
      </c>
      <c r="K45" s="70">
        <v>0</v>
      </c>
      <c r="L45" s="70">
        <v>0</v>
      </c>
      <c r="M45" s="70">
        <v>0</v>
      </c>
      <c r="N45" s="70">
        <v>0</v>
      </c>
      <c r="O45" s="70">
        <v>0</v>
      </c>
      <c r="P45" s="70">
        <v>0</v>
      </c>
      <c r="Q45" s="70">
        <v>0</v>
      </c>
      <c r="R45" s="70">
        <v>0</v>
      </c>
      <c r="S45" s="70">
        <v>0</v>
      </c>
      <c r="T45" s="70">
        <v>0</v>
      </c>
      <c r="U45" s="70">
        <v>23899.42</v>
      </c>
      <c r="V45" s="70">
        <v>0</v>
      </c>
      <c r="W45" s="70">
        <v>0</v>
      </c>
      <c r="X45" s="70">
        <v>0</v>
      </c>
      <c r="Y45" s="70">
        <v>0</v>
      </c>
      <c r="Z45" s="70">
        <v>0</v>
      </c>
      <c r="AA45" s="70">
        <v>0</v>
      </c>
      <c r="AB45" s="70">
        <v>0</v>
      </c>
      <c r="AC45" s="70">
        <v>0</v>
      </c>
      <c r="AD45" s="70">
        <v>0</v>
      </c>
      <c r="AE45" s="70">
        <v>0</v>
      </c>
      <c r="AF45" s="70">
        <v>0</v>
      </c>
      <c r="AG45" s="70">
        <v>0</v>
      </c>
      <c r="AH45" s="70">
        <v>0</v>
      </c>
      <c r="AI45" s="70">
        <v>0</v>
      </c>
      <c r="AJ45" s="70">
        <v>0</v>
      </c>
      <c r="AK45" s="70">
        <v>0</v>
      </c>
      <c r="AL45" s="70">
        <v>0</v>
      </c>
      <c r="AM45" s="70">
        <v>0</v>
      </c>
      <c r="AN45" s="70">
        <v>0</v>
      </c>
      <c r="AO45" s="70">
        <v>0</v>
      </c>
      <c r="AP45" s="70">
        <v>0</v>
      </c>
      <c r="AQ45" s="70">
        <v>0</v>
      </c>
      <c r="AR45" s="70">
        <v>0</v>
      </c>
      <c r="AS45" s="70">
        <v>0</v>
      </c>
      <c r="AT45" s="70">
        <v>0</v>
      </c>
      <c r="AU45" s="70">
        <v>23899.42</v>
      </c>
      <c r="AV45" s="70">
        <v>0</v>
      </c>
      <c r="AW45" s="70">
        <v>0</v>
      </c>
      <c r="AX45" s="70">
        <v>0</v>
      </c>
      <c r="AY45" s="70">
        <v>0</v>
      </c>
      <c r="AZ45" s="70">
        <v>500</v>
      </c>
      <c r="BA45" s="70">
        <v>1966.98</v>
      </c>
      <c r="BB45" s="70">
        <v>2700</v>
      </c>
      <c r="BC45" s="70">
        <v>0</v>
      </c>
      <c r="BD45" s="70">
        <v>0</v>
      </c>
      <c r="BE45" s="70">
        <v>0</v>
      </c>
      <c r="BF45" s="70">
        <v>0</v>
      </c>
      <c r="BG45" s="70">
        <v>0</v>
      </c>
      <c r="BH45" s="70">
        <v>0</v>
      </c>
      <c r="BI45" s="70">
        <v>0</v>
      </c>
      <c r="BJ45" s="70">
        <v>0</v>
      </c>
      <c r="BK45" s="70">
        <v>488</v>
      </c>
      <c r="BL45" s="70">
        <v>2980</v>
      </c>
      <c r="BM45" s="70">
        <v>0</v>
      </c>
      <c r="BN45" s="70">
        <v>0</v>
      </c>
      <c r="BO45" s="70">
        <v>0</v>
      </c>
      <c r="BP45" s="70">
        <v>0</v>
      </c>
      <c r="BQ45" s="70">
        <v>0</v>
      </c>
      <c r="BR45" s="70">
        <v>0</v>
      </c>
      <c r="BS45" s="70">
        <v>0</v>
      </c>
      <c r="BT45" s="70">
        <v>0</v>
      </c>
      <c r="BU45" s="70">
        <v>0</v>
      </c>
      <c r="BV45" s="70">
        <v>0</v>
      </c>
      <c r="BW45" s="70">
        <v>500</v>
      </c>
      <c r="BX45" s="70">
        <v>0</v>
      </c>
      <c r="BY45" s="70">
        <v>0</v>
      </c>
      <c r="BZ45" s="70">
        <v>0</v>
      </c>
      <c r="CA45" s="70">
        <v>0</v>
      </c>
      <c r="CB45" s="70">
        <v>500</v>
      </c>
      <c r="CC45" s="70">
        <v>0</v>
      </c>
      <c r="CD45" s="70">
        <v>0</v>
      </c>
      <c r="CE45" s="70">
        <v>0</v>
      </c>
      <c r="CF45" s="70">
        <v>498</v>
      </c>
      <c r="CG45" s="70">
        <v>2438.33</v>
      </c>
      <c r="CH45" s="70">
        <v>0</v>
      </c>
      <c r="CI45" s="70">
        <v>0</v>
      </c>
      <c r="CJ45" s="70">
        <v>0</v>
      </c>
      <c r="CK45" s="70">
        <v>0</v>
      </c>
      <c r="CL45" s="70">
        <v>0</v>
      </c>
      <c r="CM45" s="70">
        <v>0</v>
      </c>
      <c r="CN45" s="70">
        <v>0</v>
      </c>
      <c r="CO45" s="70">
        <v>0</v>
      </c>
      <c r="CP45" s="70">
        <v>2000</v>
      </c>
      <c r="CQ45" s="70">
        <v>0</v>
      </c>
      <c r="CR45" s="70">
        <v>0</v>
      </c>
      <c r="CS45" s="70">
        <v>0</v>
      </c>
      <c r="CT45" s="70">
        <v>0</v>
      </c>
      <c r="CU45" s="70">
        <v>0</v>
      </c>
      <c r="CV45" s="70">
        <v>0</v>
      </c>
      <c r="CW45" s="70">
        <v>0</v>
      </c>
      <c r="CX45" s="70">
        <v>2580</v>
      </c>
      <c r="CY45" s="70">
        <v>0</v>
      </c>
      <c r="CZ45" s="70">
        <v>0</v>
      </c>
      <c r="DA45" s="70">
        <v>0</v>
      </c>
      <c r="DB45" s="70">
        <v>0</v>
      </c>
      <c r="DC45" s="70">
        <v>0</v>
      </c>
      <c r="DD45" s="70">
        <v>0</v>
      </c>
      <c r="DE45" s="70">
        <v>2698.11</v>
      </c>
      <c r="DF45" s="70">
        <v>0</v>
      </c>
      <c r="DG45" s="70">
        <v>0</v>
      </c>
      <c r="DH45" s="70">
        <v>0</v>
      </c>
      <c r="DI45" s="70">
        <v>0</v>
      </c>
      <c r="DJ45" s="70">
        <v>0</v>
      </c>
      <c r="DK45" s="70">
        <v>0</v>
      </c>
      <c r="DL45" s="70">
        <v>0</v>
      </c>
      <c r="DM45" s="70">
        <v>3800</v>
      </c>
      <c r="DN45" s="70">
        <v>0</v>
      </c>
      <c r="DO45" s="70">
        <v>0</v>
      </c>
      <c r="DP45" s="70">
        <v>0</v>
      </c>
      <c r="DQ45" s="70">
        <v>0</v>
      </c>
      <c r="DR45" s="70">
        <v>250</v>
      </c>
      <c r="DS45" s="61">
        <v>0</v>
      </c>
      <c r="DT45" s="61">
        <v>0</v>
      </c>
      <c r="DU45" s="61">
        <v>0</v>
      </c>
      <c r="DV45" s="61">
        <v>0</v>
      </c>
      <c r="DW45" s="61">
        <v>0</v>
      </c>
      <c r="DX45" s="61">
        <v>0</v>
      </c>
      <c r="DY45" s="61">
        <v>0</v>
      </c>
    </row>
    <row r="46" s="61" customFormat="1" spans="1:129">
      <c r="A46" s="69"/>
      <c r="B46" s="70" t="s">
        <v>119</v>
      </c>
      <c r="C46" s="70">
        <v>601453.25</v>
      </c>
      <c r="D46" s="70">
        <v>0</v>
      </c>
      <c r="E46" s="70">
        <v>0</v>
      </c>
      <c r="F46" s="70">
        <v>11979.41</v>
      </c>
      <c r="G46" s="70">
        <v>29.13</v>
      </c>
      <c r="H46" s="70">
        <v>13210.2</v>
      </c>
      <c r="I46" s="70">
        <v>4075.73</v>
      </c>
      <c r="J46" s="70">
        <v>27354.02</v>
      </c>
      <c r="K46" s="70">
        <v>32010.68</v>
      </c>
      <c r="L46" s="70">
        <v>128.16</v>
      </c>
      <c r="M46" s="70">
        <v>0</v>
      </c>
      <c r="N46" s="70">
        <v>398.06</v>
      </c>
      <c r="O46" s="70">
        <v>2040.52</v>
      </c>
      <c r="P46" s="70">
        <v>776.79</v>
      </c>
      <c r="Q46" s="70">
        <v>0</v>
      </c>
      <c r="R46" s="70">
        <v>0</v>
      </c>
      <c r="S46" s="70">
        <v>10180.58</v>
      </c>
      <c r="T46" s="70">
        <v>5104.87</v>
      </c>
      <c r="U46" s="70">
        <v>149677.63</v>
      </c>
      <c r="V46" s="70">
        <v>3618.43</v>
      </c>
      <c r="W46" s="70">
        <v>255671.76</v>
      </c>
      <c r="X46" s="70">
        <v>85197.28</v>
      </c>
      <c r="Y46" s="70">
        <v>650</v>
      </c>
      <c r="Z46" s="70">
        <v>2261</v>
      </c>
      <c r="AA46" s="70">
        <v>295</v>
      </c>
      <c r="AB46" s="70">
        <v>260</v>
      </c>
      <c r="AC46" s="70">
        <v>152.43</v>
      </c>
      <c r="AD46" s="70">
        <v>21844.84</v>
      </c>
      <c r="AE46" s="70">
        <v>2704</v>
      </c>
      <c r="AF46" s="70">
        <v>173276.77</v>
      </c>
      <c r="AG46" s="70">
        <v>44351.2</v>
      </c>
      <c r="AH46" s="70">
        <v>9737.71</v>
      </c>
      <c r="AI46" s="70">
        <v>3757.24</v>
      </c>
      <c r="AJ46" s="70">
        <v>82734.78</v>
      </c>
      <c r="AK46" s="70">
        <v>1270.5</v>
      </c>
      <c r="AL46" s="70">
        <v>1192</v>
      </c>
      <c r="AM46" s="70">
        <v>565.05</v>
      </c>
      <c r="AN46" s="70">
        <v>12362.51</v>
      </c>
      <c r="AO46" s="70">
        <v>3205.83</v>
      </c>
      <c r="AP46" s="70">
        <v>3960</v>
      </c>
      <c r="AQ46" s="70">
        <v>2898.49</v>
      </c>
      <c r="AR46" s="70">
        <v>776</v>
      </c>
      <c r="AS46" s="70">
        <v>2261.16</v>
      </c>
      <c r="AT46" s="70">
        <v>2868.01</v>
      </c>
      <c r="AU46" s="70">
        <v>120780.58</v>
      </c>
      <c r="AV46" s="70">
        <v>9435.27</v>
      </c>
      <c r="AW46" s="70">
        <v>7407.81</v>
      </c>
      <c r="AX46" s="70">
        <v>4669.31</v>
      </c>
      <c r="AY46" s="70">
        <v>6385.41</v>
      </c>
      <c r="AZ46" s="70">
        <v>3198.57</v>
      </c>
      <c r="BA46" s="70">
        <v>1242.01</v>
      </c>
      <c r="BB46" s="70">
        <v>6102.38</v>
      </c>
      <c r="BC46" s="70">
        <v>1046.51</v>
      </c>
      <c r="BD46" s="70">
        <v>1496.11</v>
      </c>
      <c r="BE46" s="70">
        <v>855.91</v>
      </c>
      <c r="BF46" s="70">
        <v>2841.71</v>
      </c>
      <c r="BG46" s="70">
        <v>3818.9</v>
      </c>
      <c r="BH46" s="70">
        <v>3877.51</v>
      </c>
      <c r="BI46" s="70">
        <v>5713.49</v>
      </c>
      <c r="BJ46" s="70">
        <v>878.31</v>
      </c>
      <c r="BK46" s="70">
        <v>664.51</v>
      </c>
      <c r="BL46" s="70">
        <v>453.11</v>
      </c>
      <c r="BM46" s="70">
        <v>807.31</v>
      </c>
      <c r="BN46" s="70">
        <v>3917.51</v>
      </c>
      <c r="BO46" s="70">
        <v>629.96</v>
      </c>
      <c r="BP46" s="70">
        <v>826.11</v>
      </c>
      <c r="BQ46" s="70">
        <v>1835.67</v>
      </c>
      <c r="BR46" s="70">
        <v>785.51</v>
      </c>
      <c r="BS46" s="70">
        <v>678.31</v>
      </c>
      <c r="BT46" s="70">
        <v>5407.16</v>
      </c>
      <c r="BU46" s="70">
        <v>1194.31</v>
      </c>
      <c r="BV46" s="70">
        <v>2206.06</v>
      </c>
      <c r="BW46" s="70">
        <v>612.71</v>
      </c>
      <c r="BX46" s="70">
        <v>3140.66</v>
      </c>
      <c r="BY46" s="70">
        <v>996.91</v>
      </c>
      <c r="BZ46" s="70">
        <v>405.91</v>
      </c>
      <c r="CA46" s="70">
        <v>334.11</v>
      </c>
      <c r="CB46" s="70">
        <v>365.62</v>
      </c>
      <c r="CC46" s="70">
        <v>432.07</v>
      </c>
      <c r="CD46" s="70">
        <v>830.91</v>
      </c>
      <c r="CE46" s="70">
        <v>2518.37</v>
      </c>
      <c r="CF46" s="70">
        <v>443.91</v>
      </c>
      <c r="CG46" s="70">
        <v>1054.37</v>
      </c>
      <c r="CH46" s="70">
        <v>563.91</v>
      </c>
      <c r="CI46" s="70">
        <v>954.06</v>
      </c>
      <c r="CJ46" s="70">
        <v>1444.11</v>
      </c>
      <c r="CK46" s="70">
        <v>1082.95</v>
      </c>
      <c r="CL46" s="70">
        <v>1027.91</v>
      </c>
      <c r="CM46" s="70">
        <v>1269.71</v>
      </c>
      <c r="CN46" s="70">
        <v>909.46</v>
      </c>
      <c r="CO46" s="70">
        <v>968.71</v>
      </c>
      <c r="CP46" s="70">
        <v>1216.23</v>
      </c>
      <c r="CQ46" s="70">
        <v>640.31</v>
      </c>
      <c r="CR46" s="70">
        <v>1895.51</v>
      </c>
      <c r="CS46" s="70">
        <v>424.91</v>
      </c>
      <c r="CT46" s="70">
        <v>1339.11</v>
      </c>
      <c r="CU46" s="70">
        <v>638.71</v>
      </c>
      <c r="CV46" s="70">
        <v>373.91</v>
      </c>
      <c r="CW46" s="70">
        <v>1376.31</v>
      </c>
      <c r="CX46" s="70">
        <v>638.71</v>
      </c>
      <c r="CY46" s="70">
        <v>429.71</v>
      </c>
      <c r="CZ46" s="70">
        <v>2728.71</v>
      </c>
      <c r="DA46" s="70">
        <v>1041.21</v>
      </c>
      <c r="DB46" s="70">
        <v>561.11</v>
      </c>
      <c r="DC46" s="70">
        <v>835.11</v>
      </c>
      <c r="DD46" s="70">
        <v>482.71</v>
      </c>
      <c r="DE46" s="70">
        <v>946.35</v>
      </c>
      <c r="DF46" s="70">
        <v>1114.91</v>
      </c>
      <c r="DG46" s="70">
        <v>1349.01</v>
      </c>
      <c r="DH46" s="70">
        <v>892.91</v>
      </c>
      <c r="DI46" s="70">
        <v>1114.8</v>
      </c>
      <c r="DJ46" s="70">
        <v>500</v>
      </c>
      <c r="DK46" s="70">
        <v>283.55</v>
      </c>
      <c r="DL46" s="70">
        <v>253.4</v>
      </c>
      <c r="DM46" s="70">
        <v>298.55</v>
      </c>
      <c r="DN46" s="70">
        <v>0</v>
      </c>
      <c r="DO46" s="70">
        <v>555.19</v>
      </c>
      <c r="DP46" s="70">
        <v>759.83</v>
      </c>
      <c r="DQ46" s="70">
        <v>203.5</v>
      </c>
      <c r="DR46" s="70">
        <v>155.2</v>
      </c>
      <c r="DS46" s="61">
        <v>0</v>
      </c>
      <c r="DT46" s="61">
        <v>0</v>
      </c>
      <c r="DU46" s="61">
        <v>0</v>
      </c>
      <c r="DV46" s="61">
        <v>0</v>
      </c>
      <c r="DW46" s="61">
        <v>0</v>
      </c>
      <c r="DX46" s="61">
        <v>0</v>
      </c>
      <c r="DY46" s="61">
        <v>0</v>
      </c>
    </row>
    <row r="47" s="61" customFormat="1" spans="1:129">
      <c r="A47" s="69"/>
      <c r="B47" s="70" t="s">
        <v>120</v>
      </c>
      <c r="C47" s="70">
        <v>5240086.3</v>
      </c>
      <c r="D47" s="70">
        <v>1798513.3</v>
      </c>
      <c r="E47" s="70">
        <v>0</v>
      </c>
      <c r="F47" s="70">
        <v>0</v>
      </c>
      <c r="G47" s="70">
        <v>0</v>
      </c>
      <c r="H47" s="70">
        <v>0</v>
      </c>
      <c r="I47" s="70">
        <v>0</v>
      </c>
      <c r="J47" s="70">
        <v>1685953.4</v>
      </c>
      <c r="K47" s="70">
        <v>0</v>
      </c>
      <c r="L47" s="70">
        <v>0</v>
      </c>
      <c r="M47" s="70">
        <v>0</v>
      </c>
      <c r="N47" s="70">
        <v>0</v>
      </c>
      <c r="O47" s="70">
        <v>0</v>
      </c>
      <c r="P47" s="70">
        <v>0</v>
      </c>
      <c r="Q47" s="70">
        <v>0</v>
      </c>
      <c r="R47" s="70">
        <v>0</v>
      </c>
      <c r="S47" s="70">
        <v>0</v>
      </c>
      <c r="T47" s="70">
        <v>1476.5</v>
      </c>
      <c r="U47" s="70">
        <v>1663621.6</v>
      </c>
      <c r="V47" s="70">
        <v>2037.5</v>
      </c>
      <c r="W47" s="70">
        <v>88076.5</v>
      </c>
      <c r="X47" s="70">
        <v>407.5</v>
      </c>
      <c r="Y47" s="70">
        <v>407.5</v>
      </c>
      <c r="Z47" s="70">
        <v>407.5</v>
      </c>
      <c r="AA47" s="70">
        <v>407.5</v>
      </c>
      <c r="AB47" s="70">
        <v>407.5</v>
      </c>
      <c r="AC47" s="70">
        <v>407.5</v>
      </c>
      <c r="AD47" s="70">
        <v>0</v>
      </c>
      <c r="AE47" s="70">
        <v>0</v>
      </c>
      <c r="AF47" s="70">
        <v>86600</v>
      </c>
      <c r="AG47" s="70">
        <v>1476.5</v>
      </c>
      <c r="AH47" s="70">
        <v>0</v>
      </c>
      <c r="AI47" s="70">
        <v>0</v>
      </c>
      <c r="AJ47" s="70">
        <v>0</v>
      </c>
      <c r="AK47" s="70">
        <v>0</v>
      </c>
      <c r="AL47" s="70">
        <v>407.5</v>
      </c>
      <c r="AM47" s="70">
        <v>0</v>
      </c>
      <c r="AN47" s="70">
        <v>7044.37</v>
      </c>
      <c r="AO47" s="70">
        <v>995</v>
      </c>
      <c r="AP47" s="70">
        <v>0</v>
      </c>
      <c r="AQ47" s="70">
        <v>806534.01</v>
      </c>
      <c r="AR47" s="70">
        <v>0</v>
      </c>
      <c r="AS47" s="70">
        <v>2356.6</v>
      </c>
      <c r="AT47" s="70">
        <v>18122.16</v>
      </c>
      <c r="AU47" s="70">
        <v>828569.46</v>
      </c>
      <c r="AV47" s="70">
        <v>13250.87</v>
      </c>
      <c r="AW47" s="70">
        <v>12699.32</v>
      </c>
      <c r="AX47" s="70">
        <v>4932.4</v>
      </c>
      <c r="AY47" s="70">
        <v>2981.44</v>
      </c>
      <c r="AZ47" s="70">
        <v>3100</v>
      </c>
      <c r="BA47" s="70">
        <v>12256</v>
      </c>
      <c r="BB47" s="70">
        <v>1222</v>
      </c>
      <c r="BC47" s="70">
        <v>4789.35</v>
      </c>
      <c r="BD47" s="70">
        <v>7136.59</v>
      </c>
      <c r="BE47" s="70">
        <v>4563.83</v>
      </c>
      <c r="BF47" s="70">
        <v>17848.76</v>
      </c>
      <c r="BG47" s="70">
        <v>600</v>
      </c>
      <c r="BH47" s="70">
        <v>3040</v>
      </c>
      <c r="BI47" s="70">
        <v>17822.72</v>
      </c>
      <c r="BJ47" s="70">
        <v>10028.25</v>
      </c>
      <c r="BK47" s="70">
        <v>1546</v>
      </c>
      <c r="BL47" s="70">
        <v>13210</v>
      </c>
      <c r="BM47" s="70">
        <v>30709</v>
      </c>
      <c r="BN47" s="70">
        <v>7109.49</v>
      </c>
      <c r="BO47" s="70">
        <v>5505.82</v>
      </c>
      <c r="BP47" s="70">
        <v>2597</v>
      </c>
      <c r="BQ47" s="70">
        <v>668</v>
      </c>
      <c r="BR47" s="70">
        <v>19725.64</v>
      </c>
      <c r="BS47" s="70">
        <v>49847.1</v>
      </c>
      <c r="BT47" s="70">
        <v>11709</v>
      </c>
      <c r="BU47" s="70">
        <v>4735</v>
      </c>
      <c r="BV47" s="70">
        <v>7882</v>
      </c>
      <c r="BW47" s="70">
        <v>0</v>
      </c>
      <c r="BX47" s="70">
        <v>412</v>
      </c>
      <c r="BY47" s="70">
        <v>9669.18</v>
      </c>
      <c r="BZ47" s="70">
        <v>9970</v>
      </c>
      <c r="CA47" s="70">
        <v>0</v>
      </c>
      <c r="CB47" s="70">
        <v>1752.43</v>
      </c>
      <c r="CC47" s="70">
        <v>960</v>
      </c>
      <c r="CD47" s="70">
        <v>10366.82</v>
      </c>
      <c r="CE47" s="70">
        <v>14728.63</v>
      </c>
      <c r="CF47" s="70">
        <v>0</v>
      </c>
      <c r="CG47" s="70">
        <v>5538.6</v>
      </c>
      <c r="CH47" s="70">
        <v>390</v>
      </c>
      <c r="CI47" s="70">
        <v>7585</v>
      </c>
      <c r="CJ47" s="70">
        <v>3176.5</v>
      </c>
      <c r="CK47" s="70">
        <v>7095</v>
      </c>
      <c r="CL47" s="70">
        <v>2782</v>
      </c>
      <c r="CM47" s="70">
        <v>34705.23</v>
      </c>
      <c r="CN47" s="70">
        <v>13341.6</v>
      </c>
      <c r="CO47" s="70">
        <v>4390</v>
      </c>
      <c r="CP47" s="70">
        <v>2987</v>
      </c>
      <c r="CQ47" s="70">
        <v>20530</v>
      </c>
      <c r="CR47" s="70">
        <v>1504.6</v>
      </c>
      <c r="CS47" s="70">
        <v>1460</v>
      </c>
      <c r="CT47" s="70">
        <v>8025.97</v>
      </c>
      <c r="CU47" s="70">
        <v>0</v>
      </c>
      <c r="CV47" s="70">
        <v>9178</v>
      </c>
      <c r="CW47" s="70">
        <v>856</v>
      </c>
      <c r="CX47" s="70">
        <v>1108</v>
      </c>
      <c r="CY47" s="70">
        <v>4621</v>
      </c>
      <c r="CZ47" s="70">
        <v>12979.9</v>
      </c>
      <c r="DA47" s="70">
        <v>43945</v>
      </c>
      <c r="DB47" s="70">
        <v>20562.14</v>
      </c>
      <c r="DC47" s="70">
        <v>19011</v>
      </c>
      <c r="DD47" s="70">
        <v>19863</v>
      </c>
      <c r="DE47" s="70">
        <v>20112.75</v>
      </c>
      <c r="DF47" s="70">
        <v>14987.73</v>
      </c>
      <c r="DG47" s="70">
        <v>16990.41</v>
      </c>
      <c r="DH47" s="70">
        <v>19000.41</v>
      </c>
      <c r="DI47" s="70">
        <v>23610</v>
      </c>
      <c r="DJ47" s="70">
        <v>9048</v>
      </c>
      <c r="DK47" s="70">
        <v>57142.8</v>
      </c>
      <c r="DL47" s="70">
        <v>22378.4</v>
      </c>
      <c r="DM47" s="70">
        <v>0</v>
      </c>
      <c r="DN47" s="70">
        <v>9891.04</v>
      </c>
      <c r="DO47" s="70">
        <v>48038.44</v>
      </c>
      <c r="DP47" s="70">
        <v>4570</v>
      </c>
      <c r="DQ47" s="70">
        <v>17789.3</v>
      </c>
      <c r="DR47" s="70">
        <v>0</v>
      </c>
      <c r="DS47" s="61">
        <v>0</v>
      </c>
      <c r="DT47" s="61">
        <v>0</v>
      </c>
      <c r="DU47" s="61">
        <v>0</v>
      </c>
      <c r="DV47" s="61">
        <v>0</v>
      </c>
      <c r="DW47" s="61">
        <v>0</v>
      </c>
      <c r="DX47" s="61">
        <v>0</v>
      </c>
      <c r="DY47" s="61">
        <v>0</v>
      </c>
    </row>
    <row r="48" s="61" customFormat="1" spans="1:129">
      <c r="A48" s="69"/>
      <c r="B48" s="70" t="s">
        <v>121</v>
      </c>
      <c r="C48" s="70">
        <v>877466.38</v>
      </c>
      <c r="D48" s="70">
        <v>0</v>
      </c>
      <c r="E48" s="70">
        <v>0</v>
      </c>
      <c r="F48" s="70">
        <v>0</v>
      </c>
      <c r="G48" s="70">
        <v>0</v>
      </c>
      <c r="H48" s="70">
        <v>0</v>
      </c>
      <c r="I48" s="70">
        <v>0</v>
      </c>
      <c r="J48" s="70">
        <v>528098.52</v>
      </c>
      <c r="K48" s="70">
        <v>0</v>
      </c>
      <c r="L48" s="70">
        <v>0</v>
      </c>
      <c r="M48" s="70">
        <v>0</v>
      </c>
      <c r="N48" s="70">
        <v>0</v>
      </c>
      <c r="O48" s="70">
        <v>0</v>
      </c>
      <c r="P48" s="70">
        <v>0</v>
      </c>
      <c r="Q48" s="70">
        <v>0</v>
      </c>
      <c r="R48" s="70">
        <v>0</v>
      </c>
      <c r="S48" s="70">
        <v>0</v>
      </c>
      <c r="T48" s="70">
        <v>0</v>
      </c>
      <c r="U48" s="70">
        <v>349367.86</v>
      </c>
      <c r="V48" s="70">
        <v>0</v>
      </c>
      <c r="W48" s="70">
        <v>0</v>
      </c>
      <c r="X48" s="70">
        <v>0</v>
      </c>
      <c r="Y48" s="70">
        <v>0</v>
      </c>
      <c r="Z48" s="70">
        <v>0</v>
      </c>
      <c r="AA48" s="70">
        <v>0</v>
      </c>
      <c r="AB48" s="70">
        <v>0</v>
      </c>
      <c r="AC48" s="70">
        <v>0</v>
      </c>
      <c r="AD48" s="70">
        <v>0</v>
      </c>
      <c r="AE48" s="70">
        <v>0</v>
      </c>
      <c r="AF48" s="70">
        <v>0</v>
      </c>
      <c r="AG48" s="70">
        <v>0</v>
      </c>
      <c r="AH48" s="70">
        <v>0</v>
      </c>
      <c r="AI48" s="70">
        <v>0</v>
      </c>
      <c r="AJ48" s="70">
        <v>0</v>
      </c>
      <c r="AK48" s="70">
        <v>0</v>
      </c>
      <c r="AL48" s="70">
        <v>0</v>
      </c>
      <c r="AM48" s="70">
        <v>112052.37</v>
      </c>
      <c r="AN48" s="70">
        <v>56820</v>
      </c>
      <c r="AO48" s="70">
        <v>2902</v>
      </c>
      <c r="AP48" s="70">
        <v>7693.24</v>
      </c>
      <c r="AQ48" s="70">
        <v>0</v>
      </c>
      <c r="AR48" s="70">
        <v>0</v>
      </c>
      <c r="AS48" s="70">
        <v>20893.88</v>
      </c>
      <c r="AT48" s="70">
        <v>12609.91</v>
      </c>
      <c r="AU48" s="70">
        <v>136396.46</v>
      </c>
      <c r="AV48" s="70">
        <v>0</v>
      </c>
      <c r="AW48" s="70">
        <v>2014</v>
      </c>
      <c r="AX48" s="70">
        <v>0</v>
      </c>
      <c r="AY48" s="70">
        <v>0</v>
      </c>
      <c r="AZ48" s="70">
        <v>33661</v>
      </c>
      <c r="BA48" s="70">
        <v>30561.84</v>
      </c>
      <c r="BB48" s="70">
        <v>0</v>
      </c>
      <c r="BC48" s="70">
        <v>7073.38</v>
      </c>
      <c r="BD48" s="70">
        <v>0</v>
      </c>
      <c r="BE48" s="70">
        <v>0</v>
      </c>
      <c r="BF48" s="70">
        <v>0</v>
      </c>
      <c r="BG48" s="70">
        <v>0</v>
      </c>
      <c r="BH48" s="70">
        <v>0</v>
      </c>
      <c r="BI48" s="70">
        <v>0</v>
      </c>
      <c r="BJ48" s="70">
        <v>0</v>
      </c>
      <c r="BK48" s="70">
        <v>0</v>
      </c>
      <c r="BL48" s="70">
        <v>0</v>
      </c>
      <c r="BM48" s="70">
        <v>0</v>
      </c>
      <c r="BN48" s="70">
        <v>3560.5</v>
      </c>
      <c r="BO48" s="70">
        <v>23017.48</v>
      </c>
      <c r="BP48" s="70">
        <v>0</v>
      </c>
      <c r="BQ48" s="70">
        <v>0</v>
      </c>
      <c r="BR48" s="70">
        <v>0</v>
      </c>
      <c r="BS48" s="70">
        <v>0</v>
      </c>
      <c r="BT48" s="70">
        <v>0</v>
      </c>
      <c r="BU48" s="70">
        <v>4215</v>
      </c>
      <c r="BV48" s="70">
        <v>0</v>
      </c>
      <c r="BW48" s="70">
        <v>0</v>
      </c>
      <c r="BX48" s="70">
        <v>0</v>
      </c>
      <c r="BY48" s="70">
        <v>0</v>
      </c>
      <c r="BZ48" s="70">
        <v>0</v>
      </c>
      <c r="CA48" s="70">
        <v>0</v>
      </c>
      <c r="CB48" s="70">
        <v>0</v>
      </c>
      <c r="CC48" s="70">
        <v>0</v>
      </c>
      <c r="CD48" s="70">
        <v>0</v>
      </c>
      <c r="CE48" s="70">
        <v>0</v>
      </c>
      <c r="CF48" s="70">
        <v>0</v>
      </c>
      <c r="CG48" s="70">
        <v>0</v>
      </c>
      <c r="CH48" s="70">
        <v>0</v>
      </c>
      <c r="CI48" s="70">
        <v>0</v>
      </c>
      <c r="CJ48" s="70">
        <v>0</v>
      </c>
      <c r="CK48" s="70">
        <v>0</v>
      </c>
      <c r="CL48" s="70">
        <v>0</v>
      </c>
      <c r="CM48" s="70">
        <v>0</v>
      </c>
      <c r="CN48" s="70">
        <v>0</v>
      </c>
      <c r="CO48" s="70">
        <v>0</v>
      </c>
      <c r="CP48" s="70">
        <v>0</v>
      </c>
      <c r="CQ48" s="70">
        <v>0</v>
      </c>
      <c r="CR48" s="70">
        <v>0</v>
      </c>
      <c r="CS48" s="70">
        <v>0</v>
      </c>
      <c r="CT48" s="70">
        <v>0</v>
      </c>
      <c r="CU48" s="70">
        <v>7078</v>
      </c>
      <c r="CV48" s="70">
        <v>0</v>
      </c>
      <c r="CW48" s="70">
        <v>0</v>
      </c>
      <c r="CX48" s="70">
        <v>0</v>
      </c>
      <c r="CY48" s="70">
        <v>0</v>
      </c>
      <c r="CZ48" s="70">
        <v>0</v>
      </c>
      <c r="DA48" s="70">
        <v>3932.26</v>
      </c>
      <c r="DB48" s="70">
        <v>0</v>
      </c>
      <c r="DC48" s="70">
        <v>0</v>
      </c>
      <c r="DD48" s="70">
        <v>0</v>
      </c>
      <c r="DE48" s="70">
        <v>0</v>
      </c>
      <c r="DF48" s="70">
        <v>0</v>
      </c>
      <c r="DG48" s="70">
        <v>0</v>
      </c>
      <c r="DH48" s="70">
        <v>21283</v>
      </c>
      <c r="DI48" s="70">
        <v>0</v>
      </c>
      <c r="DJ48" s="70">
        <v>0</v>
      </c>
      <c r="DK48" s="70">
        <v>0</v>
      </c>
      <c r="DL48" s="70">
        <v>0</v>
      </c>
      <c r="DM48" s="70">
        <v>0</v>
      </c>
      <c r="DN48" s="70">
        <v>0</v>
      </c>
      <c r="DO48" s="70">
        <v>0</v>
      </c>
      <c r="DP48" s="70">
        <v>0</v>
      </c>
      <c r="DQ48" s="70">
        <v>0</v>
      </c>
      <c r="DR48" s="70">
        <v>0</v>
      </c>
      <c r="DS48" s="61">
        <v>0</v>
      </c>
      <c r="DT48" s="61">
        <v>0</v>
      </c>
      <c r="DU48" s="61">
        <v>0</v>
      </c>
      <c r="DV48" s="61">
        <v>0</v>
      </c>
      <c r="DW48" s="61">
        <v>0</v>
      </c>
      <c r="DX48" s="61">
        <v>0</v>
      </c>
      <c r="DY48" s="61">
        <v>0</v>
      </c>
    </row>
    <row r="49" s="61" customFormat="1" spans="1:129">
      <c r="A49" s="69"/>
      <c r="B49" s="70" t="s">
        <v>122</v>
      </c>
      <c r="C49" s="70">
        <v>2086899.5</v>
      </c>
      <c r="D49" s="70">
        <v>-2443.06</v>
      </c>
      <c r="E49" s="70">
        <v>566.29</v>
      </c>
      <c r="F49" s="70">
        <v>4193.96</v>
      </c>
      <c r="G49" s="70">
        <v>48.61</v>
      </c>
      <c r="H49" s="70">
        <v>8526.19</v>
      </c>
      <c r="I49" s="70">
        <v>6411.19</v>
      </c>
      <c r="J49" s="70">
        <v>325607.82</v>
      </c>
      <c r="K49" s="70">
        <v>2214.12</v>
      </c>
      <c r="L49" s="70">
        <v>10201.31</v>
      </c>
      <c r="M49" s="70">
        <v>4306.57</v>
      </c>
      <c r="N49" s="70">
        <v>610.59</v>
      </c>
      <c r="O49" s="70">
        <v>588.46</v>
      </c>
      <c r="P49" s="70">
        <v>1664.82</v>
      </c>
      <c r="Q49" s="70">
        <v>0</v>
      </c>
      <c r="R49" s="70">
        <v>0</v>
      </c>
      <c r="S49" s="70">
        <v>1279.37</v>
      </c>
      <c r="T49" s="70">
        <v>2757.48</v>
      </c>
      <c r="U49" s="70">
        <v>1182238.79</v>
      </c>
      <c r="V49" s="70">
        <v>338559.49</v>
      </c>
      <c r="W49" s="70">
        <v>46355.75</v>
      </c>
      <c r="X49" s="70">
        <v>153211.75</v>
      </c>
      <c r="Y49" s="70">
        <v>301647.92</v>
      </c>
      <c r="Z49" s="70">
        <v>18419.57</v>
      </c>
      <c r="AA49" s="70">
        <v>7761.97</v>
      </c>
      <c r="AB49" s="70">
        <v>6427.49</v>
      </c>
      <c r="AC49" s="70">
        <v>4302.54</v>
      </c>
      <c r="AD49" s="70">
        <v>5779.54</v>
      </c>
      <c r="AE49" s="70">
        <v>4621.13</v>
      </c>
      <c r="AF49" s="70">
        <v>13797.72</v>
      </c>
      <c r="AG49" s="70">
        <v>6838.8</v>
      </c>
      <c r="AH49" s="70">
        <v>3834.2</v>
      </c>
      <c r="AI49" s="70">
        <v>11484.36</v>
      </c>
      <c r="AJ49" s="70">
        <v>139003.96</v>
      </c>
      <c r="AK49" s="70">
        <v>4364.63</v>
      </c>
      <c r="AL49" s="70">
        <v>9843.16</v>
      </c>
      <c r="AM49" s="70">
        <v>91580.83</v>
      </c>
      <c r="AN49" s="70">
        <v>30033.86</v>
      </c>
      <c r="AO49" s="70">
        <v>72112.17</v>
      </c>
      <c r="AP49" s="70">
        <v>733.57</v>
      </c>
      <c r="AQ49" s="70">
        <v>151651.64</v>
      </c>
      <c r="AR49" s="70">
        <v>6928.51</v>
      </c>
      <c r="AS49" s="70">
        <v>12926.99</v>
      </c>
      <c r="AT49" s="70">
        <v>29395.89</v>
      </c>
      <c r="AU49" s="70">
        <v>786875.33</v>
      </c>
      <c r="AV49" s="70">
        <v>18300.42</v>
      </c>
      <c r="AW49" s="70">
        <v>22292.15</v>
      </c>
      <c r="AX49" s="70">
        <v>33479.72</v>
      </c>
      <c r="AY49" s="70">
        <v>27558.45</v>
      </c>
      <c r="AZ49" s="70">
        <v>27058.64</v>
      </c>
      <c r="BA49" s="70">
        <v>50816.66</v>
      </c>
      <c r="BB49" s="70">
        <v>4934.54</v>
      </c>
      <c r="BC49" s="70">
        <v>29037.33</v>
      </c>
      <c r="BD49" s="70">
        <v>24159.83</v>
      </c>
      <c r="BE49" s="70">
        <v>23763.48</v>
      </c>
      <c r="BF49" s="70">
        <v>27833</v>
      </c>
      <c r="BG49" s="70">
        <v>57760.07</v>
      </c>
      <c r="BH49" s="70">
        <v>34921.13</v>
      </c>
      <c r="BI49" s="70">
        <v>19759.89</v>
      </c>
      <c r="BJ49" s="70">
        <v>12095.24</v>
      </c>
      <c r="BK49" s="70">
        <v>10320.03</v>
      </c>
      <c r="BL49" s="70">
        <v>12396.54</v>
      </c>
      <c r="BM49" s="70">
        <v>13682.54</v>
      </c>
      <c r="BN49" s="70">
        <v>9491.56</v>
      </c>
      <c r="BO49" s="70">
        <v>11095.32</v>
      </c>
      <c r="BP49" s="70">
        <v>12631.85</v>
      </c>
      <c r="BQ49" s="70">
        <v>3117.74</v>
      </c>
      <c r="BR49" s="70">
        <v>6046.81</v>
      </c>
      <c r="BS49" s="70">
        <v>8140.96</v>
      </c>
      <c r="BT49" s="70">
        <v>3653.3</v>
      </c>
      <c r="BU49" s="70">
        <v>3891.6</v>
      </c>
      <c r="BV49" s="70">
        <v>13397.21</v>
      </c>
      <c r="BW49" s="70">
        <v>2345.9</v>
      </c>
      <c r="BX49" s="70">
        <v>3406.8</v>
      </c>
      <c r="BY49" s="70">
        <v>1634.56</v>
      </c>
      <c r="BZ49" s="70">
        <v>1807.87</v>
      </c>
      <c r="CA49" s="70">
        <v>3770.36</v>
      </c>
      <c r="CB49" s="70">
        <v>4322.27</v>
      </c>
      <c r="CC49" s="70">
        <v>4057.66</v>
      </c>
      <c r="CD49" s="70">
        <v>21962.93</v>
      </c>
      <c r="CE49" s="70">
        <v>15451.44</v>
      </c>
      <c r="CF49" s="70">
        <v>4004.48</v>
      </c>
      <c r="CG49" s="70">
        <v>5644.42</v>
      </c>
      <c r="CH49" s="70">
        <v>5248.67</v>
      </c>
      <c r="CI49" s="70">
        <v>1455.77</v>
      </c>
      <c r="CJ49" s="70">
        <v>6304.73</v>
      </c>
      <c r="CK49" s="70">
        <v>4327.13</v>
      </c>
      <c r="CL49" s="70">
        <v>4014.9</v>
      </c>
      <c r="CM49" s="70">
        <v>2702.85</v>
      </c>
      <c r="CN49" s="70">
        <v>3229.51</v>
      </c>
      <c r="CO49" s="70">
        <v>4953</v>
      </c>
      <c r="CP49" s="70">
        <v>5220.64</v>
      </c>
      <c r="CQ49" s="70">
        <v>5361.78</v>
      </c>
      <c r="CR49" s="70">
        <v>2656.17</v>
      </c>
      <c r="CS49" s="70">
        <v>5826.53</v>
      </c>
      <c r="CT49" s="70">
        <v>4375.92</v>
      </c>
      <c r="CU49" s="70">
        <v>2217.34</v>
      </c>
      <c r="CV49" s="70">
        <v>2909.61</v>
      </c>
      <c r="CW49" s="70">
        <v>6310.44</v>
      </c>
      <c r="CX49" s="70">
        <v>3231.93</v>
      </c>
      <c r="CY49" s="70">
        <v>2151.94</v>
      </c>
      <c r="CZ49" s="70">
        <v>8535</v>
      </c>
      <c r="DA49" s="70">
        <v>4212.52</v>
      </c>
      <c r="DB49" s="70">
        <v>9808.9</v>
      </c>
      <c r="DC49" s="70">
        <v>8423.49</v>
      </c>
      <c r="DD49" s="70">
        <v>4846.25</v>
      </c>
      <c r="DE49" s="70">
        <v>19983.84</v>
      </c>
      <c r="DF49" s="70">
        <v>4042.88</v>
      </c>
      <c r="DG49" s="70">
        <v>11681.35</v>
      </c>
      <c r="DH49" s="70">
        <v>8567.06</v>
      </c>
      <c r="DI49" s="70">
        <v>8882.98</v>
      </c>
      <c r="DJ49" s="70">
        <v>4416.89</v>
      </c>
      <c r="DK49" s="70">
        <v>4137.72</v>
      </c>
      <c r="DL49" s="70">
        <v>4880.7</v>
      </c>
      <c r="DM49" s="70">
        <v>1651.54</v>
      </c>
      <c r="DN49" s="70">
        <v>4667.24</v>
      </c>
      <c r="DO49" s="70">
        <v>6791.49</v>
      </c>
      <c r="DP49" s="70">
        <v>4415.7</v>
      </c>
      <c r="DQ49" s="70">
        <v>4381.66</v>
      </c>
      <c r="DR49" s="70">
        <v>4.56</v>
      </c>
      <c r="DS49" s="61">
        <v>0</v>
      </c>
      <c r="DT49" s="61">
        <v>0</v>
      </c>
      <c r="DU49" s="61">
        <v>0</v>
      </c>
      <c r="DV49" s="61">
        <v>0</v>
      </c>
      <c r="DW49" s="61">
        <v>0</v>
      </c>
      <c r="DX49" s="61">
        <v>0</v>
      </c>
      <c r="DY49" s="61">
        <v>0</v>
      </c>
    </row>
    <row r="50" s="64" customFormat="1" spans="1:16384">
      <c r="A50" s="69"/>
      <c r="B50" s="70" t="s">
        <v>123</v>
      </c>
      <c r="C50" s="70">
        <v>4136615.82</v>
      </c>
      <c r="D50" s="70">
        <v>0</v>
      </c>
      <c r="E50" s="70">
        <v>0</v>
      </c>
      <c r="F50" s="70">
        <v>0</v>
      </c>
      <c r="G50" s="70">
        <v>0</v>
      </c>
      <c r="H50" s="70">
        <v>9839.62</v>
      </c>
      <c r="I50" s="70">
        <v>358522.6</v>
      </c>
      <c r="J50" s="70">
        <v>70754.72</v>
      </c>
      <c r="K50" s="70">
        <v>623465.34</v>
      </c>
      <c r="L50" s="70">
        <v>0</v>
      </c>
      <c r="M50" s="70">
        <v>0</v>
      </c>
      <c r="N50" s="70">
        <v>26149.35</v>
      </c>
      <c r="O50" s="70">
        <v>0</v>
      </c>
      <c r="P50" s="70">
        <v>0</v>
      </c>
      <c r="Q50" s="70">
        <v>0</v>
      </c>
      <c r="R50" s="70">
        <v>0</v>
      </c>
      <c r="S50" s="70">
        <v>6537.33</v>
      </c>
      <c r="T50" s="70">
        <v>0</v>
      </c>
      <c r="U50" s="70">
        <v>2145839.62</v>
      </c>
      <c r="V50" s="70">
        <v>693862.77</v>
      </c>
      <c r="W50" s="70">
        <v>108011.3</v>
      </c>
      <c r="X50" s="70">
        <v>93633.17</v>
      </c>
      <c r="Y50" s="70">
        <v>19612.01</v>
      </c>
      <c r="Z50" s="70">
        <v>262074.32</v>
      </c>
      <c r="AA50" s="70">
        <v>26149.35</v>
      </c>
      <c r="AB50" s="70">
        <v>367565.23</v>
      </c>
      <c r="AC50" s="70">
        <v>18461.86</v>
      </c>
      <c r="AD50" s="70">
        <v>6537.33</v>
      </c>
      <c r="AE50" s="70">
        <v>6537.33</v>
      </c>
      <c r="AF50" s="70">
        <v>42852.03</v>
      </c>
      <c r="AG50" s="70">
        <v>26149.35</v>
      </c>
      <c r="AH50" s="70">
        <v>13074.67</v>
      </c>
      <c r="AI50" s="70">
        <v>12860.59</v>
      </c>
      <c r="AJ50" s="70">
        <v>19612.01</v>
      </c>
      <c r="AK50" s="70">
        <v>41334.48</v>
      </c>
      <c r="AL50" s="70">
        <v>32686.68</v>
      </c>
      <c r="AM50" s="70">
        <v>48141.42</v>
      </c>
      <c r="AN50" s="70">
        <v>380344.52</v>
      </c>
      <c r="AO50" s="70">
        <v>6537.33</v>
      </c>
      <c r="AP50" s="70">
        <v>0</v>
      </c>
      <c r="AQ50" s="70">
        <v>966525.38</v>
      </c>
      <c r="AR50" s="70">
        <v>0</v>
      </c>
      <c r="AS50" s="70">
        <v>0</v>
      </c>
      <c r="AT50" s="70">
        <v>18063.01</v>
      </c>
      <c r="AU50" s="70">
        <v>726227.96</v>
      </c>
      <c r="AV50" s="70">
        <v>74724.61</v>
      </c>
      <c r="AW50" s="70">
        <v>30563.59</v>
      </c>
      <c r="AX50" s="70">
        <v>39427.33</v>
      </c>
      <c r="AY50" s="70">
        <v>25490.43</v>
      </c>
      <c r="AZ50" s="70">
        <v>68057.93</v>
      </c>
      <c r="BA50" s="70">
        <v>53133.01</v>
      </c>
      <c r="BB50" s="70">
        <v>13966.82</v>
      </c>
      <c r="BC50" s="70">
        <v>45633.94</v>
      </c>
      <c r="BD50" s="70">
        <v>14468.84</v>
      </c>
      <c r="BE50" s="70">
        <v>8047.51</v>
      </c>
      <c r="BF50" s="70">
        <v>30376.33</v>
      </c>
      <c r="BG50" s="70">
        <v>15802.88</v>
      </c>
      <c r="BH50" s="70">
        <v>12816.47</v>
      </c>
      <c r="BI50" s="70">
        <v>11328.49</v>
      </c>
      <c r="BJ50" s="70">
        <v>18064.88</v>
      </c>
      <c r="BK50" s="70">
        <v>15738.75</v>
      </c>
      <c r="BL50" s="70">
        <v>34787.61</v>
      </c>
      <c r="BM50" s="70">
        <v>22801.35</v>
      </c>
      <c r="BN50" s="70">
        <v>12753.89</v>
      </c>
      <c r="BO50" s="70">
        <v>10193.6</v>
      </c>
      <c r="BP50" s="70">
        <v>26814.32</v>
      </c>
      <c r="BQ50" s="70">
        <v>4579.2</v>
      </c>
      <c r="BR50" s="70">
        <v>5328.79</v>
      </c>
      <c r="BS50" s="70">
        <v>3971.27</v>
      </c>
      <c r="BT50" s="70">
        <v>3327.76</v>
      </c>
      <c r="BU50" s="70">
        <v>10598.24</v>
      </c>
      <c r="BV50" s="70">
        <v>10647.04</v>
      </c>
      <c r="BW50" s="70">
        <v>6217.75</v>
      </c>
      <c r="BX50" s="70">
        <v>5801.49</v>
      </c>
      <c r="BY50" s="70">
        <v>2050.22</v>
      </c>
      <c r="BZ50" s="70">
        <v>3589.04</v>
      </c>
      <c r="CA50" s="70">
        <v>1272.33</v>
      </c>
      <c r="CB50" s="70">
        <v>1837.39</v>
      </c>
      <c r="CC50" s="70">
        <v>3792.83</v>
      </c>
      <c r="CD50" s="70">
        <v>4074.21</v>
      </c>
      <c r="CE50" s="70">
        <v>18153.83</v>
      </c>
      <c r="CF50" s="70">
        <v>5859.23</v>
      </c>
      <c r="CG50" s="70">
        <v>789.31</v>
      </c>
      <c r="CH50" s="70">
        <v>1499.86</v>
      </c>
      <c r="CI50" s="70">
        <v>943.41</v>
      </c>
      <c r="CJ50" s="70">
        <v>843</v>
      </c>
      <c r="CK50" s="70">
        <v>1168.57</v>
      </c>
      <c r="CL50" s="70">
        <v>1815.13</v>
      </c>
      <c r="CM50" s="70">
        <v>1448.59</v>
      </c>
      <c r="CN50" s="70">
        <v>903.71</v>
      </c>
      <c r="CO50" s="70">
        <v>1709.8</v>
      </c>
      <c r="CP50" s="70">
        <v>2803.63</v>
      </c>
      <c r="CQ50" s="70">
        <v>1122.79</v>
      </c>
      <c r="CR50" s="70">
        <v>1724.85</v>
      </c>
      <c r="CS50" s="70">
        <v>2041.31</v>
      </c>
      <c r="CT50" s="70">
        <v>769.24</v>
      </c>
      <c r="CU50" s="70">
        <v>1507.71</v>
      </c>
      <c r="CV50" s="70">
        <v>1711.02</v>
      </c>
      <c r="CW50" s="70">
        <v>2628.83</v>
      </c>
      <c r="CX50" s="70">
        <v>785.42</v>
      </c>
      <c r="CY50" s="70">
        <v>1370.95</v>
      </c>
      <c r="CZ50" s="70">
        <v>476.29</v>
      </c>
      <c r="DA50" s="70">
        <v>1584.27</v>
      </c>
      <c r="DB50" s="70">
        <v>2159.47</v>
      </c>
      <c r="DC50" s="70">
        <v>3058.48</v>
      </c>
      <c r="DD50" s="70">
        <v>2150.29</v>
      </c>
      <c r="DE50" s="70">
        <v>1271.58</v>
      </c>
      <c r="DF50" s="70">
        <v>1333.48</v>
      </c>
      <c r="DG50" s="70">
        <v>1738.47</v>
      </c>
      <c r="DH50" s="70">
        <v>2124.14</v>
      </c>
      <c r="DI50" s="70">
        <v>1659.66</v>
      </c>
      <c r="DJ50" s="70">
        <v>923.89</v>
      </c>
      <c r="DK50" s="70">
        <v>542.51</v>
      </c>
      <c r="DL50" s="70">
        <v>1308.19</v>
      </c>
      <c r="DM50" s="70">
        <v>723.11</v>
      </c>
      <c r="DN50" s="70">
        <v>9.04</v>
      </c>
      <c r="DO50" s="70">
        <v>308.19</v>
      </c>
      <c r="DP50" s="70">
        <v>474.25</v>
      </c>
      <c r="DQ50" s="70">
        <v>560.47</v>
      </c>
      <c r="DR50" s="70">
        <v>141.85</v>
      </c>
      <c r="DS50" s="61">
        <v>0</v>
      </c>
      <c r="DT50" s="61">
        <v>0</v>
      </c>
      <c r="DU50" s="61">
        <v>0</v>
      </c>
      <c r="DV50" s="61">
        <v>0</v>
      </c>
      <c r="DW50" s="61">
        <v>0</v>
      </c>
      <c r="DX50" s="61">
        <v>0</v>
      </c>
      <c r="DY50" s="61">
        <v>0</v>
      </c>
      <c r="DZ50" s="61"/>
      <c r="EA50" s="61"/>
      <c r="EB50" s="61"/>
      <c r="EC50" s="61"/>
      <c r="ED50" s="61"/>
      <c r="EE50" s="61"/>
      <c r="EF50" s="61"/>
      <c r="EG50" s="61"/>
      <c r="EH50" s="61"/>
      <c r="EI50" s="61"/>
      <c r="EJ50" s="61"/>
      <c r="EK50" s="61"/>
      <c r="EL50" s="61"/>
      <c r="EM50" s="61"/>
      <c r="EN50" s="61"/>
      <c r="EO50" s="61"/>
      <c r="EP50" s="61"/>
      <c r="EQ50" s="61"/>
      <c r="ER50" s="61"/>
      <c r="ES50" s="61"/>
      <c r="ET50" s="61"/>
      <c r="EU50" s="61"/>
      <c r="EV50" s="61"/>
      <c r="EW50" s="61"/>
      <c r="EX50" s="61"/>
      <c r="EY50" s="61"/>
      <c r="EZ50" s="61"/>
      <c r="FA50" s="61"/>
      <c r="FB50" s="61"/>
      <c r="FC50" s="61"/>
      <c r="FD50" s="61"/>
      <c r="FE50" s="61"/>
      <c r="FF50" s="61"/>
      <c r="FG50" s="61"/>
      <c r="FH50" s="61"/>
      <c r="FI50" s="61"/>
      <c r="FJ50" s="61"/>
      <c r="FK50" s="61"/>
      <c r="FL50" s="61"/>
      <c r="FM50" s="61"/>
      <c r="FN50" s="61"/>
      <c r="FO50" s="61"/>
      <c r="FP50" s="61"/>
      <c r="FQ50" s="61"/>
      <c r="FR50" s="61"/>
      <c r="FS50" s="61"/>
      <c r="FT50" s="61"/>
      <c r="FU50" s="61"/>
      <c r="FV50" s="61"/>
      <c r="FW50" s="61"/>
      <c r="FX50" s="61"/>
      <c r="FY50" s="61"/>
      <c r="FZ50" s="61"/>
      <c r="GA50" s="61"/>
      <c r="GB50" s="61"/>
      <c r="GC50" s="61"/>
      <c r="GD50" s="61"/>
      <c r="GE50" s="61"/>
      <c r="GF50" s="61"/>
      <c r="GG50" s="61"/>
      <c r="GH50" s="61"/>
      <c r="GI50" s="61"/>
      <c r="GJ50" s="61"/>
      <c r="GK50" s="61"/>
      <c r="GL50" s="61"/>
      <c r="GM50" s="61"/>
      <c r="GN50" s="61"/>
      <c r="GO50" s="61"/>
      <c r="GP50" s="61"/>
      <c r="GQ50" s="61"/>
      <c r="GR50" s="61"/>
      <c r="GS50" s="61"/>
      <c r="GT50" s="61"/>
      <c r="GU50" s="61"/>
      <c r="GV50" s="61"/>
      <c r="GW50" s="61"/>
      <c r="GX50" s="61"/>
      <c r="GY50" s="61"/>
      <c r="GZ50" s="61"/>
      <c r="HA50" s="61"/>
      <c r="HB50" s="61"/>
      <c r="HC50" s="61"/>
      <c r="HD50" s="61"/>
      <c r="HE50" s="61"/>
      <c r="HF50" s="61"/>
      <c r="HG50" s="61"/>
      <c r="HH50" s="61"/>
      <c r="HI50" s="61"/>
      <c r="HJ50" s="61"/>
      <c r="HK50" s="61"/>
      <c r="HL50" s="61"/>
      <c r="HM50" s="61"/>
      <c r="HN50" s="61"/>
      <c r="HO50" s="61"/>
      <c r="HP50" s="61"/>
      <c r="HQ50" s="61"/>
      <c r="HR50" s="61"/>
      <c r="HS50" s="61"/>
      <c r="HT50" s="61"/>
      <c r="HU50" s="61"/>
      <c r="HV50" s="61"/>
      <c r="HW50" s="61"/>
      <c r="HX50" s="61"/>
      <c r="HY50" s="61"/>
      <c r="HZ50" s="61"/>
      <c r="IA50" s="61"/>
      <c r="IB50" s="61"/>
      <c r="IC50" s="61"/>
      <c r="ID50" s="61"/>
      <c r="IE50" s="61"/>
      <c r="IF50" s="61"/>
      <c r="IG50" s="61"/>
      <c r="IH50" s="61"/>
      <c r="II50" s="61"/>
      <c r="IJ50" s="61"/>
      <c r="IK50" s="61"/>
      <c r="IL50" s="61"/>
      <c r="IM50" s="61"/>
      <c r="IN50" s="61"/>
      <c r="IO50" s="61"/>
      <c r="IP50" s="61"/>
      <c r="IQ50" s="61"/>
      <c r="IR50" s="61"/>
      <c r="IS50" s="61"/>
      <c r="IT50" s="61"/>
      <c r="IU50" s="61"/>
      <c r="IV50" s="61"/>
      <c r="IW50" s="61"/>
      <c r="IX50" s="61"/>
      <c r="IY50" s="61"/>
      <c r="IZ50" s="61"/>
      <c r="JA50" s="61"/>
      <c r="JB50" s="61"/>
      <c r="JC50" s="61"/>
      <c r="JD50" s="61"/>
      <c r="JE50" s="61"/>
      <c r="JF50" s="61"/>
      <c r="JG50" s="61"/>
      <c r="JH50" s="61"/>
      <c r="JI50" s="61"/>
      <c r="JJ50" s="61"/>
      <c r="JK50" s="61"/>
      <c r="JL50" s="61"/>
      <c r="JM50" s="61"/>
      <c r="JN50" s="61"/>
      <c r="JO50" s="61"/>
      <c r="JP50" s="61"/>
      <c r="JQ50" s="61"/>
      <c r="JR50" s="61"/>
      <c r="JS50" s="61"/>
      <c r="JT50" s="61"/>
      <c r="JU50" s="61"/>
      <c r="JV50" s="61"/>
      <c r="JW50" s="61"/>
      <c r="JX50" s="61"/>
      <c r="JY50" s="61"/>
      <c r="JZ50" s="61"/>
      <c r="KA50" s="61"/>
      <c r="KB50" s="61"/>
      <c r="KC50" s="61"/>
      <c r="KD50" s="61"/>
      <c r="KE50" s="61"/>
      <c r="KF50" s="61"/>
      <c r="KG50" s="61"/>
      <c r="KH50" s="61"/>
      <c r="KI50" s="61"/>
      <c r="KJ50" s="61"/>
      <c r="KK50" s="61"/>
      <c r="KL50" s="61"/>
      <c r="KM50" s="61"/>
      <c r="KN50" s="61"/>
      <c r="KO50" s="61"/>
      <c r="KP50" s="61"/>
      <c r="KQ50" s="61"/>
      <c r="KR50" s="61"/>
      <c r="KS50" s="61"/>
      <c r="KT50" s="61"/>
      <c r="KU50" s="61"/>
      <c r="KV50" s="61"/>
      <c r="KW50" s="61"/>
      <c r="KX50" s="61"/>
      <c r="KY50" s="61"/>
      <c r="KZ50" s="61"/>
      <c r="LA50" s="61"/>
      <c r="LB50" s="61"/>
      <c r="LC50" s="61"/>
      <c r="LD50" s="61"/>
      <c r="LE50" s="61"/>
      <c r="LF50" s="61"/>
      <c r="LG50" s="61"/>
      <c r="LH50" s="61"/>
      <c r="LI50" s="61"/>
      <c r="LJ50" s="61"/>
      <c r="LK50" s="61"/>
      <c r="LL50" s="61"/>
      <c r="LM50" s="61"/>
      <c r="LN50" s="61"/>
      <c r="LO50" s="61"/>
      <c r="LP50" s="61"/>
      <c r="LQ50" s="61"/>
      <c r="LR50" s="61"/>
      <c r="LS50" s="61"/>
      <c r="LT50" s="61"/>
      <c r="LU50" s="61"/>
      <c r="LV50" s="61"/>
      <c r="LW50" s="61"/>
      <c r="LX50" s="61"/>
      <c r="LY50" s="61"/>
      <c r="LZ50" s="61"/>
      <c r="MA50" s="61"/>
      <c r="MB50" s="61"/>
      <c r="MC50" s="61"/>
      <c r="MD50" s="61"/>
      <c r="ME50" s="61"/>
      <c r="MF50" s="61"/>
      <c r="MG50" s="61"/>
      <c r="MH50" s="61"/>
      <c r="MI50" s="61"/>
      <c r="MJ50" s="61"/>
      <c r="MK50" s="61"/>
      <c r="ML50" s="61"/>
      <c r="MM50" s="61"/>
      <c r="MN50" s="61"/>
      <c r="MO50" s="61"/>
      <c r="MP50" s="61"/>
      <c r="MQ50" s="61"/>
      <c r="MR50" s="61"/>
      <c r="MS50" s="61"/>
      <c r="MT50" s="61"/>
      <c r="MU50" s="61"/>
      <c r="MV50" s="61"/>
      <c r="MW50" s="61"/>
      <c r="MX50" s="61"/>
      <c r="MY50" s="61"/>
      <c r="MZ50" s="61"/>
      <c r="NA50" s="61"/>
      <c r="NB50" s="61"/>
      <c r="NC50" s="61"/>
      <c r="ND50" s="61"/>
      <c r="NE50" s="61"/>
      <c r="NF50" s="61"/>
      <c r="NG50" s="61"/>
      <c r="NH50" s="61"/>
      <c r="NI50" s="61"/>
      <c r="NJ50" s="61"/>
      <c r="NK50" s="61"/>
      <c r="NL50" s="61"/>
      <c r="NM50" s="61"/>
      <c r="NN50" s="61"/>
      <c r="NO50" s="61"/>
      <c r="NP50" s="61"/>
      <c r="NQ50" s="61"/>
      <c r="NR50" s="61"/>
      <c r="NS50" s="61"/>
      <c r="NT50" s="61"/>
      <c r="NU50" s="61"/>
      <c r="NV50" s="61"/>
      <c r="NW50" s="61"/>
      <c r="NX50" s="61"/>
      <c r="NY50" s="61"/>
      <c r="NZ50" s="61"/>
      <c r="OA50" s="61"/>
      <c r="OB50" s="61"/>
      <c r="OC50" s="61"/>
      <c r="OD50" s="61"/>
      <c r="OE50" s="61"/>
      <c r="OF50" s="61"/>
      <c r="OG50" s="61"/>
      <c r="OH50" s="61"/>
      <c r="OI50" s="61"/>
      <c r="OJ50" s="61"/>
      <c r="OK50" s="61"/>
      <c r="OL50" s="61"/>
      <c r="OM50" s="61"/>
      <c r="ON50" s="61"/>
      <c r="OO50" s="61"/>
      <c r="OP50" s="61"/>
      <c r="OQ50" s="61"/>
      <c r="OR50" s="61"/>
      <c r="OS50" s="61"/>
      <c r="OT50" s="61"/>
      <c r="OU50" s="61"/>
      <c r="OV50" s="61"/>
      <c r="OW50" s="61"/>
      <c r="OX50" s="61"/>
      <c r="OY50" s="61"/>
      <c r="OZ50" s="61"/>
      <c r="PA50" s="61"/>
      <c r="PB50" s="61"/>
      <c r="PC50" s="61"/>
      <c r="PD50" s="61"/>
      <c r="PE50" s="61"/>
      <c r="PF50" s="61"/>
      <c r="PG50" s="61"/>
      <c r="PH50" s="61"/>
      <c r="PI50" s="61"/>
      <c r="PJ50" s="61"/>
      <c r="PK50" s="61"/>
      <c r="PL50" s="61"/>
      <c r="PM50" s="61"/>
      <c r="PN50" s="61"/>
      <c r="PO50" s="61"/>
      <c r="PP50" s="61"/>
      <c r="PQ50" s="61"/>
      <c r="PR50" s="61"/>
      <c r="PS50" s="61"/>
      <c r="PT50" s="61"/>
      <c r="PU50" s="61"/>
      <c r="PV50" s="61"/>
      <c r="PW50" s="61"/>
      <c r="PX50" s="61"/>
      <c r="PY50" s="61"/>
      <c r="PZ50" s="61"/>
      <c r="QA50" s="61"/>
      <c r="QB50" s="61"/>
      <c r="QC50" s="61"/>
      <c r="QD50" s="61"/>
      <c r="QE50" s="61"/>
      <c r="QF50" s="61"/>
      <c r="QG50" s="61"/>
      <c r="QH50" s="61"/>
      <c r="QI50" s="61"/>
      <c r="QJ50" s="61"/>
      <c r="QK50" s="61"/>
      <c r="QL50" s="61"/>
      <c r="QM50" s="61"/>
      <c r="QN50" s="61"/>
      <c r="QO50" s="61"/>
      <c r="QP50" s="61"/>
      <c r="QQ50" s="61"/>
      <c r="QR50" s="61"/>
      <c r="QS50" s="61"/>
      <c r="QT50" s="61"/>
      <c r="QU50" s="61"/>
      <c r="QV50" s="61"/>
      <c r="QW50" s="61"/>
      <c r="QX50" s="61"/>
      <c r="QY50" s="61"/>
      <c r="QZ50" s="61"/>
      <c r="RA50" s="61"/>
      <c r="RB50" s="61"/>
      <c r="RC50" s="61"/>
      <c r="RD50" s="61"/>
      <c r="RE50" s="61"/>
      <c r="RF50" s="61"/>
      <c r="RG50" s="61"/>
      <c r="RH50" s="61"/>
      <c r="RI50" s="61"/>
      <c r="RJ50" s="61"/>
      <c r="RK50" s="61"/>
      <c r="RL50" s="61"/>
      <c r="RM50" s="61"/>
      <c r="RN50" s="61"/>
      <c r="RO50" s="61"/>
      <c r="RP50" s="61"/>
      <c r="RQ50" s="61"/>
      <c r="RR50" s="61"/>
      <c r="RS50" s="61"/>
      <c r="RT50" s="61"/>
      <c r="RU50" s="61"/>
      <c r="RV50" s="61"/>
      <c r="RW50" s="61"/>
      <c r="RX50" s="61"/>
      <c r="RY50" s="61"/>
      <c r="RZ50" s="61"/>
      <c r="SA50" s="61"/>
      <c r="SB50" s="61"/>
      <c r="SC50" s="61"/>
      <c r="SD50" s="61"/>
      <c r="SE50" s="61"/>
      <c r="SF50" s="61"/>
      <c r="SG50" s="61"/>
      <c r="SH50" s="61"/>
      <c r="SI50" s="61"/>
      <c r="SJ50" s="61"/>
      <c r="SK50" s="61"/>
      <c r="SL50" s="61"/>
      <c r="SM50" s="61"/>
      <c r="SN50" s="61"/>
      <c r="SO50" s="61"/>
      <c r="SP50" s="61"/>
      <c r="SQ50" s="61"/>
      <c r="SR50" s="61"/>
      <c r="SS50" s="61"/>
      <c r="ST50" s="61"/>
      <c r="SU50" s="61"/>
      <c r="SV50" s="61"/>
      <c r="SW50" s="61"/>
      <c r="SX50" s="61"/>
      <c r="SY50" s="61"/>
      <c r="SZ50" s="61"/>
      <c r="TA50" s="61"/>
      <c r="TB50" s="61"/>
      <c r="TC50" s="61"/>
      <c r="TD50" s="61"/>
      <c r="TE50" s="61"/>
      <c r="TF50" s="61"/>
      <c r="TG50" s="61"/>
      <c r="TH50" s="61"/>
      <c r="TI50" s="61"/>
      <c r="TJ50" s="61"/>
      <c r="TK50" s="61"/>
      <c r="TL50" s="61"/>
      <c r="TM50" s="61"/>
      <c r="TN50" s="61"/>
      <c r="TO50" s="61"/>
      <c r="TP50" s="61"/>
      <c r="TQ50" s="61"/>
      <c r="TR50" s="61"/>
      <c r="TS50" s="61"/>
      <c r="TT50" s="61"/>
      <c r="TU50" s="61"/>
      <c r="TV50" s="61"/>
      <c r="TW50" s="61"/>
      <c r="TX50" s="61"/>
      <c r="TY50" s="61"/>
      <c r="TZ50" s="61"/>
      <c r="UA50" s="61"/>
      <c r="UB50" s="61"/>
      <c r="UC50" s="61"/>
      <c r="UD50" s="61"/>
      <c r="UE50" s="61"/>
      <c r="UF50" s="61"/>
      <c r="UG50" s="61"/>
      <c r="UH50" s="61"/>
      <c r="UI50" s="61"/>
      <c r="UJ50" s="61"/>
      <c r="UK50" s="61"/>
      <c r="UL50" s="61"/>
      <c r="UM50" s="61"/>
      <c r="UN50" s="61"/>
      <c r="UO50" s="61"/>
      <c r="UP50" s="61"/>
      <c r="UQ50" s="61"/>
      <c r="UR50" s="61"/>
      <c r="US50" s="61"/>
      <c r="UT50" s="61"/>
      <c r="UU50" s="61"/>
      <c r="UV50" s="61"/>
      <c r="UW50" s="61"/>
      <c r="UX50" s="61"/>
      <c r="UY50" s="61"/>
      <c r="UZ50" s="61"/>
      <c r="VA50" s="61"/>
      <c r="VB50" s="61"/>
      <c r="VC50" s="61"/>
      <c r="VD50" s="61"/>
      <c r="VE50" s="61"/>
      <c r="VF50" s="61"/>
      <c r="VG50" s="61"/>
      <c r="VH50" s="61"/>
      <c r="VI50" s="61"/>
      <c r="VJ50" s="61"/>
      <c r="VK50" s="61"/>
      <c r="VL50" s="61"/>
      <c r="VM50" s="61"/>
      <c r="VN50" s="61"/>
      <c r="VO50" s="61"/>
      <c r="VP50" s="61"/>
      <c r="VQ50" s="61"/>
      <c r="VR50" s="61"/>
      <c r="VS50" s="61"/>
      <c r="VT50" s="61"/>
      <c r="VU50" s="61"/>
      <c r="VV50" s="61"/>
      <c r="VW50" s="61"/>
      <c r="VX50" s="61"/>
      <c r="VY50" s="61"/>
      <c r="VZ50" s="61"/>
      <c r="WA50" s="61"/>
      <c r="WB50" s="61"/>
      <c r="WC50" s="61"/>
      <c r="WD50" s="61"/>
      <c r="WE50" s="61"/>
      <c r="WF50" s="61"/>
      <c r="WG50" s="61"/>
      <c r="WH50" s="61"/>
      <c r="WI50" s="61"/>
      <c r="WJ50" s="61"/>
      <c r="WK50" s="61"/>
      <c r="WL50" s="61"/>
      <c r="WM50" s="61"/>
      <c r="WN50" s="61"/>
      <c r="WO50" s="61"/>
      <c r="WP50" s="61"/>
      <c r="WQ50" s="61"/>
      <c r="WR50" s="61"/>
      <c r="WS50" s="61"/>
      <c r="WT50" s="61"/>
      <c r="WU50" s="61"/>
      <c r="WV50" s="61"/>
      <c r="WW50" s="61"/>
      <c r="WX50" s="61"/>
      <c r="WY50" s="61"/>
      <c r="WZ50" s="61"/>
      <c r="XA50" s="61"/>
      <c r="XB50" s="61"/>
      <c r="XC50" s="61"/>
      <c r="XD50" s="61"/>
      <c r="XE50" s="61"/>
      <c r="XF50" s="61"/>
      <c r="XG50" s="61"/>
      <c r="XH50" s="61"/>
      <c r="XI50" s="61"/>
      <c r="XJ50" s="61"/>
      <c r="XK50" s="61"/>
      <c r="XL50" s="61"/>
      <c r="XM50" s="61"/>
      <c r="XN50" s="61"/>
      <c r="XO50" s="61"/>
      <c r="XP50" s="61"/>
      <c r="XQ50" s="61"/>
      <c r="XR50" s="61"/>
      <c r="XS50" s="61"/>
      <c r="XT50" s="61"/>
      <c r="XU50" s="61"/>
      <c r="XV50" s="61"/>
      <c r="XW50" s="61"/>
      <c r="XX50" s="61"/>
      <c r="XY50" s="61"/>
      <c r="XZ50" s="61"/>
      <c r="YA50" s="61"/>
      <c r="YB50" s="61"/>
      <c r="YC50" s="61"/>
      <c r="YD50" s="61"/>
      <c r="YE50" s="61"/>
      <c r="YF50" s="61"/>
      <c r="YG50" s="61"/>
      <c r="YH50" s="61"/>
      <c r="YI50" s="61"/>
      <c r="YJ50" s="61"/>
      <c r="YK50" s="61"/>
      <c r="YL50" s="61"/>
      <c r="YM50" s="61"/>
      <c r="YN50" s="61"/>
      <c r="YO50" s="61"/>
      <c r="YP50" s="61"/>
      <c r="YQ50" s="61"/>
      <c r="YR50" s="61"/>
      <c r="YS50" s="61"/>
      <c r="YT50" s="61"/>
      <c r="YU50" s="61"/>
      <c r="YV50" s="61"/>
      <c r="YW50" s="61"/>
      <c r="YX50" s="61"/>
      <c r="YY50" s="61"/>
      <c r="YZ50" s="61"/>
      <c r="ZA50" s="61"/>
      <c r="ZB50" s="61"/>
      <c r="ZC50" s="61"/>
      <c r="ZD50" s="61"/>
      <c r="ZE50" s="61"/>
      <c r="ZF50" s="61"/>
      <c r="ZG50" s="61"/>
      <c r="ZH50" s="61"/>
      <c r="ZI50" s="61"/>
      <c r="ZJ50" s="61"/>
      <c r="ZK50" s="61"/>
      <c r="ZL50" s="61"/>
      <c r="ZM50" s="61"/>
      <c r="ZN50" s="61"/>
      <c r="ZO50" s="61"/>
      <c r="ZP50" s="61"/>
      <c r="ZQ50" s="61"/>
      <c r="ZR50" s="61"/>
      <c r="ZS50" s="61"/>
      <c r="ZT50" s="61"/>
      <c r="ZU50" s="61"/>
      <c r="ZV50" s="61"/>
      <c r="ZW50" s="61"/>
      <c r="ZX50" s="61"/>
      <c r="ZY50" s="61"/>
      <c r="ZZ50" s="61"/>
      <c r="AAA50" s="61"/>
      <c r="AAB50" s="61"/>
      <c r="AAC50" s="61"/>
      <c r="AAD50" s="61"/>
      <c r="AAE50" s="61"/>
      <c r="AAF50" s="61"/>
      <c r="AAG50" s="61"/>
      <c r="AAH50" s="61"/>
      <c r="AAI50" s="61"/>
      <c r="AAJ50" s="61"/>
      <c r="AAK50" s="61"/>
      <c r="AAL50" s="61"/>
      <c r="AAM50" s="61"/>
      <c r="AAN50" s="61"/>
      <c r="AAO50" s="61"/>
      <c r="AAP50" s="61"/>
      <c r="AAQ50" s="61"/>
      <c r="AAR50" s="61"/>
      <c r="AAS50" s="61"/>
      <c r="AAT50" s="61"/>
      <c r="AAU50" s="61"/>
      <c r="AAV50" s="61"/>
      <c r="AAW50" s="61"/>
      <c r="AAX50" s="61"/>
      <c r="AAY50" s="61"/>
      <c r="AAZ50" s="61"/>
      <c r="ABA50" s="61"/>
      <c r="ABB50" s="61"/>
      <c r="ABC50" s="61"/>
      <c r="ABD50" s="61"/>
      <c r="ABE50" s="61"/>
      <c r="ABF50" s="61"/>
      <c r="ABG50" s="61"/>
      <c r="ABH50" s="61"/>
      <c r="ABI50" s="61"/>
      <c r="ABJ50" s="61"/>
      <c r="ABK50" s="61"/>
      <c r="ABL50" s="61"/>
      <c r="ABM50" s="61"/>
      <c r="ABN50" s="61"/>
      <c r="ABO50" s="61"/>
      <c r="ABP50" s="61"/>
      <c r="ABQ50" s="61"/>
      <c r="ABR50" s="61"/>
      <c r="ABS50" s="61"/>
      <c r="ABT50" s="61"/>
      <c r="ABU50" s="61"/>
      <c r="ABV50" s="61"/>
      <c r="ABW50" s="61"/>
      <c r="ABX50" s="61"/>
      <c r="ABY50" s="61"/>
      <c r="ABZ50" s="61"/>
      <c r="ACA50" s="61"/>
      <c r="ACB50" s="61"/>
      <c r="ACC50" s="61"/>
      <c r="ACD50" s="61"/>
      <c r="ACE50" s="61"/>
      <c r="ACF50" s="61"/>
      <c r="ACG50" s="61"/>
      <c r="ACH50" s="61"/>
      <c r="ACI50" s="61"/>
      <c r="ACJ50" s="61"/>
      <c r="ACK50" s="61"/>
      <c r="ACL50" s="61"/>
      <c r="ACM50" s="61"/>
      <c r="ACN50" s="61"/>
      <c r="ACO50" s="61"/>
      <c r="ACP50" s="61"/>
      <c r="ACQ50" s="61"/>
      <c r="ACR50" s="61"/>
      <c r="ACS50" s="61"/>
      <c r="ACT50" s="61"/>
      <c r="ACU50" s="61"/>
      <c r="ACV50" s="61"/>
      <c r="ACW50" s="61"/>
      <c r="ACX50" s="61"/>
      <c r="ACY50" s="61"/>
      <c r="ACZ50" s="61"/>
      <c r="ADA50" s="61"/>
      <c r="ADB50" s="61"/>
      <c r="ADC50" s="61"/>
      <c r="ADD50" s="61"/>
      <c r="ADE50" s="61"/>
      <c r="ADF50" s="61"/>
      <c r="ADG50" s="61"/>
      <c r="ADH50" s="61"/>
      <c r="ADI50" s="61"/>
      <c r="ADJ50" s="61"/>
      <c r="ADK50" s="61"/>
      <c r="ADL50" s="61"/>
      <c r="ADM50" s="61"/>
      <c r="ADN50" s="61"/>
      <c r="ADO50" s="61"/>
      <c r="ADP50" s="61"/>
      <c r="ADQ50" s="61"/>
      <c r="ADR50" s="61"/>
      <c r="ADS50" s="61"/>
      <c r="ADT50" s="61"/>
      <c r="ADU50" s="61"/>
      <c r="ADV50" s="61"/>
      <c r="ADW50" s="61"/>
      <c r="ADX50" s="61"/>
      <c r="ADY50" s="61"/>
      <c r="ADZ50" s="61"/>
      <c r="AEA50" s="61"/>
      <c r="AEB50" s="61"/>
      <c r="AEC50" s="61"/>
      <c r="AED50" s="61"/>
      <c r="AEE50" s="61"/>
      <c r="AEF50" s="61"/>
      <c r="AEG50" s="61"/>
      <c r="AEH50" s="61"/>
      <c r="AEI50" s="61"/>
      <c r="AEJ50" s="61"/>
      <c r="AEK50" s="61"/>
      <c r="AEL50" s="61"/>
      <c r="AEM50" s="61"/>
      <c r="AEN50" s="61"/>
      <c r="AEO50" s="61"/>
      <c r="AEP50" s="61"/>
      <c r="AEQ50" s="61"/>
      <c r="AER50" s="61"/>
      <c r="AES50" s="61"/>
      <c r="AET50" s="61"/>
      <c r="AEU50" s="61"/>
      <c r="AEV50" s="61"/>
      <c r="AEW50" s="61"/>
      <c r="AEX50" s="61"/>
      <c r="AEY50" s="61"/>
      <c r="AEZ50" s="61"/>
      <c r="AFA50" s="61"/>
      <c r="AFB50" s="61"/>
      <c r="AFC50" s="61"/>
      <c r="AFD50" s="61"/>
      <c r="AFE50" s="61"/>
      <c r="AFF50" s="61"/>
      <c r="AFG50" s="61"/>
      <c r="AFH50" s="61"/>
      <c r="AFI50" s="61"/>
      <c r="AFJ50" s="61"/>
      <c r="AFK50" s="61"/>
      <c r="AFL50" s="61"/>
      <c r="AFM50" s="61"/>
      <c r="AFN50" s="61"/>
      <c r="AFO50" s="61"/>
      <c r="AFP50" s="61"/>
      <c r="AFQ50" s="61"/>
      <c r="AFR50" s="61"/>
      <c r="AFS50" s="61"/>
      <c r="AFT50" s="61"/>
      <c r="AFU50" s="61"/>
      <c r="AFV50" s="61"/>
      <c r="AFW50" s="61"/>
      <c r="AFX50" s="61"/>
      <c r="AFY50" s="61"/>
      <c r="AFZ50" s="61"/>
      <c r="AGA50" s="61"/>
      <c r="AGB50" s="61"/>
      <c r="AGC50" s="61"/>
      <c r="AGD50" s="61"/>
      <c r="AGE50" s="61"/>
      <c r="AGF50" s="61"/>
      <c r="AGG50" s="61"/>
      <c r="AGH50" s="61"/>
      <c r="AGI50" s="61"/>
      <c r="AGJ50" s="61"/>
      <c r="AGK50" s="61"/>
      <c r="AGL50" s="61"/>
      <c r="AGM50" s="61"/>
      <c r="AGN50" s="61"/>
      <c r="AGO50" s="61"/>
      <c r="AGP50" s="61"/>
      <c r="AGQ50" s="61"/>
      <c r="AGR50" s="61"/>
      <c r="AGS50" s="61"/>
      <c r="AGT50" s="61"/>
      <c r="AGU50" s="61"/>
      <c r="AGV50" s="61"/>
      <c r="AGW50" s="61"/>
      <c r="AGX50" s="61"/>
      <c r="AGY50" s="61"/>
      <c r="AGZ50" s="61"/>
      <c r="AHA50" s="61"/>
      <c r="AHB50" s="61"/>
      <c r="AHC50" s="61"/>
      <c r="AHD50" s="61"/>
      <c r="AHE50" s="61"/>
      <c r="AHF50" s="61"/>
      <c r="AHG50" s="61"/>
      <c r="AHH50" s="61"/>
      <c r="AHI50" s="61"/>
      <c r="AHJ50" s="61"/>
      <c r="AHK50" s="61"/>
      <c r="AHL50" s="61"/>
      <c r="AHM50" s="61"/>
      <c r="AHN50" s="61"/>
      <c r="AHO50" s="61"/>
      <c r="AHP50" s="61"/>
      <c r="AHQ50" s="61"/>
      <c r="AHR50" s="61"/>
      <c r="AHS50" s="61"/>
      <c r="AHT50" s="61"/>
      <c r="AHU50" s="61"/>
      <c r="AHV50" s="61"/>
      <c r="AHW50" s="61"/>
      <c r="AHX50" s="61"/>
      <c r="AHY50" s="61"/>
      <c r="AHZ50" s="61"/>
      <c r="AIA50" s="61"/>
      <c r="AIB50" s="61"/>
      <c r="AIC50" s="61"/>
      <c r="AID50" s="61"/>
      <c r="AIE50" s="61"/>
      <c r="AIF50" s="61"/>
      <c r="AIG50" s="61"/>
      <c r="AIH50" s="61"/>
      <c r="AII50" s="61"/>
      <c r="AIJ50" s="61"/>
      <c r="AIK50" s="61"/>
      <c r="AIL50" s="61"/>
      <c r="AIM50" s="61"/>
      <c r="AIN50" s="61"/>
      <c r="AIO50" s="61"/>
      <c r="AIP50" s="61"/>
      <c r="AIQ50" s="61"/>
      <c r="AIR50" s="61"/>
      <c r="AIS50" s="61"/>
      <c r="AIT50" s="61"/>
      <c r="AIU50" s="61"/>
      <c r="AIV50" s="61"/>
      <c r="AIW50" s="61"/>
      <c r="AIX50" s="61"/>
      <c r="AIY50" s="61"/>
      <c r="AIZ50" s="61"/>
      <c r="AJA50" s="61"/>
      <c r="AJB50" s="61"/>
      <c r="AJC50" s="61"/>
      <c r="AJD50" s="61"/>
      <c r="AJE50" s="61"/>
      <c r="AJF50" s="61"/>
      <c r="AJG50" s="61"/>
      <c r="AJH50" s="61"/>
      <c r="AJI50" s="61"/>
      <c r="AJJ50" s="61"/>
      <c r="AJK50" s="61"/>
      <c r="AJL50" s="61"/>
      <c r="AJM50" s="61"/>
      <c r="AJN50" s="61"/>
      <c r="AJO50" s="61"/>
      <c r="AJP50" s="61"/>
      <c r="AJQ50" s="61"/>
      <c r="AJR50" s="61"/>
      <c r="AJS50" s="61"/>
      <c r="AJT50" s="61"/>
      <c r="AJU50" s="61"/>
      <c r="AJV50" s="61"/>
      <c r="AJW50" s="61"/>
      <c r="AJX50" s="61"/>
      <c r="AJY50" s="61"/>
      <c r="AJZ50" s="61"/>
      <c r="AKA50" s="61"/>
      <c r="AKB50" s="61"/>
      <c r="AKC50" s="61"/>
      <c r="AKD50" s="61"/>
      <c r="AKE50" s="61"/>
      <c r="AKF50" s="61"/>
      <c r="AKG50" s="61"/>
      <c r="AKH50" s="61"/>
      <c r="AKI50" s="61"/>
      <c r="AKJ50" s="61"/>
      <c r="AKK50" s="61"/>
      <c r="AKL50" s="61"/>
      <c r="AKM50" s="61"/>
      <c r="AKN50" s="61"/>
      <c r="AKO50" s="61"/>
      <c r="AKP50" s="61"/>
      <c r="AKQ50" s="61"/>
      <c r="AKR50" s="61"/>
      <c r="AKS50" s="61"/>
      <c r="AKT50" s="61"/>
      <c r="AKU50" s="61"/>
      <c r="AKV50" s="61"/>
      <c r="AKW50" s="61"/>
      <c r="AKX50" s="61"/>
      <c r="AKY50" s="61"/>
      <c r="AKZ50" s="61"/>
      <c r="ALA50" s="61"/>
      <c r="ALB50" s="61"/>
      <c r="ALC50" s="61"/>
      <c r="ALD50" s="61"/>
      <c r="ALE50" s="61"/>
      <c r="ALF50" s="61"/>
      <c r="ALG50" s="61"/>
      <c r="ALH50" s="61"/>
      <c r="ALI50" s="61"/>
      <c r="ALJ50" s="61"/>
      <c r="ALK50" s="61"/>
      <c r="ALL50" s="61"/>
      <c r="ALM50" s="61"/>
      <c r="ALN50" s="61"/>
      <c r="ALO50" s="61"/>
      <c r="ALP50" s="61"/>
      <c r="ALQ50" s="61"/>
      <c r="ALR50" s="61"/>
      <c r="ALS50" s="61"/>
      <c r="ALT50" s="61"/>
      <c r="ALU50" s="61"/>
      <c r="ALV50" s="61"/>
      <c r="ALW50" s="61"/>
      <c r="ALX50" s="61"/>
      <c r="ALY50" s="61"/>
      <c r="ALZ50" s="61"/>
      <c r="AMA50" s="61"/>
      <c r="AMB50" s="61"/>
      <c r="AMC50" s="61"/>
      <c r="AMD50" s="61"/>
      <c r="AME50" s="61"/>
      <c r="AMF50" s="61"/>
      <c r="AMG50" s="61"/>
      <c r="AMH50" s="61"/>
      <c r="AMI50" s="61"/>
      <c r="AMJ50" s="61"/>
      <c r="AMK50" s="61"/>
      <c r="AML50" s="61"/>
      <c r="AMM50" s="61"/>
      <c r="AMN50" s="61"/>
      <c r="AMO50" s="61"/>
      <c r="AMP50" s="61"/>
      <c r="AMQ50" s="61"/>
      <c r="AMR50" s="61"/>
      <c r="AMS50" s="61"/>
      <c r="AMT50" s="61"/>
      <c r="AMU50" s="61"/>
      <c r="AMV50" s="61"/>
      <c r="AMW50" s="61"/>
      <c r="AMX50" s="61"/>
      <c r="AMY50" s="61"/>
      <c r="AMZ50" s="61"/>
      <c r="ANA50" s="61"/>
      <c r="ANB50" s="61"/>
      <c r="ANC50" s="61"/>
      <c r="AND50" s="61"/>
      <c r="ANE50" s="61"/>
      <c r="ANF50" s="61"/>
      <c r="ANG50" s="61"/>
      <c r="ANH50" s="61"/>
      <c r="ANI50" s="61"/>
      <c r="ANJ50" s="61"/>
      <c r="ANK50" s="61"/>
      <c r="ANL50" s="61"/>
      <c r="ANM50" s="61"/>
      <c r="ANN50" s="61"/>
      <c r="ANO50" s="61"/>
      <c r="ANP50" s="61"/>
      <c r="ANQ50" s="61"/>
      <c r="ANR50" s="61"/>
      <c r="ANS50" s="61"/>
      <c r="ANT50" s="61"/>
      <c r="ANU50" s="61"/>
      <c r="ANV50" s="61"/>
      <c r="ANW50" s="61"/>
      <c r="ANX50" s="61"/>
      <c r="ANY50" s="61"/>
      <c r="ANZ50" s="61"/>
      <c r="AOA50" s="61"/>
      <c r="AOB50" s="61"/>
      <c r="AOC50" s="61"/>
      <c r="AOD50" s="61"/>
      <c r="AOE50" s="61"/>
      <c r="AOF50" s="61"/>
      <c r="AOG50" s="61"/>
      <c r="AOH50" s="61"/>
      <c r="AOI50" s="61"/>
      <c r="AOJ50" s="61"/>
      <c r="AOK50" s="61"/>
      <c r="AOL50" s="61"/>
      <c r="AOM50" s="61"/>
      <c r="AON50" s="61"/>
      <c r="AOO50" s="61"/>
      <c r="AOP50" s="61"/>
      <c r="AOQ50" s="61"/>
      <c r="AOR50" s="61"/>
      <c r="AOS50" s="61"/>
      <c r="AOT50" s="61"/>
      <c r="AOU50" s="61"/>
      <c r="AOV50" s="61"/>
      <c r="AOW50" s="61"/>
      <c r="AOX50" s="61"/>
      <c r="AOY50" s="61"/>
      <c r="AOZ50" s="61"/>
      <c r="APA50" s="61"/>
      <c r="APB50" s="61"/>
      <c r="APC50" s="61"/>
      <c r="APD50" s="61"/>
      <c r="APE50" s="61"/>
      <c r="APF50" s="61"/>
      <c r="APG50" s="61"/>
      <c r="APH50" s="61"/>
      <c r="API50" s="61"/>
      <c r="APJ50" s="61"/>
      <c r="APK50" s="61"/>
      <c r="APL50" s="61"/>
      <c r="APM50" s="61"/>
      <c r="APN50" s="61"/>
      <c r="APO50" s="61"/>
      <c r="APP50" s="61"/>
      <c r="APQ50" s="61"/>
      <c r="APR50" s="61"/>
      <c r="APS50" s="61"/>
      <c r="APT50" s="61"/>
      <c r="APU50" s="61"/>
      <c r="APV50" s="61"/>
      <c r="APW50" s="61"/>
      <c r="APX50" s="61"/>
      <c r="APY50" s="61"/>
      <c r="APZ50" s="61"/>
      <c r="AQA50" s="61"/>
      <c r="AQB50" s="61"/>
      <c r="AQC50" s="61"/>
      <c r="AQD50" s="61"/>
      <c r="AQE50" s="61"/>
      <c r="AQF50" s="61"/>
      <c r="AQG50" s="61"/>
      <c r="AQH50" s="61"/>
      <c r="AQI50" s="61"/>
      <c r="AQJ50" s="61"/>
      <c r="AQK50" s="61"/>
      <c r="AQL50" s="61"/>
      <c r="AQM50" s="61"/>
      <c r="AQN50" s="61"/>
      <c r="AQO50" s="61"/>
      <c r="AQP50" s="61"/>
      <c r="AQQ50" s="61"/>
      <c r="AQR50" s="61"/>
      <c r="AQS50" s="61"/>
      <c r="AQT50" s="61"/>
      <c r="AQU50" s="61"/>
      <c r="AQV50" s="61"/>
      <c r="AQW50" s="61"/>
      <c r="AQX50" s="61"/>
      <c r="AQY50" s="61"/>
      <c r="AQZ50" s="61"/>
      <c r="ARA50" s="61"/>
      <c r="ARB50" s="61"/>
      <c r="ARC50" s="61"/>
      <c r="ARD50" s="61"/>
      <c r="ARE50" s="61"/>
      <c r="ARF50" s="61"/>
      <c r="ARG50" s="61"/>
      <c r="ARH50" s="61"/>
      <c r="ARI50" s="61"/>
      <c r="ARJ50" s="61"/>
      <c r="ARK50" s="61"/>
      <c r="ARL50" s="61"/>
      <c r="ARM50" s="61"/>
      <c r="ARN50" s="61"/>
      <c r="ARO50" s="61"/>
      <c r="ARP50" s="61"/>
      <c r="ARQ50" s="61"/>
      <c r="ARR50" s="61"/>
      <c r="ARS50" s="61"/>
      <c r="ART50" s="61"/>
      <c r="ARU50" s="61"/>
      <c r="ARV50" s="61"/>
      <c r="ARW50" s="61"/>
      <c r="ARX50" s="61"/>
      <c r="ARY50" s="61"/>
      <c r="ARZ50" s="61"/>
      <c r="ASA50" s="61"/>
      <c r="ASB50" s="61"/>
      <c r="ASC50" s="61"/>
      <c r="ASD50" s="61"/>
      <c r="ASE50" s="61"/>
      <c r="ASF50" s="61"/>
      <c r="ASG50" s="61"/>
      <c r="ASH50" s="61"/>
      <c r="ASI50" s="61"/>
      <c r="ASJ50" s="61"/>
      <c r="ASK50" s="61"/>
      <c r="ASL50" s="61"/>
      <c r="ASM50" s="61"/>
      <c r="ASN50" s="61"/>
      <c r="ASO50" s="61"/>
      <c r="ASP50" s="61"/>
      <c r="ASQ50" s="61"/>
      <c r="ASR50" s="61"/>
      <c r="ASS50" s="61"/>
      <c r="AST50" s="61"/>
      <c r="ASU50" s="61"/>
      <c r="ASV50" s="61"/>
      <c r="ASW50" s="61"/>
      <c r="ASX50" s="61"/>
      <c r="ASY50" s="61"/>
      <c r="ASZ50" s="61"/>
      <c r="ATA50" s="61"/>
      <c r="ATB50" s="61"/>
      <c r="ATC50" s="61"/>
      <c r="ATD50" s="61"/>
      <c r="ATE50" s="61"/>
      <c r="ATF50" s="61"/>
      <c r="ATG50" s="61"/>
      <c r="ATH50" s="61"/>
      <c r="ATI50" s="61"/>
      <c r="ATJ50" s="61"/>
      <c r="ATK50" s="61"/>
      <c r="ATL50" s="61"/>
      <c r="ATM50" s="61"/>
      <c r="ATN50" s="61"/>
      <c r="ATO50" s="61"/>
      <c r="ATP50" s="61"/>
      <c r="ATQ50" s="61"/>
      <c r="ATR50" s="61"/>
      <c r="ATS50" s="61"/>
      <c r="ATT50" s="61"/>
      <c r="ATU50" s="61"/>
      <c r="ATV50" s="61"/>
      <c r="ATW50" s="61"/>
      <c r="ATX50" s="61"/>
      <c r="ATY50" s="61"/>
      <c r="ATZ50" s="61"/>
      <c r="AUA50" s="61"/>
      <c r="AUB50" s="61"/>
      <c r="AUC50" s="61"/>
      <c r="AUD50" s="61"/>
      <c r="AUE50" s="61"/>
      <c r="AUF50" s="61"/>
      <c r="AUG50" s="61"/>
      <c r="AUH50" s="61"/>
      <c r="AUI50" s="61"/>
      <c r="AUJ50" s="61"/>
      <c r="AUK50" s="61"/>
      <c r="AUL50" s="61"/>
      <c r="AUM50" s="61"/>
      <c r="AUN50" s="61"/>
      <c r="AUO50" s="61"/>
      <c r="AUP50" s="61"/>
      <c r="AUQ50" s="61"/>
      <c r="AUR50" s="61"/>
      <c r="AUS50" s="61"/>
      <c r="AUT50" s="61"/>
      <c r="AUU50" s="61"/>
      <c r="AUV50" s="61"/>
      <c r="AUW50" s="61"/>
      <c r="AUX50" s="61"/>
      <c r="AUY50" s="61"/>
      <c r="AUZ50" s="61"/>
      <c r="AVA50" s="61"/>
      <c r="AVB50" s="61"/>
      <c r="AVC50" s="61"/>
      <c r="AVD50" s="61"/>
      <c r="AVE50" s="61"/>
      <c r="AVF50" s="61"/>
      <c r="AVG50" s="61"/>
      <c r="AVH50" s="61"/>
      <c r="AVI50" s="61"/>
      <c r="AVJ50" s="61"/>
      <c r="AVK50" s="61"/>
      <c r="AVL50" s="61"/>
      <c r="AVM50" s="61"/>
      <c r="AVN50" s="61"/>
      <c r="AVO50" s="61"/>
      <c r="AVP50" s="61"/>
      <c r="AVQ50" s="61"/>
      <c r="AVR50" s="61"/>
      <c r="AVS50" s="61"/>
      <c r="AVT50" s="61"/>
      <c r="AVU50" s="61"/>
      <c r="AVV50" s="61"/>
      <c r="AVW50" s="61"/>
      <c r="AVX50" s="61"/>
      <c r="AVY50" s="61"/>
      <c r="AVZ50" s="61"/>
      <c r="AWA50" s="61"/>
      <c r="AWB50" s="61"/>
      <c r="AWC50" s="61"/>
      <c r="AWD50" s="61"/>
      <c r="AWE50" s="61"/>
      <c r="AWF50" s="61"/>
      <c r="AWG50" s="61"/>
      <c r="AWH50" s="61"/>
      <c r="AWI50" s="61"/>
      <c r="AWJ50" s="61"/>
      <c r="AWK50" s="61"/>
      <c r="AWL50" s="61"/>
      <c r="AWM50" s="61"/>
      <c r="AWN50" s="61"/>
      <c r="AWO50" s="61"/>
      <c r="AWP50" s="61"/>
      <c r="AWQ50" s="61"/>
      <c r="AWR50" s="61"/>
      <c r="AWS50" s="61"/>
      <c r="AWT50" s="61"/>
      <c r="AWU50" s="61"/>
      <c r="AWV50" s="61"/>
      <c r="AWW50" s="61"/>
      <c r="AWX50" s="61"/>
      <c r="AWY50" s="61"/>
      <c r="AWZ50" s="61"/>
      <c r="AXA50" s="61"/>
      <c r="AXB50" s="61"/>
      <c r="AXC50" s="61"/>
      <c r="AXD50" s="61"/>
      <c r="AXE50" s="61"/>
      <c r="AXF50" s="61"/>
      <c r="AXG50" s="61"/>
      <c r="AXH50" s="61"/>
      <c r="AXI50" s="61"/>
      <c r="AXJ50" s="61"/>
      <c r="AXK50" s="61"/>
      <c r="AXL50" s="61"/>
      <c r="AXM50" s="61"/>
      <c r="AXN50" s="61"/>
      <c r="AXO50" s="61"/>
      <c r="AXP50" s="61"/>
      <c r="AXQ50" s="61"/>
      <c r="AXR50" s="61"/>
      <c r="AXS50" s="61"/>
      <c r="AXT50" s="61"/>
      <c r="AXU50" s="61"/>
      <c r="AXV50" s="61"/>
      <c r="AXW50" s="61"/>
      <c r="AXX50" s="61"/>
      <c r="AXY50" s="61"/>
      <c r="AXZ50" s="61"/>
      <c r="AYA50" s="61"/>
      <c r="AYB50" s="61"/>
      <c r="AYC50" s="61"/>
      <c r="AYD50" s="61"/>
      <c r="AYE50" s="61"/>
      <c r="AYF50" s="61"/>
      <c r="AYG50" s="61"/>
      <c r="AYH50" s="61"/>
      <c r="AYI50" s="61"/>
      <c r="AYJ50" s="61"/>
      <c r="AYK50" s="61"/>
      <c r="AYL50" s="61"/>
      <c r="AYM50" s="61"/>
      <c r="AYN50" s="61"/>
      <c r="AYO50" s="61"/>
      <c r="AYP50" s="61"/>
      <c r="AYQ50" s="61"/>
      <c r="AYR50" s="61"/>
      <c r="AYS50" s="61"/>
      <c r="AYT50" s="61"/>
      <c r="AYU50" s="61"/>
      <c r="AYV50" s="61"/>
      <c r="AYW50" s="61"/>
      <c r="AYX50" s="61"/>
      <c r="AYY50" s="61"/>
      <c r="AYZ50" s="61"/>
      <c r="AZA50" s="61"/>
      <c r="AZB50" s="61"/>
      <c r="AZC50" s="61"/>
      <c r="AZD50" s="61"/>
      <c r="AZE50" s="61"/>
      <c r="AZF50" s="61"/>
      <c r="AZG50" s="61"/>
      <c r="AZH50" s="61"/>
      <c r="AZI50" s="61"/>
      <c r="AZJ50" s="61"/>
      <c r="AZK50" s="61"/>
      <c r="AZL50" s="61"/>
      <c r="AZM50" s="61"/>
      <c r="AZN50" s="61"/>
      <c r="AZO50" s="61"/>
      <c r="AZP50" s="61"/>
      <c r="AZQ50" s="61"/>
      <c r="AZR50" s="61"/>
      <c r="AZS50" s="61"/>
      <c r="AZT50" s="61"/>
      <c r="AZU50" s="61"/>
      <c r="AZV50" s="61"/>
      <c r="AZW50" s="61"/>
      <c r="AZX50" s="61"/>
      <c r="AZY50" s="61"/>
      <c r="AZZ50" s="61"/>
      <c r="BAA50" s="61"/>
      <c r="BAB50" s="61"/>
      <c r="BAC50" s="61"/>
      <c r="BAD50" s="61"/>
      <c r="BAE50" s="61"/>
      <c r="BAF50" s="61"/>
      <c r="BAG50" s="61"/>
      <c r="BAH50" s="61"/>
      <c r="BAI50" s="61"/>
      <c r="BAJ50" s="61"/>
      <c r="BAK50" s="61"/>
      <c r="BAL50" s="61"/>
      <c r="BAM50" s="61"/>
      <c r="BAN50" s="61"/>
      <c r="BAO50" s="61"/>
      <c r="BAP50" s="61"/>
      <c r="BAQ50" s="61"/>
      <c r="BAR50" s="61"/>
      <c r="BAS50" s="61"/>
      <c r="BAT50" s="61"/>
      <c r="BAU50" s="61"/>
      <c r="BAV50" s="61"/>
      <c r="BAW50" s="61"/>
      <c r="BAX50" s="61"/>
      <c r="BAY50" s="61"/>
      <c r="BAZ50" s="61"/>
      <c r="BBA50" s="61"/>
      <c r="BBB50" s="61"/>
      <c r="BBC50" s="61"/>
      <c r="BBD50" s="61"/>
      <c r="BBE50" s="61"/>
      <c r="BBF50" s="61"/>
      <c r="BBG50" s="61"/>
      <c r="BBH50" s="61"/>
      <c r="BBI50" s="61"/>
      <c r="BBJ50" s="61"/>
      <c r="BBK50" s="61"/>
      <c r="BBL50" s="61"/>
      <c r="BBM50" s="61"/>
      <c r="BBN50" s="61"/>
      <c r="BBO50" s="61"/>
      <c r="BBP50" s="61"/>
      <c r="BBQ50" s="61"/>
      <c r="BBR50" s="61"/>
      <c r="BBS50" s="61"/>
      <c r="BBT50" s="61"/>
      <c r="BBU50" s="61"/>
      <c r="BBV50" s="61"/>
      <c r="BBW50" s="61"/>
      <c r="BBX50" s="61"/>
      <c r="BBY50" s="61"/>
      <c r="BBZ50" s="61"/>
      <c r="BCA50" s="61"/>
      <c r="BCB50" s="61"/>
      <c r="BCC50" s="61"/>
      <c r="BCD50" s="61"/>
      <c r="BCE50" s="61"/>
      <c r="BCF50" s="61"/>
      <c r="BCG50" s="61"/>
      <c r="BCH50" s="61"/>
      <c r="BCI50" s="61"/>
      <c r="BCJ50" s="61"/>
      <c r="BCK50" s="61"/>
      <c r="BCL50" s="61"/>
      <c r="BCM50" s="61"/>
      <c r="BCN50" s="61"/>
      <c r="BCO50" s="61"/>
      <c r="BCP50" s="61"/>
      <c r="BCQ50" s="61"/>
      <c r="BCR50" s="61"/>
      <c r="BCS50" s="61"/>
      <c r="BCT50" s="61"/>
      <c r="BCU50" s="61"/>
      <c r="BCV50" s="61"/>
      <c r="BCW50" s="61"/>
      <c r="BCX50" s="61"/>
      <c r="BCY50" s="61"/>
      <c r="BCZ50" s="61"/>
      <c r="BDA50" s="61"/>
      <c r="BDB50" s="61"/>
      <c r="BDC50" s="61"/>
      <c r="BDD50" s="61"/>
      <c r="BDE50" s="61"/>
      <c r="BDF50" s="61"/>
      <c r="BDG50" s="61"/>
      <c r="BDH50" s="61"/>
      <c r="BDI50" s="61"/>
      <c r="BDJ50" s="61"/>
      <c r="BDK50" s="61"/>
      <c r="BDL50" s="61"/>
      <c r="BDM50" s="61"/>
      <c r="BDN50" s="61"/>
      <c r="BDO50" s="61"/>
      <c r="BDP50" s="61"/>
      <c r="BDQ50" s="61"/>
      <c r="BDR50" s="61"/>
      <c r="BDS50" s="61"/>
      <c r="BDT50" s="61"/>
      <c r="BDU50" s="61"/>
      <c r="BDV50" s="61"/>
      <c r="BDW50" s="61"/>
      <c r="BDX50" s="61"/>
      <c r="BDY50" s="61"/>
      <c r="BDZ50" s="61"/>
      <c r="BEA50" s="61"/>
      <c r="BEB50" s="61"/>
      <c r="BEC50" s="61"/>
      <c r="BED50" s="61"/>
      <c r="BEE50" s="61"/>
      <c r="BEF50" s="61"/>
      <c r="BEG50" s="61"/>
      <c r="BEH50" s="61"/>
      <c r="BEI50" s="61"/>
      <c r="BEJ50" s="61"/>
      <c r="BEK50" s="61"/>
      <c r="BEL50" s="61"/>
      <c r="BEM50" s="61"/>
      <c r="BEN50" s="61"/>
      <c r="BEO50" s="61"/>
      <c r="BEP50" s="61"/>
      <c r="BEQ50" s="61"/>
      <c r="BER50" s="61"/>
      <c r="BES50" s="61"/>
      <c r="BET50" s="61"/>
      <c r="BEU50" s="61"/>
      <c r="BEV50" s="61"/>
      <c r="BEW50" s="61"/>
      <c r="BEX50" s="61"/>
      <c r="BEY50" s="61"/>
      <c r="BEZ50" s="61"/>
      <c r="BFA50" s="61"/>
      <c r="BFB50" s="61"/>
      <c r="BFC50" s="61"/>
      <c r="BFD50" s="61"/>
      <c r="BFE50" s="61"/>
      <c r="BFF50" s="61"/>
      <c r="BFG50" s="61"/>
      <c r="BFH50" s="61"/>
      <c r="BFI50" s="61"/>
      <c r="BFJ50" s="61"/>
      <c r="BFK50" s="61"/>
      <c r="BFL50" s="61"/>
      <c r="BFM50" s="61"/>
      <c r="BFN50" s="61"/>
      <c r="BFO50" s="61"/>
      <c r="BFP50" s="61"/>
      <c r="BFQ50" s="61"/>
      <c r="BFR50" s="61"/>
      <c r="BFS50" s="61"/>
      <c r="BFT50" s="61"/>
      <c r="BFU50" s="61"/>
      <c r="BFV50" s="61"/>
      <c r="BFW50" s="61"/>
      <c r="BFX50" s="61"/>
      <c r="BFY50" s="61"/>
      <c r="BFZ50" s="61"/>
      <c r="BGA50" s="61"/>
      <c r="BGB50" s="61"/>
      <c r="BGC50" s="61"/>
      <c r="BGD50" s="61"/>
      <c r="BGE50" s="61"/>
      <c r="BGF50" s="61"/>
      <c r="BGG50" s="61"/>
      <c r="BGH50" s="61"/>
      <c r="BGI50" s="61"/>
      <c r="BGJ50" s="61"/>
      <c r="BGK50" s="61"/>
      <c r="BGL50" s="61"/>
      <c r="BGM50" s="61"/>
      <c r="BGN50" s="61"/>
      <c r="BGO50" s="61"/>
      <c r="BGP50" s="61"/>
      <c r="BGQ50" s="61"/>
      <c r="BGR50" s="61"/>
      <c r="BGS50" s="61"/>
      <c r="BGT50" s="61"/>
      <c r="BGU50" s="61"/>
      <c r="BGV50" s="61"/>
      <c r="BGW50" s="61"/>
      <c r="BGX50" s="61"/>
      <c r="BGY50" s="61"/>
      <c r="BGZ50" s="61"/>
      <c r="BHA50" s="61"/>
      <c r="BHB50" s="61"/>
      <c r="BHC50" s="61"/>
      <c r="BHD50" s="61"/>
      <c r="BHE50" s="61"/>
      <c r="BHF50" s="61"/>
      <c r="BHG50" s="61"/>
      <c r="BHH50" s="61"/>
      <c r="BHI50" s="61"/>
      <c r="BHJ50" s="61"/>
      <c r="BHK50" s="61"/>
      <c r="BHL50" s="61"/>
      <c r="BHM50" s="61"/>
      <c r="BHN50" s="61"/>
      <c r="BHO50" s="61"/>
      <c r="BHP50" s="61"/>
      <c r="BHQ50" s="61"/>
      <c r="BHR50" s="61"/>
      <c r="BHS50" s="61"/>
      <c r="BHT50" s="61"/>
      <c r="BHU50" s="61"/>
      <c r="BHV50" s="61"/>
      <c r="BHW50" s="61"/>
      <c r="BHX50" s="61"/>
      <c r="BHY50" s="61"/>
      <c r="BHZ50" s="61"/>
      <c r="BIA50" s="61"/>
      <c r="BIB50" s="61"/>
      <c r="BIC50" s="61"/>
      <c r="BID50" s="61"/>
      <c r="BIE50" s="61"/>
      <c r="BIF50" s="61"/>
      <c r="BIG50" s="61"/>
      <c r="BIH50" s="61"/>
      <c r="BII50" s="61"/>
      <c r="BIJ50" s="61"/>
      <c r="BIK50" s="61"/>
      <c r="BIL50" s="61"/>
      <c r="BIM50" s="61"/>
      <c r="BIN50" s="61"/>
      <c r="BIO50" s="61"/>
      <c r="BIP50" s="61"/>
      <c r="BIQ50" s="61"/>
      <c r="BIR50" s="61"/>
      <c r="BIS50" s="61"/>
      <c r="BIT50" s="61"/>
      <c r="BIU50" s="61"/>
      <c r="BIV50" s="61"/>
      <c r="BIW50" s="61"/>
      <c r="BIX50" s="61"/>
      <c r="BIY50" s="61"/>
      <c r="BIZ50" s="61"/>
      <c r="BJA50" s="61"/>
      <c r="BJB50" s="61"/>
      <c r="BJC50" s="61"/>
      <c r="BJD50" s="61"/>
      <c r="BJE50" s="61"/>
      <c r="BJF50" s="61"/>
      <c r="BJG50" s="61"/>
      <c r="BJH50" s="61"/>
      <c r="BJI50" s="61"/>
      <c r="BJJ50" s="61"/>
      <c r="BJK50" s="61"/>
      <c r="BJL50" s="61"/>
      <c r="BJM50" s="61"/>
      <c r="BJN50" s="61"/>
      <c r="BJO50" s="61"/>
      <c r="BJP50" s="61"/>
      <c r="BJQ50" s="61"/>
      <c r="BJR50" s="61"/>
      <c r="BJS50" s="61"/>
      <c r="BJT50" s="61"/>
      <c r="BJU50" s="61"/>
      <c r="BJV50" s="61"/>
      <c r="BJW50" s="61"/>
      <c r="BJX50" s="61"/>
      <c r="BJY50" s="61"/>
      <c r="BJZ50" s="61"/>
      <c r="BKA50" s="61"/>
      <c r="BKB50" s="61"/>
      <c r="BKC50" s="61"/>
      <c r="BKD50" s="61"/>
      <c r="BKE50" s="61"/>
      <c r="BKF50" s="61"/>
      <c r="BKG50" s="61"/>
      <c r="BKH50" s="61"/>
      <c r="BKI50" s="61"/>
      <c r="BKJ50" s="61"/>
      <c r="BKK50" s="61"/>
      <c r="BKL50" s="61"/>
      <c r="BKM50" s="61"/>
      <c r="BKN50" s="61"/>
      <c r="BKO50" s="61"/>
      <c r="BKP50" s="61"/>
      <c r="BKQ50" s="61"/>
      <c r="BKR50" s="61"/>
      <c r="BKS50" s="61"/>
      <c r="BKT50" s="61"/>
      <c r="BKU50" s="61"/>
      <c r="BKV50" s="61"/>
      <c r="BKW50" s="61"/>
      <c r="BKX50" s="61"/>
      <c r="BKY50" s="61"/>
      <c r="BKZ50" s="61"/>
      <c r="BLA50" s="61"/>
      <c r="BLB50" s="61"/>
      <c r="BLC50" s="61"/>
      <c r="BLD50" s="61"/>
      <c r="BLE50" s="61"/>
      <c r="BLF50" s="61"/>
      <c r="BLG50" s="61"/>
      <c r="BLH50" s="61"/>
      <c r="BLI50" s="61"/>
      <c r="BLJ50" s="61"/>
      <c r="BLK50" s="61"/>
      <c r="BLL50" s="61"/>
      <c r="BLM50" s="61"/>
      <c r="BLN50" s="61"/>
      <c r="BLO50" s="61"/>
      <c r="BLP50" s="61"/>
      <c r="BLQ50" s="61"/>
      <c r="BLR50" s="61"/>
      <c r="BLS50" s="61"/>
      <c r="BLT50" s="61"/>
      <c r="BLU50" s="61"/>
      <c r="BLV50" s="61"/>
      <c r="BLW50" s="61"/>
      <c r="BLX50" s="61"/>
      <c r="BLY50" s="61"/>
      <c r="BLZ50" s="61"/>
      <c r="BMA50" s="61"/>
      <c r="BMB50" s="61"/>
      <c r="BMC50" s="61"/>
      <c r="BMD50" s="61"/>
      <c r="BME50" s="61"/>
      <c r="BMF50" s="61"/>
      <c r="BMG50" s="61"/>
      <c r="BMH50" s="61"/>
      <c r="BMI50" s="61"/>
      <c r="BMJ50" s="61"/>
      <c r="BMK50" s="61"/>
      <c r="BML50" s="61"/>
      <c r="BMM50" s="61"/>
      <c r="BMN50" s="61"/>
      <c r="BMO50" s="61"/>
      <c r="BMP50" s="61"/>
      <c r="BMQ50" s="61"/>
      <c r="BMR50" s="61"/>
      <c r="BMS50" s="61"/>
      <c r="BMT50" s="61"/>
      <c r="BMU50" s="61"/>
      <c r="BMV50" s="61"/>
      <c r="BMW50" s="61"/>
      <c r="BMX50" s="61"/>
      <c r="BMY50" s="61"/>
      <c r="BMZ50" s="61"/>
      <c r="BNA50" s="61"/>
      <c r="BNB50" s="61"/>
      <c r="BNC50" s="61"/>
      <c r="BND50" s="61"/>
      <c r="BNE50" s="61"/>
      <c r="BNF50" s="61"/>
      <c r="BNG50" s="61"/>
      <c r="BNH50" s="61"/>
      <c r="BNI50" s="61"/>
      <c r="BNJ50" s="61"/>
      <c r="BNK50" s="61"/>
      <c r="BNL50" s="61"/>
      <c r="BNM50" s="61"/>
      <c r="BNN50" s="61"/>
      <c r="BNO50" s="61"/>
      <c r="BNP50" s="61"/>
      <c r="BNQ50" s="61"/>
      <c r="BNR50" s="61"/>
      <c r="BNS50" s="61"/>
      <c r="BNT50" s="61"/>
      <c r="BNU50" s="61"/>
      <c r="BNV50" s="61"/>
      <c r="BNW50" s="61"/>
      <c r="BNX50" s="61"/>
      <c r="BNY50" s="61"/>
      <c r="BNZ50" s="61"/>
      <c r="BOA50" s="61"/>
      <c r="BOB50" s="61"/>
      <c r="BOC50" s="61"/>
      <c r="BOD50" s="61"/>
      <c r="BOE50" s="61"/>
      <c r="BOF50" s="61"/>
      <c r="BOG50" s="61"/>
      <c r="BOH50" s="61"/>
      <c r="BOI50" s="61"/>
      <c r="BOJ50" s="61"/>
      <c r="BOK50" s="61"/>
      <c r="BOL50" s="61"/>
      <c r="BOM50" s="61"/>
      <c r="BON50" s="61"/>
      <c r="BOO50" s="61"/>
      <c r="BOP50" s="61"/>
      <c r="BOQ50" s="61"/>
      <c r="BOR50" s="61"/>
      <c r="BOS50" s="61"/>
      <c r="BOT50" s="61"/>
      <c r="BOU50" s="61"/>
      <c r="BOV50" s="61"/>
      <c r="BOW50" s="61"/>
      <c r="BOX50" s="61"/>
      <c r="BOY50" s="61"/>
      <c r="BOZ50" s="61"/>
      <c r="BPA50" s="61"/>
      <c r="BPB50" s="61"/>
      <c r="BPC50" s="61"/>
      <c r="BPD50" s="61"/>
      <c r="BPE50" s="61"/>
      <c r="BPF50" s="61"/>
      <c r="BPG50" s="61"/>
      <c r="BPH50" s="61"/>
      <c r="BPI50" s="61"/>
      <c r="BPJ50" s="61"/>
      <c r="BPK50" s="61"/>
      <c r="BPL50" s="61"/>
      <c r="BPM50" s="61"/>
      <c r="BPN50" s="61"/>
      <c r="BPO50" s="61"/>
      <c r="BPP50" s="61"/>
      <c r="BPQ50" s="61"/>
      <c r="BPR50" s="61"/>
      <c r="BPS50" s="61"/>
      <c r="BPT50" s="61"/>
      <c r="BPU50" s="61"/>
      <c r="BPV50" s="61"/>
      <c r="BPW50" s="61"/>
      <c r="BPX50" s="61"/>
      <c r="BPY50" s="61"/>
      <c r="BPZ50" s="61"/>
      <c r="BQA50" s="61"/>
      <c r="BQB50" s="61"/>
      <c r="BQC50" s="61"/>
      <c r="BQD50" s="61"/>
      <c r="BQE50" s="61"/>
      <c r="BQF50" s="61"/>
      <c r="BQG50" s="61"/>
      <c r="BQH50" s="61"/>
      <c r="BQI50" s="61"/>
      <c r="BQJ50" s="61"/>
      <c r="BQK50" s="61"/>
      <c r="BQL50" s="61"/>
      <c r="BQM50" s="61"/>
      <c r="BQN50" s="61"/>
      <c r="BQO50" s="61"/>
      <c r="BQP50" s="61"/>
      <c r="BQQ50" s="61"/>
      <c r="BQR50" s="61"/>
      <c r="BQS50" s="61"/>
      <c r="BQT50" s="61"/>
      <c r="BQU50" s="61"/>
      <c r="BQV50" s="61"/>
      <c r="BQW50" s="61"/>
      <c r="BQX50" s="61"/>
      <c r="BQY50" s="61"/>
      <c r="BQZ50" s="61"/>
      <c r="BRA50" s="61"/>
      <c r="BRB50" s="61"/>
      <c r="BRC50" s="61"/>
      <c r="BRD50" s="61"/>
      <c r="BRE50" s="61"/>
      <c r="BRF50" s="61"/>
      <c r="BRG50" s="61"/>
      <c r="BRH50" s="61"/>
      <c r="BRI50" s="61"/>
      <c r="BRJ50" s="61"/>
      <c r="BRK50" s="61"/>
      <c r="BRL50" s="61"/>
      <c r="BRM50" s="61"/>
      <c r="BRN50" s="61"/>
      <c r="BRO50" s="61"/>
      <c r="BRP50" s="61"/>
      <c r="BRQ50" s="61"/>
      <c r="BRR50" s="61"/>
      <c r="BRS50" s="61"/>
      <c r="BRT50" s="61"/>
      <c r="BRU50" s="61"/>
      <c r="BRV50" s="61"/>
      <c r="BRW50" s="61"/>
      <c r="BRX50" s="61"/>
      <c r="BRY50" s="61"/>
      <c r="BRZ50" s="61"/>
      <c r="BSA50" s="61"/>
      <c r="BSB50" s="61"/>
      <c r="BSC50" s="61"/>
      <c r="BSD50" s="61"/>
      <c r="BSE50" s="61"/>
      <c r="BSF50" s="61"/>
      <c r="BSG50" s="61"/>
      <c r="BSH50" s="61"/>
      <c r="BSI50" s="61"/>
      <c r="BSJ50" s="61"/>
      <c r="BSK50" s="61"/>
      <c r="BSL50" s="61"/>
      <c r="BSM50" s="61"/>
      <c r="BSN50" s="61"/>
      <c r="BSO50" s="61"/>
      <c r="BSP50" s="61"/>
      <c r="BSQ50" s="61"/>
      <c r="BSR50" s="61"/>
      <c r="BSS50" s="61"/>
      <c r="BST50" s="61"/>
      <c r="BSU50" s="61"/>
      <c r="BSV50" s="61"/>
      <c r="BSW50" s="61"/>
      <c r="BSX50" s="61"/>
      <c r="BSY50" s="61"/>
      <c r="BSZ50" s="61"/>
      <c r="BTA50" s="61"/>
      <c r="BTB50" s="61"/>
      <c r="BTC50" s="61"/>
      <c r="BTD50" s="61"/>
      <c r="BTE50" s="61"/>
      <c r="BTF50" s="61"/>
      <c r="BTG50" s="61"/>
      <c r="BTH50" s="61"/>
      <c r="BTI50" s="61"/>
      <c r="BTJ50" s="61"/>
      <c r="BTK50" s="61"/>
      <c r="BTL50" s="61"/>
      <c r="BTM50" s="61"/>
      <c r="BTN50" s="61"/>
      <c r="BTO50" s="61"/>
      <c r="BTP50" s="61"/>
      <c r="BTQ50" s="61"/>
      <c r="BTR50" s="61"/>
      <c r="BTS50" s="61"/>
      <c r="BTT50" s="61"/>
      <c r="BTU50" s="61"/>
      <c r="BTV50" s="61"/>
      <c r="BTW50" s="61"/>
      <c r="BTX50" s="61"/>
      <c r="BTY50" s="61"/>
      <c r="BTZ50" s="61"/>
      <c r="BUA50" s="61"/>
      <c r="BUB50" s="61"/>
      <c r="BUC50" s="61"/>
      <c r="BUD50" s="61"/>
      <c r="BUE50" s="61"/>
      <c r="BUF50" s="61"/>
      <c r="BUG50" s="61"/>
      <c r="BUH50" s="61"/>
      <c r="BUI50" s="61"/>
      <c r="BUJ50" s="61"/>
      <c r="BUK50" s="61"/>
      <c r="BUL50" s="61"/>
      <c r="BUM50" s="61"/>
      <c r="BUN50" s="61"/>
      <c r="BUO50" s="61"/>
      <c r="BUP50" s="61"/>
      <c r="BUQ50" s="61"/>
      <c r="BUR50" s="61"/>
      <c r="BUS50" s="61"/>
      <c r="BUT50" s="61"/>
      <c r="BUU50" s="61"/>
      <c r="BUV50" s="61"/>
      <c r="BUW50" s="61"/>
      <c r="BUX50" s="61"/>
      <c r="BUY50" s="61"/>
      <c r="BUZ50" s="61"/>
      <c r="BVA50" s="61"/>
      <c r="BVB50" s="61"/>
      <c r="BVC50" s="61"/>
      <c r="BVD50" s="61"/>
      <c r="BVE50" s="61"/>
      <c r="BVF50" s="61"/>
      <c r="BVG50" s="61"/>
      <c r="BVH50" s="61"/>
      <c r="BVI50" s="61"/>
      <c r="BVJ50" s="61"/>
      <c r="BVK50" s="61"/>
      <c r="BVL50" s="61"/>
      <c r="BVM50" s="61"/>
      <c r="BVN50" s="61"/>
      <c r="BVO50" s="61"/>
      <c r="BVP50" s="61"/>
      <c r="BVQ50" s="61"/>
      <c r="BVR50" s="61"/>
      <c r="BVS50" s="61"/>
      <c r="BVT50" s="61"/>
      <c r="BVU50" s="61"/>
      <c r="BVV50" s="61"/>
      <c r="BVW50" s="61"/>
      <c r="BVX50" s="61"/>
      <c r="BVY50" s="61"/>
      <c r="BVZ50" s="61"/>
      <c r="BWA50" s="61"/>
      <c r="BWB50" s="61"/>
      <c r="BWC50" s="61"/>
      <c r="BWD50" s="61"/>
      <c r="BWE50" s="61"/>
      <c r="BWF50" s="61"/>
      <c r="BWG50" s="61"/>
      <c r="BWH50" s="61"/>
      <c r="BWI50" s="61"/>
      <c r="BWJ50" s="61"/>
      <c r="BWK50" s="61"/>
      <c r="BWL50" s="61"/>
      <c r="BWM50" s="61"/>
      <c r="BWN50" s="61"/>
      <c r="BWO50" s="61"/>
      <c r="BWP50" s="61"/>
      <c r="BWQ50" s="61"/>
      <c r="BWR50" s="61"/>
      <c r="BWS50" s="61"/>
      <c r="BWT50" s="61"/>
      <c r="BWU50" s="61"/>
      <c r="BWV50" s="61"/>
      <c r="BWW50" s="61"/>
      <c r="BWX50" s="61"/>
      <c r="BWY50" s="61"/>
      <c r="BWZ50" s="61"/>
      <c r="BXA50" s="61"/>
      <c r="BXB50" s="61"/>
      <c r="BXC50" s="61"/>
      <c r="BXD50" s="61"/>
      <c r="BXE50" s="61"/>
      <c r="BXF50" s="61"/>
      <c r="BXG50" s="61"/>
      <c r="BXH50" s="61"/>
      <c r="BXI50" s="61"/>
      <c r="BXJ50" s="61"/>
      <c r="BXK50" s="61"/>
      <c r="BXL50" s="61"/>
      <c r="BXM50" s="61"/>
      <c r="BXN50" s="61"/>
      <c r="BXO50" s="61"/>
      <c r="BXP50" s="61"/>
      <c r="BXQ50" s="61"/>
      <c r="BXR50" s="61"/>
      <c r="BXS50" s="61"/>
      <c r="BXT50" s="61"/>
      <c r="BXU50" s="61"/>
      <c r="BXV50" s="61"/>
      <c r="BXW50" s="61"/>
      <c r="BXX50" s="61"/>
      <c r="BXY50" s="61"/>
      <c r="BXZ50" s="61"/>
      <c r="BYA50" s="61"/>
      <c r="BYB50" s="61"/>
      <c r="BYC50" s="61"/>
      <c r="BYD50" s="61"/>
      <c r="BYE50" s="61"/>
      <c r="BYF50" s="61"/>
      <c r="BYG50" s="61"/>
      <c r="BYH50" s="61"/>
      <c r="BYI50" s="61"/>
      <c r="BYJ50" s="61"/>
      <c r="BYK50" s="61"/>
      <c r="BYL50" s="61"/>
      <c r="BYM50" s="61"/>
      <c r="BYN50" s="61"/>
      <c r="BYO50" s="61"/>
      <c r="BYP50" s="61"/>
      <c r="BYQ50" s="61"/>
      <c r="BYR50" s="61"/>
      <c r="BYS50" s="61"/>
      <c r="BYT50" s="61"/>
      <c r="BYU50" s="61"/>
      <c r="BYV50" s="61"/>
      <c r="BYW50" s="61"/>
      <c r="BYX50" s="61"/>
      <c r="BYY50" s="61"/>
      <c r="BYZ50" s="61"/>
      <c r="BZA50" s="61"/>
      <c r="BZB50" s="61"/>
      <c r="BZC50" s="61"/>
      <c r="BZD50" s="61"/>
      <c r="BZE50" s="61"/>
      <c r="BZF50" s="61"/>
      <c r="BZG50" s="61"/>
      <c r="BZH50" s="61"/>
      <c r="BZI50" s="61"/>
      <c r="BZJ50" s="61"/>
      <c r="BZK50" s="61"/>
      <c r="BZL50" s="61"/>
      <c r="BZM50" s="61"/>
      <c r="BZN50" s="61"/>
      <c r="BZO50" s="61"/>
      <c r="BZP50" s="61"/>
      <c r="BZQ50" s="61"/>
      <c r="BZR50" s="61"/>
      <c r="BZS50" s="61"/>
      <c r="BZT50" s="61"/>
      <c r="BZU50" s="61"/>
      <c r="BZV50" s="61"/>
      <c r="BZW50" s="61"/>
      <c r="BZX50" s="61"/>
      <c r="BZY50" s="61"/>
      <c r="BZZ50" s="61"/>
      <c r="CAA50" s="61"/>
      <c r="CAB50" s="61"/>
      <c r="CAC50" s="61"/>
      <c r="CAD50" s="61"/>
      <c r="CAE50" s="61"/>
      <c r="CAF50" s="61"/>
      <c r="CAG50" s="61"/>
      <c r="CAH50" s="61"/>
      <c r="CAI50" s="61"/>
      <c r="CAJ50" s="61"/>
      <c r="CAK50" s="61"/>
      <c r="CAL50" s="61"/>
      <c r="CAM50" s="61"/>
      <c r="CAN50" s="61"/>
      <c r="CAO50" s="61"/>
      <c r="CAP50" s="61"/>
      <c r="CAQ50" s="61"/>
      <c r="CAR50" s="61"/>
      <c r="CAS50" s="61"/>
      <c r="CAT50" s="61"/>
      <c r="CAU50" s="61"/>
      <c r="CAV50" s="61"/>
      <c r="CAW50" s="61"/>
      <c r="CAX50" s="61"/>
      <c r="CAY50" s="61"/>
      <c r="CAZ50" s="61"/>
      <c r="CBA50" s="61"/>
      <c r="CBB50" s="61"/>
      <c r="CBC50" s="61"/>
      <c r="CBD50" s="61"/>
      <c r="CBE50" s="61"/>
      <c r="CBF50" s="61"/>
      <c r="CBG50" s="61"/>
      <c r="CBH50" s="61"/>
      <c r="CBI50" s="61"/>
      <c r="CBJ50" s="61"/>
      <c r="CBK50" s="61"/>
      <c r="CBL50" s="61"/>
      <c r="CBM50" s="61"/>
      <c r="CBN50" s="61"/>
      <c r="CBO50" s="61"/>
      <c r="CBP50" s="61"/>
      <c r="CBQ50" s="61"/>
      <c r="CBR50" s="61"/>
      <c r="CBS50" s="61"/>
      <c r="CBT50" s="61"/>
      <c r="CBU50" s="61"/>
      <c r="CBV50" s="61"/>
      <c r="CBW50" s="61"/>
      <c r="CBX50" s="61"/>
      <c r="CBY50" s="61"/>
      <c r="CBZ50" s="61"/>
      <c r="CCA50" s="61"/>
      <c r="CCB50" s="61"/>
      <c r="CCC50" s="61"/>
      <c r="CCD50" s="61"/>
      <c r="CCE50" s="61"/>
      <c r="CCF50" s="61"/>
      <c r="CCG50" s="61"/>
      <c r="CCH50" s="61"/>
      <c r="CCI50" s="61"/>
      <c r="CCJ50" s="61"/>
      <c r="CCK50" s="61"/>
      <c r="CCL50" s="61"/>
      <c r="CCM50" s="61"/>
      <c r="CCN50" s="61"/>
      <c r="CCO50" s="61"/>
      <c r="CCP50" s="61"/>
      <c r="CCQ50" s="61"/>
      <c r="CCR50" s="61"/>
      <c r="CCS50" s="61"/>
      <c r="CCT50" s="61"/>
      <c r="CCU50" s="61"/>
      <c r="CCV50" s="61"/>
      <c r="CCW50" s="61"/>
      <c r="CCX50" s="61"/>
      <c r="CCY50" s="61"/>
      <c r="CCZ50" s="61"/>
      <c r="CDA50" s="61"/>
      <c r="CDB50" s="61"/>
      <c r="CDC50" s="61"/>
      <c r="CDD50" s="61"/>
      <c r="CDE50" s="61"/>
      <c r="CDF50" s="61"/>
      <c r="CDG50" s="61"/>
      <c r="CDH50" s="61"/>
      <c r="CDI50" s="61"/>
      <c r="CDJ50" s="61"/>
      <c r="CDK50" s="61"/>
      <c r="CDL50" s="61"/>
      <c r="CDM50" s="61"/>
      <c r="CDN50" s="61"/>
      <c r="CDO50" s="61"/>
      <c r="CDP50" s="61"/>
      <c r="CDQ50" s="61"/>
      <c r="CDR50" s="61"/>
      <c r="CDS50" s="61"/>
      <c r="CDT50" s="61"/>
      <c r="CDU50" s="61"/>
      <c r="CDV50" s="61"/>
      <c r="CDW50" s="61"/>
      <c r="CDX50" s="61"/>
      <c r="CDY50" s="61"/>
      <c r="CDZ50" s="61"/>
      <c r="CEA50" s="61"/>
      <c r="CEB50" s="61"/>
      <c r="CEC50" s="61"/>
      <c r="CED50" s="61"/>
      <c r="CEE50" s="61"/>
      <c r="CEF50" s="61"/>
      <c r="CEG50" s="61"/>
      <c r="CEH50" s="61"/>
      <c r="CEI50" s="61"/>
      <c r="CEJ50" s="61"/>
      <c r="CEK50" s="61"/>
      <c r="CEL50" s="61"/>
      <c r="CEM50" s="61"/>
      <c r="CEN50" s="61"/>
      <c r="CEO50" s="61"/>
      <c r="CEP50" s="61"/>
      <c r="CEQ50" s="61"/>
      <c r="CER50" s="61"/>
      <c r="CES50" s="61"/>
      <c r="CET50" s="61"/>
      <c r="CEU50" s="61"/>
      <c r="CEV50" s="61"/>
      <c r="CEW50" s="61"/>
      <c r="CEX50" s="61"/>
      <c r="CEY50" s="61"/>
      <c r="CEZ50" s="61"/>
      <c r="CFA50" s="61"/>
      <c r="CFB50" s="61"/>
      <c r="CFC50" s="61"/>
      <c r="CFD50" s="61"/>
      <c r="CFE50" s="61"/>
      <c r="CFF50" s="61"/>
      <c r="CFG50" s="61"/>
      <c r="CFH50" s="61"/>
      <c r="CFI50" s="61"/>
      <c r="CFJ50" s="61"/>
      <c r="CFK50" s="61"/>
      <c r="CFL50" s="61"/>
      <c r="CFM50" s="61"/>
      <c r="CFN50" s="61"/>
      <c r="CFO50" s="61"/>
      <c r="CFP50" s="61"/>
      <c r="CFQ50" s="61"/>
      <c r="CFR50" s="61"/>
      <c r="CFS50" s="61"/>
      <c r="CFT50" s="61"/>
      <c r="CFU50" s="61"/>
      <c r="CFV50" s="61"/>
      <c r="CFW50" s="61"/>
      <c r="CFX50" s="61"/>
      <c r="CFY50" s="61"/>
      <c r="CFZ50" s="61"/>
      <c r="CGA50" s="61"/>
      <c r="CGB50" s="61"/>
      <c r="CGC50" s="61"/>
      <c r="CGD50" s="61"/>
      <c r="CGE50" s="61"/>
      <c r="CGF50" s="61"/>
      <c r="CGG50" s="61"/>
      <c r="CGH50" s="61"/>
      <c r="CGI50" s="61"/>
      <c r="CGJ50" s="61"/>
      <c r="CGK50" s="61"/>
      <c r="CGL50" s="61"/>
      <c r="CGM50" s="61"/>
      <c r="CGN50" s="61"/>
      <c r="CGO50" s="61"/>
      <c r="CGP50" s="61"/>
      <c r="CGQ50" s="61"/>
      <c r="CGR50" s="61"/>
      <c r="CGS50" s="61"/>
      <c r="CGT50" s="61"/>
      <c r="CGU50" s="61"/>
      <c r="CGV50" s="61"/>
      <c r="CGW50" s="61"/>
      <c r="CGX50" s="61"/>
      <c r="CGY50" s="61"/>
      <c r="CGZ50" s="61"/>
      <c r="CHA50" s="61"/>
      <c r="CHB50" s="61"/>
      <c r="CHC50" s="61"/>
      <c r="CHD50" s="61"/>
      <c r="CHE50" s="61"/>
      <c r="CHF50" s="61"/>
      <c r="CHG50" s="61"/>
      <c r="CHH50" s="61"/>
      <c r="CHI50" s="61"/>
      <c r="CHJ50" s="61"/>
      <c r="CHK50" s="61"/>
      <c r="CHL50" s="61"/>
      <c r="CHM50" s="61"/>
      <c r="CHN50" s="61"/>
      <c r="CHO50" s="61"/>
      <c r="CHP50" s="61"/>
      <c r="CHQ50" s="61"/>
      <c r="CHR50" s="61"/>
      <c r="CHS50" s="61"/>
      <c r="CHT50" s="61"/>
      <c r="CHU50" s="61"/>
      <c r="CHV50" s="61"/>
      <c r="CHW50" s="61"/>
      <c r="CHX50" s="61"/>
      <c r="CHY50" s="61"/>
      <c r="CHZ50" s="61"/>
      <c r="CIA50" s="61"/>
      <c r="CIB50" s="61"/>
      <c r="CIC50" s="61"/>
      <c r="CID50" s="61"/>
      <c r="CIE50" s="61"/>
      <c r="CIF50" s="61"/>
      <c r="CIG50" s="61"/>
      <c r="CIH50" s="61"/>
      <c r="CII50" s="61"/>
      <c r="CIJ50" s="61"/>
      <c r="CIK50" s="61"/>
      <c r="CIL50" s="61"/>
      <c r="CIM50" s="61"/>
      <c r="CIN50" s="61"/>
      <c r="CIO50" s="61"/>
      <c r="CIP50" s="61"/>
      <c r="CIQ50" s="61"/>
      <c r="CIR50" s="61"/>
      <c r="CIS50" s="61"/>
      <c r="CIT50" s="61"/>
      <c r="CIU50" s="61"/>
      <c r="CIV50" s="61"/>
      <c r="CIW50" s="61"/>
      <c r="CIX50" s="61"/>
      <c r="CIY50" s="61"/>
      <c r="CIZ50" s="61"/>
      <c r="CJA50" s="61"/>
      <c r="CJB50" s="61"/>
      <c r="CJC50" s="61"/>
      <c r="CJD50" s="61"/>
      <c r="CJE50" s="61"/>
      <c r="CJF50" s="61"/>
      <c r="CJG50" s="61"/>
      <c r="CJH50" s="61"/>
      <c r="CJI50" s="61"/>
      <c r="CJJ50" s="61"/>
      <c r="CJK50" s="61"/>
      <c r="CJL50" s="61"/>
      <c r="CJM50" s="61"/>
      <c r="CJN50" s="61"/>
      <c r="CJO50" s="61"/>
      <c r="CJP50" s="61"/>
      <c r="CJQ50" s="61"/>
      <c r="CJR50" s="61"/>
      <c r="CJS50" s="61"/>
      <c r="CJT50" s="61"/>
      <c r="CJU50" s="61"/>
      <c r="CJV50" s="61"/>
      <c r="CJW50" s="61"/>
      <c r="CJX50" s="61"/>
      <c r="CJY50" s="61"/>
      <c r="CJZ50" s="61"/>
      <c r="CKA50" s="61"/>
      <c r="CKB50" s="61"/>
      <c r="CKC50" s="61"/>
      <c r="CKD50" s="61"/>
      <c r="CKE50" s="61"/>
      <c r="CKF50" s="61"/>
      <c r="CKG50" s="61"/>
      <c r="CKH50" s="61"/>
      <c r="CKI50" s="61"/>
      <c r="CKJ50" s="61"/>
      <c r="CKK50" s="61"/>
      <c r="CKL50" s="61"/>
      <c r="CKM50" s="61"/>
      <c r="CKN50" s="61"/>
      <c r="CKO50" s="61"/>
      <c r="CKP50" s="61"/>
      <c r="CKQ50" s="61"/>
      <c r="CKR50" s="61"/>
      <c r="CKS50" s="61"/>
      <c r="CKT50" s="61"/>
      <c r="CKU50" s="61"/>
      <c r="CKV50" s="61"/>
      <c r="CKW50" s="61"/>
      <c r="CKX50" s="61"/>
      <c r="CKY50" s="61"/>
      <c r="CKZ50" s="61"/>
      <c r="CLA50" s="61"/>
      <c r="CLB50" s="61"/>
      <c r="CLC50" s="61"/>
      <c r="CLD50" s="61"/>
      <c r="CLE50" s="61"/>
      <c r="CLF50" s="61"/>
      <c r="CLG50" s="61"/>
      <c r="CLH50" s="61"/>
      <c r="CLI50" s="61"/>
      <c r="CLJ50" s="61"/>
      <c r="CLK50" s="61"/>
      <c r="CLL50" s="61"/>
      <c r="CLM50" s="61"/>
      <c r="CLN50" s="61"/>
      <c r="CLO50" s="61"/>
      <c r="CLP50" s="61"/>
      <c r="CLQ50" s="61"/>
      <c r="CLR50" s="61"/>
      <c r="CLS50" s="61"/>
      <c r="CLT50" s="61"/>
      <c r="CLU50" s="61"/>
      <c r="CLV50" s="61"/>
      <c r="CLW50" s="61"/>
      <c r="CLX50" s="61"/>
      <c r="CLY50" s="61"/>
      <c r="CLZ50" s="61"/>
      <c r="CMA50" s="61"/>
      <c r="CMB50" s="61"/>
      <c r="CMC50" s="61"/>
      <c r="CMD50" s="61"/>
      <c r="CME50" s="61"/>
      <c r="CMF50" s="61"/>
      <c r="CMG50" s="61"/>
      <c r="CMH50" s="61"/>
      <c r="CMI50" s="61"/>
      <c r="CMJ50" s="61"/>
      <c r="CMK50" s="61"/>
      <c r="CML50" s="61"/>
      <c r="CMM50" s="61"/>
      <c r="CMN50" s="61"/>
      <c r="CMO50" s="61"/>
      <c r="CMP50" s="61"/>
      <c r="CMQ50" s="61"/>
      <c r="CMR50" s="61"/>
      <c r="CMS50" s="61"/>
      <c r="CMT50" s="61"/>
      <c r="CMU50" s="61"/>
      <c r="CMV50" s="61"/>
      <c r="CMW50" s="61"/>
      <c r="CMX50" s="61"/>
      <c r="CMY50" s="61"/>
      <c r="CMZ50" s="61"/>
      <c r="CNA50" s="61"/>
      <c r="CNB50" s="61"/>
      <c r="CNC50" s="61"/>
      <c r="CND50" s="61"/>
      <c r="CNE50" s="61"/>
      <c r="CNF50" s="61"/>
      <c r="CNG50" s="61"/>
      <c r="CNH50" s="61"/>
      <c r="CNI50" s="61"/>
      <c r="CNJ50" s="61"/>
      <c r="CNK50" s="61"/>
      <c r="CNL50" s="61"/>
      <c r="CNM50" s="61"/>
      <c r="CNN50" s="61"/>
      <c r="CNO50" s="61"/>
      <c r="CNP50" s="61"/>
      <c r="CNQ50" s="61"/>
      <c r="CNR50" s="61"/>
      <c r="CNS50" s="61"/>
      <c r="CNT50" s="61"/>
      <c r="CNU50" s="61"/>
      <c r="CNV50" s="61"/>
      <c r="CNW50" s="61"/>
      <c r="CNX50" s="61"/>
      <c r="CNY50" s="61"/>
      <c r="CNZ50" s="61"/>
      <c r="COA50" s="61"/>
      <c r="COB50" s="61"/>
      <c r="COC50" s="61"/>
      <c r="COD50" s="61"/>
      <c r="COE50" s="61"/>
      <c r="COF50" s="61"/>
      <c r="COG50" s="61"/>
      <c r="COH50" s="61"/>
      <c r="COI50" s="61"/>
      <c r="COJ50" s="61"/>
      <c r="COK50" s="61"/>
      <c r="COL50" s="61"/>
      <c r="COM50" s="61"/>
      <c r="CON50" s="61"/>
      <c r="COO50" s="61"/>
      <c r="COP50" s="61"/>
      <c r="COQ50" s="61"/>
      <c r="COR50" s="61"/>
      <c r="COS50" s="61"/>
      <c r="COT50" s="61"/>
      <c r="COU50" s="61"/>
      <c r="COV50" s="61"/>
      <c r="COW50" s="61"/>
      <c r="COX50" s="61"/>
      <c r="COY50" s="61"/>
      <c r="COZ50" s="61"/>
      <c r="CPA50" s="61"/>
      <c r="CPB50" s="61"/>
      <c r="CPC50" s="61"/>
      <c r="CPD50" s="61"/>
      <c r="CPE50" s="61"/>
      <c r="CPF50" s="61"/>
      <c r="CPG50" s="61"/>
      <c r="CPH50" s="61"/>
      <c r="CPI50" s="61"/>
      <c r="CPJ50" s="61"/>
      <c r="CPK50" s="61"/>
      <c r="CPL50" s="61"/>
      <c r="CPM50" s="61"/>
      <c r="CPN50" s="61"/>
      <c r="CPO50" s="61"/>
      <c r="CPP50" s="61"/>
      <c r="CPQ50" s="61"/>
      <c r="CPR50" s="61"/>
      <c r="CPS50" s="61"/>
      <c r="CPT50" s="61"/>
      <c r="CPU50" s="61"/>
      <c r="CPV50" s="61"/>
      <c r="CPW50" s="61"/>
      <c r="CPX50" s="61"/>
      <c r="CPY50" s="61"/>
      <c r="CPZ50" s="61"/>
      <c r="CQA50" s="61"/>
      <c r="CQB50" s="61"/>
      <c r="CQC50" s="61"/>
      <c r="CQD50" s="61"/>
      <c r="CQE50" s="61"/>
      <c r="CQF50" s="61"/>
      <c r="CQG50" s="61"/>
      <c r="CQH50" s="61"/>
      <c r="CQI50" s="61"/>
      <c r="CQJ50" s="61"/>
      <c r="CQK50" s="61"/>
      <c r="CQL50" s="61"/>
      <c r="CQM50" s="61"/>
      <c r="CQN50" s="61"/>
      <c r="CQO50" s="61"/>
      <c r="CQP50" s="61"/>
      <c r="CQQ50" s="61"/>
      <c r="CQR50" s="61"/>
      <c r="CQS50" s="61"/>
      <c r="CQT50" s="61"/>
      <c r="CQU50" s="61"/>
      <c r="CQV50" s="61"/>
      <c r="CQW50" s="61"/>
      <c r="CQX50" s="61"/>
      <c r="CQY50" s="61"/>
      <c r="CQZ50" s="61"/>
      <c r="CRA50" s="61"/>
      <c r="CRB50" s="61"/>
      <c r="CRC50" s="61"/>
      <c r="CRD50" s="61"/>
      <c r="CRE50" s="61"/>
      <c r="CRF50" s="61"/>
      <c r="CRG50" s="61"/>
      <c r="CRH50" s="61"/>
      <c r="CRI50" s="61"/>
      <c r="CRJ50" s="61"/>
      <c r="CRK50" s="61"/>
      <c r="CRL50" s="61"/>
      <c r="CRM50" s="61"/>
      <c r="CRN50" s="61"/>
      <c r="CRO50" s="61"/>
      <c r="CRP50" s="61"/>
      <c r="CRQ50" s="61"/>
      <c r="CRR50" s="61"/>
      <c r="CRS50" s="61"/>
      <c r="CRT50" s="61"/>
      <c r="CRU50" s="61"/>
      <c r="CRV50" s="61"/>
      <c r="CRW50" s="61"/>
      <c r="CRX50" s="61"/>
      <c r="CRY50" s="61"/>
      <c r="CRZ50" s="61"/>
      <c r="CSA50" s="61"/>
      <c r="CSB50" s="61"/>
      <c r="CSC50" s="61"/>
      <c r="CSD50" s="61"/>
      <c r="CSE50" s="61"/>
      <c r="CSF50" s="61"/>
      <c r="CSG50" s="61"/>
      <c r="CSH50" s="61"/>
      <c r="CSI50" s="61"/>
      <c r="CSJ50" s="61"/>
      <c r="CSK50" s="61"/>
      <c r="CSL50" s="61"/>
      <c r="CSM50" s="61"/>
      <c r="CSN50" s="61"/>
      <c r="CSO50" s="61"/>
      <c r="CSP50" s="61"/>
      <c r="CSQ50" s="61"/>
      <c r="CSR50" s="61"/>
      <c r="CSS50" s="61"/>
      <c r="CST50" s="61"/>
      <c r="CSU50" s="61"/>
      <c r="CSV50" s="61"/>
      <c r="CSW50" s="61"/>
      <c r="CSX50" s="61"/>
      <c r="CSY50" s="61"/>
      <c r="CSZ50" s="61"/>
      <c r="CTA50" s="61"/>
      <c r="CTB50" s="61"/>
      <c r="CTC50" s="61"/>
      <c r="CTD50" s="61"/>
      <c r="CTE50" s="61"/>
      <c r="CTF50" s="61"/>
      <c r="CTG50" s="61"/>
      <c r="CTH50" s="61"/>
      <c r="CTI50" s="61"/>
      <c r="CTJ50" s="61"/>
      <c r="CTK50" s="61"/>
      <c r="CTL50" s="61"/>
      <c r="CTM50" s="61"/>
      <c r="CTN50" s="61"/>
      <c r="CTO50" s="61"/>
      <c r="CTP50" s="61"/>
      <c r="CTQ50" s="61"/>
      <c r="CTR50" s="61"/>
      <c r="CTS50" s="61"/>
      <c r="CTT50" s="61"/>
      <c r="CTU50" s="61"/>
      <c r="CTV50" s="61"/>
      <c r="CTW50" s="61"/>
      <c r="CTX50" s="61"/>
      <c r="CTY50" s="61"/>
      <c r="CTZ50" s="61"/>
      <c r="CUA50" s="61"/>
      <c r="CUB50" s="61"/>
      <c r="CUC50" s="61"/>
      <c r="CUD50" s="61"/>
      <c r="CUE50" s="61"/>
      <c r="CUF50" s="61"/>
      <c r="CUG50" s="61"/>
      <c r="CUH50" s="61"/>
      <c r="CUI50" s="61"/>
      <c r="CUJ50" s="61"/>
      <c r="CUK50" s="61"/>
      <c r="CUL50" s="61"/>
      <c r="CUM50" s="61"/>
      <c r="CUN50" s="61"/>
      <c r="CUO50" s="61"/>
      <c r="CUP50" s="61"/>
      <c r="CUQ50" s="61"/>
      <c r="CUR50" s="61"/>
      <c r="CUS50" s="61"/>
      <c r="CUT50" s="61"/>
      <c r="CUU50" s="61"/>
      <c r="CUV50" s="61"/>
      <c r="CUW50" s="61"/>
      <c r="CUX50" s="61"/>
      <c r="CUY50" s="61"/>
      <c r="CUZ50" s="61"/>
      <c r="CVA50" s="61"/>
      <c r="CVB50" s="61"/>
      <c r="CVC50" s="61"/>
      <c r="CVD50" s="61"/>
      <c r="CVE50" s="61"/>
      <c r="CVF50" s="61"/>
      <c r="CVG50" s="61"/>
      <c r="CVH50" s="61"/>
      <c r="CVI50" s="61"/>
      <c r="CVJ50" s="61"/>
      <c r="CVK50" s="61"/>
      <c r="CVL50" s="61"/>
      <c r="CVM50" s="61"/>
      <c r="CVN50" s="61"/>
      <c r="CVO50" s="61"/>
      <c r="CVP50" s="61"/>
      <c r="CVQ50" s="61"/>
      <c r="CVR50" s="61"/>
      <c r="CVS50" s="61"/>
      <c r="CVT50" s="61"/>
      <c r="CVU50" s="61"/>
      <c r="CVV50" s="61"/>
      <c r="CVW50" s="61"/>
      <c r="CVX50" s="61"/>
      <c r="CVY50" s="61"/>
      <c r="CVZ50" s="61"/>
      <c r="CWA50" s="61"/>
      <c r="CWB50" s="61"/>
      <c r="CWC50" s="61"/>
      <c r="CWD50" s="61"/>
      <c r="CWE50" s="61"/>
      <c r="CWF50" s="61"/>
      <c r="CWG50" s="61"/>
      <c r="CWH50" s="61"/>
      <c r="CWI50" s="61"/>
      <c r="CWJ50" s="61"/>
      <c r="CWK50" s="61"/>
      <c r="CWL50" s="61"/>
      <c r="CWM50" s="61"/>
      <c r="CWN50" s="61"/>
      <c r="CWO50" s="61"/>
      <c r="CWP50" s="61"/>
      <c r="CWQ50" s="61"/>
      <c r="CWR50" s="61"/>
      <c r="CWS50" s="61"/>
      <c r="CWT50" s="61"/>
      <c r="CWU50" s="61"/>
      <c r="CWV50" s="61"/>
      <c r="CWW50" s="61"/>
      <c r="CWX50" s="61"/>
      <c r="CWY50" s="61"/>
      <c r="CWZ50" s="61"/>
      <c r="CXA50" s="61"/>
      <c r="CXB50" s="61"/>
      <c r="CXC50" s="61"/>
      <c r="CXD50" s="61"/>
      <c r="CXE50" s="61"/>
      <c r="CXF50" s="61"/>
      <c r="CXG50" s="61"/>
      <c r="CXH50" s="61"/>
      <c r="CXI50" s="61"/>
      <c r="CXJ50" s="61"/>
      <c r="CXK50" s="61"/>
      <c r="CXL50" s="61"/>
      <c r="CXM50" s="61"/>
      <c r="CXN50" s="61"/>
      <c r="CXO50" s="61"/>
      <c r="CXP50" s="61"/>
      <c r="CXQ50" s="61"/>
      <c r="CXR50" s="61"/>
      <c r="CXS50" s="61"/>
      <c r="CXT50" s="61"/>
      <c r="CXU50" s="61"/>
      <c r="CXV50" s="61"/>
      <c r="CXW50" s="61"/>
      <c r="CXX50" s="61"/>
      <c r="CXY50" s="61"/>
      <c r="CXZ50" s="61"/>
      <c r="CYA50" s="61"/>
      <c r="CYB50" s="61"/>
      <c r="CYC50" s="61"/>
      <c r="CYD50" s="61"/>
      <c r="CYE50" s="61"/>
      <c r="CYF50" s="61"/>
      <c r="CYG50" s="61"/>
      <c r="CYH50" s="61"/>
      <c r="CYI50" s="61"/>
      <c r="CYJ50" s="61"/>
      <c r="CYK50" s="61"/>
      <c r="CYL50" s="61"/>
      <c r="CYM50" s="61"/>
      <c r="CYN50" s="61"/>
      <c r="CYO50" s="61"/>
      <c r="CYP50" s="61"/>
      <c r="CYQ50" s="61"/>
      <c r="CYR50" s="61"/>
      <c r="CYS50" s="61"/>
      <c r="CYT50" s="61"/>
      <c r="CYU50" s="61"/>
      <c r="CYV50" s="61"/>
      <c r="CYW50" s="61"/>
      <c r="CYX50" s="61"/>
      <c r="CYY50" s="61"/>
      <c r="CYZ50" s="61"/>
      <c r="CZA50" s="61"/>
      <c r="CZB50" s="61"/>
      <c r="CZC50" s="61"/>
      <c r="CZD50" s="61"/>
      <c r="CZE50" s="61"/>
      <c r="CZF50" s="61"/>
      <c r="CZG50" s="61"/>
      <c r="CZH50" s="61"/>
      <c r="CZI50" s="61"/>
      <c r="CZJ50" s="61"/>
      <c r="CZK50" s="61"/>
      <c r="CZL50" s="61"/>
      <c r="CZM50" s="61"/>
      <c r="CZN50" s="61"/>
      <c r="CZO50" s="61"/>
      <c r="CZP50" s="61"/>
      <c r="CZQ50" s="61"/>
      <c r="CZR50" s="61"/>
      <c r="CZS50" s="61"/>
      <c r="CZT50" s="61"/>
      <c r="CZU50" s="61"/>
      <c r="CZV50" s="61"/>
      <c r="CZW50" s="61"/>
      <c r="CZX50" s="61"/>
      <c r="CZY50" s="61"/>
      <c r="CZZ50" s="61"/>
      <c r="DAA50" s="61"/>
      <c r="DAB50" s="61"/>
      <c r="DAC50" s="61"/>
      <c r="DAD50" s="61"/>
      <c r="DAE50" s="61"/>
      <c r="DAF50" s="61"/>
      <c r="DAG50" s="61"/>
      <c r="DAH50" s="61"/>
      <c r="DAI50" s="61"/>
      <c r="DAJ50" s="61"/>
      <c r="DAK50" s="61"/>
      <c r="DAL50" s="61"/>
      <c r="DAM50" s="61"/>
      <c r="DAN50" s="61"/>
      <c r="DAO50" s="61"/>
      <c r="DAP50" s="61"/>
      <c r="DAQ50" s="61"/>
      <c r="DAR50" s="61"/>
      <c r="DAS50" s="61"/>
      <c r="DAT50" s="61"/>
      <c r="DAU50" s="61"/>
      <c r="DAV50" s="61"/>
      <c r="DAW50" s="61"/>
      <c r="DAX50" s="61"/>
      <c r="DAY50" s="61"/>
      <c r="DAZ50" s="61"/>
      <c r="DBA50" s="61"/>
      <c r="DBB50" s="61"/>
      <c r="DBC50" s="61"/>
      <c r="DBD50" s="61"/>
      <c r="DBE50" s="61"/>
      <c r="DBF50" s="61"/>
      <c r="DBG50" s="61"/>
      <c r="DBH50" s="61"/>
      <c r="DBI50" s="61"/>
      <c r="DBJ50" s="61"/>
      <c r="DBK50" s="61"/>
      <c r="DBL50" s="61"/>
      <c r="DBM50" s="61"/>
      <c r="DBN50" s="61"/>
      <c r="DBO50" s="61"/>
      <c r="DBP50" s="61"/>
      <c r="DBQ50" s="61"/>
      <c r="DBR50" s="61"/>
      <c r="DBS50" s="61"/>
      <c r="DBT50" s="61"/>
      <c r="DBU50" s="61"/>
      <c r="DBV50" s="61"/>
      <c r="DBW50" s="61"/>
      <c r="DBX50" s="61"/>
      <c r="DBY50" s="61"/>
      <c r="DBZ50" s="61"/>
      <c r="DCA50" s="61"/>
      <c r="DCB50" s="61"/>
      <c r="DCC50" s="61"/>
      <c r="DCD50" s="61"/>
      <c r="DCE50" s="61"/>
      <c r="DCF50" s="61"/>
      <c r="DCG50" s="61"/>
      <c r="DCH50" s="61"/>
      <c r="DCI50" s="61"/>
      <c r="DCJ50" s="61"/>
      <c r="DCK50" s="61"/>
      <c r="DCL50" s="61"/>
      <c r="DCM50" s="61"/>
      <c r="DCN50" s="61"/>
      <c r="DCO50" s="61"/>
      <c r="DCP50" s="61"/>
      <c r="DCQ50" s="61"/>
      <c r="DCR50" s="61"/>
      <c r="DCS50" s="61"/>
      <c r="DCT50" s="61"/>
      <c r="DCU50" s="61"/>
      <c r="DCV50" s="61"/>
      <c r="DCW50" s="61"/>
      <c r="DCX50" s="61"/>
      <c r="DCY50" s="61"/>
      <c r="DCZ50" s="61"/>
      <c r="DDA50" s="61"/>
      <c r="DDB50" s="61"/>
      <c r="DDC50" s="61"/>
      <c r="DDD50" s="61"/>
      <c r="DDE50" s="61"/>
      <c r="DDF50" s="61"/>
      <c r="DDG50" s="61"/>
      <c r="DDH50" s="61"/>
      <c r="DDI50" s="61"/>
      <c r="DDJ50" s="61"/>
      <c r="DDK50" s="61"/>
      <c r="DDL50" s="61"/>
      <c r="DDM50" s="61"/>
      <c r="DDN50" s="61"/>
      <c r="DDO50" s="61"/>
      <c r="DDP50" s="61"/>
      <c r="DDQ50" s="61"/>
      <c r="DDR50" s="61"/>
      <c r="DDS50" s="61"/>
      <c r="DDT50" s="61"/>
      <c r="DDU50" s="61"/>
      <c r="DDV50" s="61"/>
      <c r="DDW50" s="61"/>
      <c r="DDX50" s="61"/>
      <c r="DDY50" s="61"/>
      <c r="DDZ50" s="61"/>
      <c r="DEA50" s="61"/>
      <c r="DEB50" s="61"/>
      <c r="DEC50" s="61"/>
      <c r="DED50" s="61"/>
      <c r="DEE50" s="61"/>
      <c r="DEF50" s="61"/>
      <c r="DEG50" s="61"/>
      <c r="DEH50" s="61"/>
      <c r="DEI50" s="61"/>
      <c r="DEJ50" s="61"/>
      <c r="DEK50" s="61"/>
      <c r="DEL50" s="61"/>
      <c r="DEM50" s="61"/>
      <c r="DEN50" s="61"/>
      <c r="DEO50" s="61"/>
      <c r="DEP50" s="61"/>
      <c r="DEQ50" s="61"/>
      <c r="DER50" s="61"/>
      <c r="DES50" s="61"/>
      <c r="DET50" s="61"/>
      <c r="DEU50" s="61"/>
      <c r="DEV50" s="61"/>
      <c r="DEW50" s="61"/>
      <c r="DEX50" s="61"/>
      <c r="DEY50" s="61"/>
      <c r="DEZ50" s="61"/>
      <c r="DFA50" s="61"/>
      <c r="DFB50" s="61"/>
      <c r="DFC50" s="61"/>
      <c r="DFD50" s="61"/>
      <c r="DFE50" s="61"/>
      <c r="DFF50" s="61"/>
      <c r="DFG50" s="61"/>
      <c r="DFH50" s="61"/>
      <c r="DFI50" s="61"/>
      <c r="DFJ50" s="61"/>
      <c r="DFK50" s="61"/>
      <c r="DFL50" s="61"/>
      <c r="DFM50" s="61"/>
      <c r="DFN50" s="61"/>
      <c r="DFO50" s="61"/>
      <c r="DFP50" s="61"/>
      <c r="DFQ50" s="61"/>
      <c r="DFR50" s="61"/>
      <c r="DFS50" s="61"/>
      <c r="DFT50" s="61"/>
      <c r="DFU50" s="61"/>
      <c r="DFV50" s="61"/>
      <c r="DFW50" s="61"/>
      <c r="DFX50" s="61"/>
      <c r="DFY50" s="61"/>
      <c r="DFZ50" s="61"/>
      <c r="DGA50" s="61"/>
      <c r="DGB50" s="61"/>
      <c r="DGC50" s="61"/>
      <c r="DGD50" s="61"/>
      <c r="DGE50" s="61"/>
      <c r="DGF50" s="61"/>
      <c r="DGG50" s="61"/>
      <c r="DGH50" s="61"/>
      <c r="DGI50" s="61"/>
      <c r="DGJ50" s="61"/>
      <c r="DGK50" s="61"/>
      <c r="DGL50" s="61"/>
      <c r="DGM50" s="61"/>
      <c r="DGN50" s="61"/>
      <c r="DGO50" s="61"/>
      <c r="DGP50" s="61"/>
      <c r="DGQ50" s="61"/>
      <c r="DGR50" s="61"/>
      <c r="DGS50" s="61"/>
      <c r="DGT50" s="61"/>
      <c r="DGU50" s="61"/>
      <c r="DGV50" s="61"/>
      <c r="DGW50" s="61"/>
      <c r="DGX50" s="61"/>
      <c r="DGY50" s="61"/>
      <c r="DGZ50" s="61"/>
      <c r="DHA50" s="61"/>
      <c r="DHB50" s="61"/>
      <c r="DHC50" s="61"/>
      <c r="DHD50" s="61"/>
      <c r="DHE50" s="61"/>
      <c r="DHF50" s="61"/>
      <c r="DHG50" s="61"/>
      <c r="DHH50" s="61"/>
      <c r="DHI50" s="61"/>
      <c r="DHJ50" s="61"/>
      <c r="DHK50" s="61"/>
      <c r="DHL50" s="61"/>
      <c r="DHM50" s="61"/>
      <c r="DHN50" s="61"/>
      <c r="DHO50" s="61"/>
      <c r="DHP50" s="61"/>
      <c r="DHQ50" s="61"/>
      <c r="DHR50" s="61"/>
      <c r="DHS50" s="61"/>
      <c r="DHT50" s="61"/>
      <c r="DHU50" s="61"/>
      <c r="DHV50" s="61"/>
      <c r="DHW50" s="61"/>
      <c r="DHX50" s="61"/>
      <c r="DHY50" s="61"/>
      <c r="DHZ50" s="61"/>
      <c r="DIA50" s="61"/>
      <c r="DIB50" s="61"/>
      <c r="DIC50" s="61"/>
      <c r="DID50" s="61"/>
      <c r="DIE50" s="61"/>
      <c r="DIF50" s="61"/>
      <c r="DIG50" s="61"/>
      <c r="DIH50" s="61"/>
      <c r="DII50" s="61"/>
      <c r="DIJ50" s="61"/>
      <c r="DIK50" s="61"/>
      <c r="DIL50" s="61"/>
      <c r="DIM50" s="61"/>
      <c r="DIN50" s="61"/>
      <c r="DIO50" s="61"/>
      <c r="DIP50" s="61"/>
      <c r="DIQ50" s="61"/>
      <c r="DIR50" s="61"/>
      <c r="DIS50" s="61"/>
      <c r="DIT50" s="61"/>
      <c r="DIU50" s="61"/>
      <c r="DIV50" s="61"/>
      <c r="DIW50" s="61"/>
      <c r="DIX50" s="61"/>
      <c r="DIY50" s="61"/>
      <c r="DIZ50" s="61"/>
      <c r="DJA50" s="61"/>
      <c r="DJB50" s="61"/>
      <c r="DJC50" s="61"/>
      <c r="DJD50" s="61"/>
      <c r="DJE50" s="61"/>
      <c r="DJF50" s="61"/>
      <c r="DJG50" s="61"/>
      <c r="DJH50" s="61"/>
      <c r="DJI50" s="61"/>
      <c r="DJJ50" s="61"/>
      <c r="DJK50" s="61"/>
      <c r="DJL50" s="61"/>
      <c r="DJM50" s="61"/>
      <c r="DJN50" s="61"/>
      <c r="DJO50" s="61"/>
      <c r="DJP50" s="61"/>
      <c r="DJQ50" s="61"/>
      <c r="DJR50" s="61"/>
      <c r="DJS50" s="61"/>
      <c r="DJT50" s="61"/>
      <c r="DJU50" s="61"/>
      <c r="DJV50" s="61"/>
      <c r="DJW50" s="61"/>
      <c r="DJX50" s="61"/>
      <c r="DJY50" s="61"/>
      <c r="DJZ50" s="61"/>
      <c r="DKA50" s="61"/>
      <c r="DKB50" s="61"/>
      <c r="DKC50" s="61"/>
      <c r="DKD50" s="61"/>
      <c r="DKE50" s="61"/>
      <c r="DKF50" s="61"/>
      <c r="DKG50" s="61"/>
      <c r="DKH50" s="61"/>
      <c r="DKI50" s="61"/>
      <c r="DKJ50" s="61"/>
      <c r="DKK50" s="61"/>
      <c r="DKL50" s="61"/>
      <c r="DKM50" s="61"/>
      <c r="DKN50" s="61"/>
      <c r="DKO50" s="61"/>
      <c r="DKP50" s="61"/>
      <c r="DKQ50" s="61"/>
      <c r="DKR50" s="61"/>
      <c r="DKS50" s="61"/>
      <c r="DKT50" s="61"/>
      <c r="DKU50" s="61"/>
      <c r="DKV50" s="61"/>
      <c r="DKW50" s="61"/>
      <c r="DKX50" s="61"/>
      <c r="DKY50" s="61"/>
      <c r="DKZ50" s="61"/>
      <c r="DLA50" s="61"/>
      <c r="DLB50" s="61"/>
      <c r="DLC50" s="61"/>
      <c r="DLD50" s="61"/>
      <c r="DLE50" s="61"/>
      <c r="DLF50" s="61"/>
      <c r="DLG50" s="61"/>
      <c r="DLH50" s="61"/>
      <c r="DLI50" s="61"/>
      <c r="DLJ50" s="61"/>
      <c r="DLK50" s="61"/>
      <c r="DLL50" s="61"/>
      <c r="DLM50" s="61"/>
      <c r="DLN50" s="61"/>
      <c r="DLO50" s="61"/>
      <c r="DLP50" s="61"/>
      <c r="DLQ50" s="61"/>
      <c r="DLR50" s="61"/>
      <c r="DLS50" s="61"/>
      <c r="DLT50" s="61"/>
      <c r="DLU50" s="61"/>
      <c r="DLV50" s="61"/>
      <c r="DLW50" s="61"/>
      <c r="DLX50" s="61"/>
      <c r="DLY50" s="61"/>
      <c r="DLZ50" s="61"/>
      <c r="DMA50" s="61"/>
      <c r="DMB50" s="61"/>
      <c r="DMC50" s="61"/>
      <c r="DMD50" s="61"/>
      <c r="DME50" s="61"/>
      <c r="DMF50" s="61"/>
      <c r="DMG50" s="61"/>
      <c r="DMH50" s="61"/>
      <c r="DMI50" s="61"/>
      <c r="DMJ50" s="61"/>
      <c r="DMK50" s="61"/>
      <c r="DML50" s="61"/>
      <c r="DMM50" s="61"/>
      <c r="DMN50" s="61"/>
      <c r="DMO50" s="61"/>
      <c r="DMP50" s="61"/>
      <c r="DMQ50" s="61"/>
      <c r="DMR50" s="61"/>
      <c r="DMS50" s="61"/>
      <c r="DMT50" s="61"/>
      <c r="DMU50" s="61"/>
      <c r="DMV50" s="61"/>
      <c r="DMW50" s="61"/>
      <c r="DMX50" s="61"/>
      <c r="DMY50" s="61"/>
      <c r="DMZ50" s="61"/>
      <c r="DNA50" s="61"/>
      <c r="DNB50" s="61"/>
      <c r="DNC50" s="61"/>
      <c r="DND50" s="61"/>
      <c r="DNE50" s="61"/>
      <c r="DNF50" s="61"/>
      <c r="DNG50" s="61"/>
      <c r="DNH50" s="61"/>
      <c r="DNI50" s="61"/>
      <c r="DNJ50" s="61"/>
      <c r="DNK50" s="61"/>
      <c r="DNL50" s="61"/>
      <c r="DNM50" s="61"/>
      <c r="DNN50" s="61"/>
      <c r="DNO50" s="61"/>
      <c r="DNP50" s="61"/>
      <c r="DNQ50" s="61"/>
      <c r="DNR50" s="61"/>
      <c r="DNS50" s="61"/>
      <c r="DNT50" s="61"/>
      <c r="DNU50" s="61"/>
      <c r="DNV50" s="61"/>
      <c r="DNW50" s="61"/>
      <c r="DNX50" s="61"/>
      <c r="DNY50" s="61"/>
      <c r="DNZ50" s="61"/>
      <c r="DOA50" s="61"/>
      <c r="DOB50" s="61"/>
      <c r="DOC50" s="61"/>
      <c r="DOD50" s="61"/>
      <c r="DOE50" s="61"/>
      <c r="DOF50" s="61"/>
      <c r="DOG50" s="61"/>
      <c r="DOH50" s="61"/>
      <c r="DOI50" s="61"/>
      <c r="DOJ50" s="61"/>
      <c r="DOK50" s="61"/>
      <c r="DOL50" s="61"/>
      <c r="DOM50" s="61"/>
      <c r="DON50" s="61"/>
      <c r="DOO50" s="61"/>
      <c r="DOP50" s="61"/>
      <c r="DOQ50" s="61"/>
      <c r="DOR50" s="61"/>
      <c r="DOS50" s="61"/>
      <c r="DOT50" s="61"/>
      <c r="DOU50" s="61"/>
      <c r="DOV50" s="61"/>
      <c r="DOW50" s="61"/>
      <c r="DOX50" s="61"/>
      <c r="DOY50" s="61"/>
      <c r="DOZ50" s="61"/>
      <c r="DPA50" s="61"/>
      <c r="DPB50" s="61"/>
      <c r="DPC50" s="61"/>
      <c r="DPD50" s="61"/>
      <c r="DPE50" s="61"/>
      <c r="DPF50" s="61"/>
      <c r="DPG50" s="61"/>
      <c r="DPH50" s="61"/>
      <c r="DPI50" s="61"/>
      <c r="DPJ50" s="61"/>
      <c r="DPK50" s="61"/>
      <c r="DPL50" s="61"/>
      <c r="DPM50" s="61"/>
      <c r="DPN50" s="61"/>
      <c r="DPO50" s="61"/>
      <c r="DPP50" s="61"/>
      <c r="DPQ50" s="61"/>
      <c r="DPR50" s="61"/>
      <c r="DPS50" s="61"/>
      <c r="DPT50" s="61"/>
      <c r="DPU50" s="61"/>
      <c r="DPV50" s="61"/>
      <c r="DPW50" s="61"/>
      <c r="DPX50" s="61"/>
      <c r="DPY50" s="61"/>
      <c r="DPZ50" s="61"/>
      <c r="DQA50" s="61"/>
      <c r="DQB50" s="61"/>
      <c r="DQC50" s="61"/>
      <c r="DQD50" s="61"/>
      <c r="DQE50" s="61"/>
      <c r="DQF50" s="61"/>
      <c r="DQG50" s="61"/>
      <c r="DQH50" s="61"/>
      <c r="DQI50" s="61"/>
      <c r="DQJ50" s="61"/>
      <c r="DQK50" s="61"/>
      <c r="DQL50" s="61"/>
      <c r="DQM50" s="61"/>
      <c r="DQN50" s="61"/>
      <c r="DQO50" s="61"/>
      <c r="DQP50" s="61"/>
      <c r="DQQ50" s="61"/>
      <c r="DQR50" s="61"/>
      <c r="DQS50" s="61"/>
      <c r="DQT50" s="61"/>
      <c r="DQU50" s="61"/>
      <c r="DQV50" s="61"/>
      <c r="DQW50" s="61"/>
      <c r="DQX50" s="61"/>
      <c r="DQY50" s="61"/>
      <c r="DQZ50" s="61"/>
      <c r="DRA50" s="61"/>
      <c r="DRB50" s="61"/>
      <c r="DRC50" s="61"/>
      <c r="DRD50" s="61"/>
      <c r="DRE50" s="61"/>
      <c r="DRF50" s="61"/>
      <c r="DRG50" s="61"/>
      <c r="DRH50" s="61"/>
      <c r="DRI50" s="61"/>
      <c r="DRJ50" s="61"/>
      <c r="DRK50" s="61"/>
      <c r="DRL50" s="61"/>
      <c r="DRM50" s="61"/>
      <c r="DRN50" s="61"/>
      <c r="DRO50" s="61"/>
      <c r="DRP50" s="61"/>
      <c r="DRQ50" s="61"/>
      <c r="DRR50" s="61"/>
      <c r="DRS50" s="61"/>
      <c r="DRT50" s="61"/>
      <c r="DRU50" s="61"/>
      <c r="DRV50" s="61"/>
      <c r="DRW50" s="61"/>
      <c r="DRX50" s="61"/>
      <c r="DRY50" s="61"/>
      <c r="DRZ50" s="61"/>
      <c r="DSA50" s="61"/>
      <c r="DSB50" s="61"/>
      <c r="DSC50" s="61"/>
      <c r="DSD50" s="61"/>
      <c r="DSE50" s="61"/>
      <c r="DSF50" s="61"/>
      <c r="DSG50" s="61"/>
      <c r="DSH50" s="61"/>
      <c r="DSI50" s="61"/>
      <c r="DSJ50" s="61"/>
      <c r="DSK50" s="61"/>
      <c r="DSL50" s="61"/>
      <c r="DSM50" s="61"/>
      <c r="DSN50" s="61"/>
      <c r="DSO50" s="61"/>
      <c r="DSP50" s="61"/>
      <c r="DSQ50" s="61"/>
      <c r="DSR50" s="61"/>
      <c r="DSS50" s="61"/>
      <c r="DST50" s="61"/>
      <c r="DSU50" s="61"/>
      <c r="DSV50" s="61"/>
      <c r="DSW50" s="61"/>
      <c r="DSX50" s="61"/>
      <c r="DSY50" s="61"/>
      <c r="DSZ50" s="61"/>
      <c r="DTA50" s="61"/>
      <c r="DTB50" s="61"/>
      <c r="DTC50" s="61"/>
      <c r="DTD50" s="61"/>
      <c r="DTE50" s="61"/>
      <c r="DTF50" s="61"/>
      <c r="DTG50" s="61"/>
      <c r="DTH50" s="61"/>
      <c r="DTI50" s="61"/>
      <c r="DTJ50" s="61"/>
      <c r="DTK50" s="61"/>
      <c r="DTL50" s="61"/>
      <c r="DTM50" s="61"/>
      <c r="DTN50" s="61"/>
      <c r="DTO50" s="61"/>
      <c r="DTP50" s="61"/>
      <c r="DTQ50" s="61"/>
      <c r="DTR50" s="61"/>
      <c r="DTS50" s="61"/>
      <c r="DTT50" s="61"/>
      <c r="DTU50" s="61"/>
      <c r="DTV50" s="61"/>
      <c r="DTW50" s="61"/>
      <c r="DTX50" s="61"/>
      <c r="DTY50" s="61"/>
      <c r="DTZ50" s="61"/>
      <c r="DUA50" s="61"/>
      <c r="DUB50" s="61"/>
      <c r="DUC50" s="61"/>
      <c r="DUD50" s="61"/>
      <c r="DUE50" s="61"/>
      <c r="DUF50" s="61"/>
      <c r="DUG50" s="61"/>
      <c r="DUH50" s="61"/>
      <c r="DUI50" s="61"/>
      <c r="DUJ50" s="61"/>
      <c r="DUK50" s="61"/>
      <c r="DUL50" s="61"/>
      <c r="DUM50" s="61"/>
      <c r="DUN50" s="61"/>
      <c r="DUO50" s="61"/>
      <c r="DUP50" s="61"/>
      <c r="DUQ50" s="61"/>
      <c r="DUR50" s="61"/>
      <c r="DUS50" s="61"/>
      <c r="DUT50" s="61"/>
      <c r="DUU50" s="61"/>
      <c r="DUV50" s="61"/>
      <c r="DUW50" s="61"/>
      <c r="DUX50" s="61"/>
      <c r="DUY50" s="61"/>
      <c r="DUZ50" s="61"/>
      <c r="DVA50" s="61"/>
      <c r="DVB50" s="61"/>
      <c r="DVC50" s="61"/>
      <c r="DVD50" s="61"/>
      <c r="DVE50" s="61"/>
      <c r="DVF50" s="61"/>
      <c r="DVG50" s="61"/>
      <c r="DVH50" s="61"/>
      <c r="DVI50" s="61"/>
      <c r="DVJ50" s="61"/>
      <c r="DVK50" s="61"/>
      <c r="DVL50" s="61"/>
      <c r="DVM50" s="61"/>
      <c r="DVN50" s="61"/>
      <c r="DVO50" s="61"/>
      <c r="DVP50" s="61"/>
      <c r="DVQ50" s="61"/>
      <c r="DVR50" s="61"/>
      <c r="DVS50" s="61"/>
      <c r="DVT50" s="61"/>
      <c r="DVU50" s="61"/>
      <c r="DVV50" s="61"/>
      <c r="DVW50" s="61"/>
      <c r="DVX50" s="61"/>
      <c r="DVY50" s="61"/>
      <c r="DVZ50" s="61"/>
      <c r="DWA50" s="61"/>
      <c r="DWB50" s="61"/>
      <c r="DWC50" s="61"/>
      <c r="DWD50" s="61"/>
      <c r="DWE50" s="61"/>
      <c r="DWF50" s="61"/>
      <c r="DWG50" s="61"/>
      <c r="DWH50" s="61"/>
      <c r="DWI50" s="61"/>
      <c r="DWJ50" s="61"/>
      <c r="DWK50" s="61"/>
      <c r="DWL50" s="61"/>
      <c r="DWM50" s="61"/>
      <c r="DWN50" s="61"/>
      <c r="DWO50" s="61"/>
      <c r="DWP50" s="61"/>
      <c r="DWQ50" s="61"/>
      <c r="DWR50" s="61"/>
      <c r="DWS50" s="61"/>
      <c r="DWT50" s="61"/>
      <c r="DWU50" s="61"/>
      <c r="DWV50" s="61"/>
      <c r="DWW50" s="61"/>
      <c r="DWX50" s="61"/>
      <c r="DWY50" s="61"/>
      <c r="DWZ50" s="61"/>
      <c r="DXA50" s="61"/>
      <c r="DXB50" s="61"/>
      <c r="DXC50" s="61"/>
      <c r="DXD50" s="61"/>
      <c r="DXE50" s="61"/>
      <c r="DXF50" s="61"/>
      <c r="DXG50" s="61"/>
      <c r="DXH50" s="61"/>
      <c r="DXI50" s="61"/>
      <c r="DXJ50" s="61"/>
      <c r="DXK50" s="61"/>
      <c r="DXL50" s="61"/>
      <c r="DXM50" s="61"/>
      <c r="DXN50" s="61"/>
      <c r="DXO50" s="61"/>
      <c r="DXP50" s="61"/>
      <c r="DXQ50" s="61"/>
      <c r="DXR50" s="61"/>
      <c r="DXS50" s="61"/>
      <c r="DXT50" s="61"/>
      <c r="DXU50" s="61"/>
      <c r="DXV50" s="61"/>
      <c r="DXW50" s="61"/>
      <c r="DXX50" s="61"/>
      <c r="DXY50" s="61"/>
      <c r="DXZ50" s="61"/>
      <c r="DYA50" s="61"/>
      <c r="DYB50" s="61"/>
      <c r="DYC50" s="61"/>
      <c r="DYD50" s="61"/>
      <c r="DYE50" s="61"/>
      <c r="DYF50" s="61"/>
      <c r="DYG50" s="61"/>
      <c r="DYH50" s="61"/>
      <c r="DYI50" s="61"/>
      <c r="DYJ50" s="61"/>
      <c r="DYK50" s="61"/>
      <c r="DYL50" s="61"/>
      <c r="DYM50" s="61"/>
      <c r="DYN50" s="61"/>
      <c r="DYO50" s="61"/>
      <c r="DYP50" s="61"/>
      <c r="DYQ50" s="61"/>
      <c r="DYR50" s="61"/>
      <c r="DYS50" s="61"/>
      <c r="DYT50" s="61"/>
      <c r="DYU50" s="61"/>
      <c r="DYV50" s="61"/>
      <c r="DYW50" s="61"/>
      <c r="DYX50" s="61"/>
      <c r="DYY50" s="61"/>
      <c r="DYZ50" s="61"/>
      <c r="DZA50" s="61"/>
      <c r="DZB50" s="61"/>
      <c r="DZC50" s="61"/>
      <c r="DZD50" s="61"/>
      <c r="DZE50" s="61"/>
      <c r="DZF50" s="61"/>
      <c r="DZG50" s="61"/>
      <c r="DZH50" s="61"/>
      <c r="DZI50" s="61"/>
      <c r="DZJ50" s="61"/>
      <c r="DZK50" s="61"/>
      <c r="DZL50" s="61"/>
      <c r="DZM50" s="61"/>
      <c r="DZN50" s="61"/>
      <c r="DZO50" s="61"/>
      <c r="DZP50" s="61"/>
      <c r="DZQ50" s="61"/>
      <c r="DZR50" s="61"/>
      <c r="DZS50" s="61"/>
      <c r="DZT50" s="61"/>
      <c r="DZU50" s="61"/>
      <c r="DZV50" s="61"/>
      <c r="DZW50" s="61"/>
      <c r="DZX50" s="61"/>
      <c r="DZY50" s="61"/>
      <c r="DZZ50" s="61"/>
      <c r="EAA50" s="61"/>
      <c r="EAB50" s="61"/>
      <c r="EAC50" s="61"/>
      <c r="EAD50" s="61"/>
      <c r="EAE50" s="61"/>
      <c r="EAF50" s="61"/>
      <c r="EAG50" s="61"/>
      <c r="EAH50" s="61"/>
      <c r="EAI50" s="61"/>
      <c r="EAJ50" s="61"/>
      <c r="EAK50" s="61"/>
      <c r="EAL50" s="61"/>
      <c r="EAM50" s="61"/>
      <c r="EAN50" s="61"/>
      <c r="EAO50" s="61"/>
      <c r="EAP50" s="61"/>
      <c r="EAQ50" s="61"/>
      <c r="EAR50" s="61"/>
      <c r="EAS50" s="61"/>
      <c r="EAT50" s="61"/>
      <c r="EAU50" s="61"/>
      <c r="EAV50" s="61"/>
      <c r="EAW50" s="61"/>
      <c r="EAX50" s="61"/>
      <c r="EAY50" s="61"/>
      <c r="EAZ50" s="61"/>
      <c r="EBA50" s="61"/>
      <c r="EBB50" s="61"/>
      <c r="EBC50" s="61"/>
      <c r="EBD50" s="61"/>
      <c r="EBE50" s="61"/>
      <c r="EBF50" s="61"/>
      <c r="EBG50" s="61"/>
      <c r="EBH50" s="61"/>
      <c r="EBI50" s="61"/>
      <c r="EBJ50" s="61"/>
      <c r="EBK50" s="61"/>
      <c r="EBL50" s="61"/>
      <c r="EBM50" s="61"/>
      <c r="EBN50" s="61"/>
      <c r="EBO50" s="61"/>
      <c r="EBP50" s="61"/>
      <c r="EBQ50" s="61"/>
      <c r="EBR50" s="61"/>
      <c r="EBS50" s="61"/>
      <c r="EBT50" s="61"/>
      <c r="EBU50" s="61"/>
      <c r="EBV50" s="61"/>
      <c r="EBW50" s="61"/>
      <c r="EBX50" s="61"/>
      <c r="EBY50" s="61"/>
      <c r="EBZ50" s="61"/>
      <c r="ECA50" s="61"/>
      <c r="ECB50" s="61"/>
      <c r="ECC50" s="61"/>
      <c r="ECD50" s="61"/>
      <c r="ECE50" s="61"/>
      <c r="ECF50" s="61"/>
      <c r="ECG50" s="61"/>
      <c r="ECH50" s="61"/>
      <c r="ECI50" s="61"/>
      <c r="ECJ50" s="61"/>
      <c r="ECK50" s="61"/>
      <c r="ECL50" s="61"/>
      <c r="ECM50" s="61"/>
      <c r="ECN50" s="61"/>
      <c r="ECO50" s="61"/>
      <c r="ECP50" s="61"/>
      <c r="ECQ50" s="61"/>
      <c r="ECR50" s="61"/>
      <c r="ECS50" s="61"/>
      <c r="ECT50" s="61"/>
      <c r="ECU50" s="61"/>
      <c r="ECV50" s="61"/>
      <c r="ECW50" s="61"/>
      <c r="ECX50" s="61"/>
      <c r="ECY50" s="61"/>
      <c r="ECZ50" s="61"/>
      <c r="EDA50" s="61"/>
      <c r="EDB50" s="61"/>
      <c r="EDC50" s="61"/>
      <c r="EDD50" s="61"/>
      <c r="EDE50" s="61"/>
      <c r="EDF50" s="61"/>
      <c r="EDG50" s="61"/>
      <c r="EDH50" s="61"/>
      <c r="EDI50" s="61"/>
      <c r="EDJ50" s="61"/>
      <c r="EDK50" s="61"/>
      <c r="EDL50" s="61"/>
      <c r="EDM50" s="61"/>
      <c r="EDN50" s="61"/>
      <c r="EDO50" s="61"/>
      <c r="EDP50" s="61"/>
      <c r="EDQ50" s="61"/>
      <c r="EDR50" s="61"/>
      <c r="EDS50" s="61"/>
      <c r="EDT50" s="61"/>
      <c r="EDU50" s="61"/>
      <c r="EDV50" s="61"/>
      <c r="EDW50" s="61"/>
      <c r="EDX50" s="61"/>
      <c r="EDY50" s="61"/>
      <c r="EDZ50" s="61"/>
      <c r="EEA50" s="61"/>
      <c r="EEB50" s="61"/>
      <c r="EEC50" s="61"/>
      <c r="EED50" s="61"/>
      <c r="EEE50" s="61"/>
      <c r="EEF50" s="61"/>
      <c r="EEG50" s="61"/>
      <c r="EEH50" s="61"/>
      <c r="EEI50" s="61"/>
      <c r="EEJ50" s="61"/>
      <c r="EEK50" s="61"/>
      <c r="EEL50" s="61"/>
      <c r="EEM50" s="61"/>
      <c r="EEN50" s="61"/>
      <c r="EEO50" s="61"/>
      <c r="EEP50" s="61"/>
      <c r="EEQ50" s="61"/>
      <c r="EER50" s="61"/>
      <c r="EES50" s="61"/>
      <c r="EET50" s="61"/>
      <c r="EEU50" s="61"/>
      <c r="EEV50" s="61"/>
      <c r="EEW50" s="61"/>
      <c r="EEX50" s="61"/>
      <c r="EEY50" s="61"/>
      <c r="EEZ50" s="61"/>
      <c r="EFA50" s="61"/>
      <c r="EFB50" s="61"/>
      <c r="EFC50" s="61"/>
      <c r="EFD50" s="61"/>
      <c r="EFE50" s="61"/>
      <c r="EFF50" s="61"/>
      <c r="EFG50" s="61"/>
      <c r="EFH50" s="61"/>
      <c r="EFI50" s="61"/>
      <c r="EFJ50" s="61"/>
      <c r="EFK50" s="61"/>
      <c r="EFL50" s="61"/>
      <c r="EFM50" s="61"/>
      <c r="EFN50" s="61"/>
      <c r="EFO50" s="61"/>
      <c r="EFP50" s="61"/>
      <c r="EFQ50" s="61"/>
      <c r="EFR50" s="61"/>
      <c r="EFS50" s="61"/>
      <c r="EFT50" s="61"/>
      <c r="EFU50" s="61"/>
      <c r="EFV50" s="61"/>
      <c r="EFW50" s="61"/>
      <c r="EFX50" s="61"/>
      <c r="EFY50" s="61"/>
      <c r="EFZ50" s="61"/>
      <c r="EGA50" s="61"/>
      <c r="EGB50" s="61"/>
      <c r="EGC50" s="61"/>
      <c r="EGD50" s="61"/>
      <c r="EGE50" s="61"/>
      <c r="EGF50" s="61"/>
      <c r="EGG50" s="61"/>
      <c r="EGH50" s="61"/>
      <c r="EGI50" s="61"/>
      <c r="EGJ50" s="61"/>
      <c r="EGK50" s="61"/>
      <c r="EGL50" s="61"/>
      <c r="EGM50" s="61"/>
      <c r="EGN50" s="61"/>
      <c r="EGO50" s="61"/>
      <c r="EGP50" s="61"/>
      <c r="EGQ50" s="61"/>
      <c r="EGR50" s="61"/>
      <c r="EGS50" s="61"/>
      <c r="EGT50" s="61"/>
      <c r="EGU50" s="61"/>
      <c r="EGV50" s="61"/>
      <c r="EGW50" s="61"/>
      <c r="EGX50" s="61"/>
      <c r="EGY50" s="61"/>
      <c r="EGZ50" s="61"/>
      <c r="EHA50" s="61"/>
      <c r="EHB50" s="61"/>
      <c r="EHC50" s="61"/>
      <c r="EHD50" s="61"/>
      <c r="EHE50" s="61"/>
      <c r="EHF50" s="61"/>
      <c r="EHG50" s="61"/>
      <c r="EHH50" s="61"/>
      <c r="EHI50" s="61"/>
      <c r="EHJ50" s="61"/>
      <c r="EHK50" s="61"/>
      <c r="EHL50" s="61"/>
      <c r="EHM50" s="61"/>
      <c r="EHN50" s="61"/>
      <c r="EHO50" s="61"/>
      <c r="EHP50" s="61"/>
      <c r="EHQ50" s="61"/>
      <c r="EHR50" s="61"/>
      <c r="EHS50" s="61"/>
      <c r="EHT50" s="61"/>
      <c r="EHU50" s="61"/>
      <c r="EHV50" s="61"/>
      <c r="EHW50" s="61"/>
      <c r="EHX50" s="61"/>
      <c r="EHY50" s="61"/>
      <c r="EHZ50" s="61"/>
      <c r="EIA50" s="61"/>
      <c r="EIB50" s="61"/>
      <c r="EIC50" s="61"/>
      <c r="EID50" s="61"/>
      <c r="EIE50" s="61"/>
      <c r="EIF50" s="61"/>
      <c r="EIG50" s="61"/>
      <c r="EIH50" s="61"/>
      <c r="EII50" s="61"/>
      <c r="EIJ50" s="61"/>
      <c r="EIK50" s="61"/>
      <c r="EIL50" s="61"/>
      <c r="EIM50" s="61"/>
      <c r="EIN50" s="61"/>
      <c r="EIO50" s="61"/>
      <c r="EIP50" s="61"/>
      <c r="EIQ50" s="61"/>
      <c r="EIR50" s="61"/>
      <c r="EIS50" s="61"/>
      <c r="EIT50" s="61"/>
      <c r="EIU50" s="61"/>
      <c r="EIV50" s="61"/>
      <c r="EIW50" s="61"/>
      <c r="EIX50" s="61"/>
      <c r="EIY50" s="61"/>
      <c r="EIZ50" s="61"/>
      <c r="EJA50" s="61"/>
      <c r="EJB50" s="61"/>
      <c r="EJC50" s="61"/>
      <c r="EJD50" s="61"/>
      <c r="EJE50" s="61"/>
      <c r="EJF50" s="61"/>
      <c r="EJG50" s="61"/>
      <c r="EJH50" s="61"/>
      <c r="EJI50" s="61"/>
      <c r="EJJ50" s="61"/>
      <c r="EJK50" s="61"/>
      <c r="EJL50" s="61"/>
      <c r="EJM50" s="61"/>
      <c r="EJN50" s="61"/>
      <c r="EJO50" s="61"/>
      <c r="EJP50" s="61"/>
      <c r="EJQ50" s="61"/>
      <c r="EJR50" s="61"/>
      <c r="EJS50" s="61"/>
      <c r="EJT50" s="61"/>
      <c r="EJU50" s="61"/>
      <c r="EJV50" s="61"/>
      <c r="EJW50" s="61"/>
      <c r="EJX50" s="61"/>
      <c r="EJY50" s="61"/>
      <c r="EJZ50" s="61"/>
      <c r="EKA50" s="61"/>
      <c r="EKB50" s="61"/>
      <c r="EKC50" s="61"/>
      <c r="EKD50" s="61"/>
      <c r="EKE50" s="61"/>
      <c r="EKF50" s="61"/>
      <c r="EKG50" s="61"/>
      <c r="EKH50" s="61"/>
      <c r="EKI50" s="61"/>
      <c r="EKJ50" s="61"/>
      <c r="EKK50" s="61"/>
      <c r="EKL50" s="61"/>
      <c r="EKM50" s="61"/>
      <c r="EKN50" s="61"/>
      <c r="EKO50" s="61"/>
      <c r="EKP50" s="61"/>
      <c r="EKQ50" s="61"/>
      <c r="EKR50" s="61"/>
      <c r="EKS50" s="61"/>
      <c r="EKT50" s="61"/>
      <c r="EKU50" s="61"/>
      <c r="EKV50" s="61"/>
      <c r="EKW50" s="61"/>
      <c r="EKX50" s="61"/>
      <c r="EKY50" s="61"/>
      <c r="EKZ50" s="61"/>
      <c r="ELA50" s="61"/>
      <c r="ELB50" s="61"/>
      <c r="ELC50" s="61"/>
      <c r="ELD50" s="61"/>
      <c r="ELE50" s="61"/>
      <c r="ELF50" s="61"/>
      <c r="ELG50" s="61"/>
      <c r="ELH50" s="61"/>
      <c r="ELI50" s="61"/>
      <c r="ELJ50" s="61"/>
      <c r="ELK50" s="61"/>
      <c r="ELL50" s="61"/>
      <c r="ELM50" s="61"/>
      <c r="ELN50" s="61"/>
      <c r="ELO50" s="61"/>
      <c r="ELP50" s="61"/>
      <c r="ELQ50" s="61"/>
      <c r="ELR50" s="61"/>
      <c r="ELS50" s="61"/>
      <c r="ELT50" s="61"/>
      <c r="ELU50" s="61"/>
      <c r="ELV50" s="61"/>
      <c r="ELW50" s="61"/>
      <c r="ELX50" s="61"/>
      <c r="ELY50" s="61"/>
      <c r="ELZ50" s="61"/>
      <c r="EMA50" s="61"/>
      <c r="EMB50" s="61"/>
      <c r="EMC50" s="61"/>
      <c r="EMD50" s="61"/>
      <c r="EME50" s="61"/>
      <c r="EMF50" s="61"/>
      <c r="EMG50" s="61"/>
      <c r="EMH50" s="61"/>
      <c r="EMI50" s="61"/>
      <c r="EMJ50" s="61"/>
      <c r="EMK50" s="61"/>
      <c r="EML50" s="61"/>
      <c r="EMM50" s="61"/>
      <c r="EMN50" s="61"/>
      <c r="EMO50" s="61"/>
      <c r="EMP50" s="61"/>
      <c r="EMQ50" s="61"/>
      <c r="EMR50" s="61"/>
      <c r="EMS50" s="61"/>
      <c r="EMT50" s="61"/>
      <c r="EMU50" s="61"/>
      <c r="EMV50" s="61"/>
      <c r="EMW50" s="61"/>
      <c r="EMX50" s="61"/>
      <c r="EMY50" s="61"/>
      <c r="EMZ50" s="61"/>
      <c r="ENA50" s="61"/>
      <c r="ENB50" s="61"/>
      <c r="ENC50" s="61"/>
      <c r="END50" s="61"/>
      <c r="ENE50" s="61"/>
      <c r="ENF50" s="61"/>
      <c r="ENG50" s="61"/>
      <c r="ENH50" s="61"/>
      <c r="ENI50" s="61"/>
      <c r="ENJ50" s="61"/>
      <c r="ENK50" s="61"/>
      <c r="ENL50" s="61"/>
      <c r="ENM50" s="61"/>
      <c r="ENN50" s="61"/>
      <c r="ENO50" s="61"/>
      <c r="ENP50" s="61"/>
      <c r="ENQ50" s="61"/>
      <c r="ENR50" s="61"/>
      <c r="ENS50" s="61"/>
      <c r="ENT50" s="61"/>
      <c r="ENU50" s="61"/>
      <c r="ENV50" s="61"/>
      <c r="ENW50" s="61"/>
      <c r="ENX50" s="61"/>
      <c r="ENY50" s="61"/>
      <c r="ENZ50" s="61"/>
      <c r="EOA50" s="61"/>
      <c r="EOB50" s="61"/>
      <c r="EOC50" s="61"/>
      <c r="EOD50" s="61"/>
      <c r="EOE50" s="61"/>
      <c r="EOF50" s="61"/>
      <c r="EOG50" s="61"/>
      <c r="EOH50" s="61"/>
      <c r="EOI50" s="61"/>
      <c r="EOJ50" s="61"/>
      <c r="EOK50" s="61"/>
      <c r="EOL50" s="61"/>
      <c r="EOM50" s="61"/>
      <c r="EON50" s="61"/>
      <c r="EOO50" s="61"/>
      <c r="EOP50" s="61"/>
      <c r="EOQ50" s="61"/>
      <c r="EOR50" s="61"/>
      <c r="EOS50" s="61"/>
      <c r="EOT50" s="61"/>
      <c r="EOU50" s="61"/>
      <c r="EOV50" s="61"/>
      <c r="EOW50" s="61"/>
      <c r="EOX50" s="61"/>
      <c r="EOY50" s="61"/>
      <c r="EOZ50" s="61"/>
      <c r="EPA50" s="61"/>
      <c r="EPB50" s="61"/>
      <c r="EPC50" s="61"/>
      <c r="EPD50" s="61"/>
      <c r="EPE50" s="61"/>
      <c r="EPF50" s="61"/>
      <c r="EPG50" s="61"/>
      <c r="EPH50" s="61"/>
      <c r="EPI50" s="61"/>
      <c r="EPJ50" s="61"/>
      <c r="EPK50" s="61"/>
      <c r="EPL50" s="61"/>
      <c r="EPM50" s="61"/>
      <c r="EPN50" s="61"/>
      <c r="EPO50" s="61"/>
      <c r="EPP50" s="61"/>
      <c r="EPQ50" s="61"/>
      <c r="EPR50" s="61"/>
      <c r="EPS50" s="61"/>
      <c r="EPT50" s="61"/>
      <c r="EPU50" s="61"/>
      <c r="EPV50" s="61"/>
      <c r="EPW50" s="61"/>
      <c r="EPX50" s="61"/>
      <c r="EPY50" s="61"/>
      <c r="EPZ50" s="61"/>
      <c r="EQA50" s="61"/>
      <c r="EQB50" s="61"/>
      <c r="EQC50" s="61"/>
      <c r="EQD50" s="61"/>
      <c r="EQE50" s="61"/>
      <c r="EQF50" s="61"/>
      <c r="EQG50" s="61"/>
      <c r="EQH50" s="61"/>
      <c r="EQI50" s="61"/>
      <c r="EQJ50" s="61"/>
      <c r="EQK50" s="61"/>
      <c r="EQL50" s="61"/>
      <c r="EQM50" s="61"/>
      <c r="EQN50" s="61"/>
      <c r="EQO50" s="61"/>
      <c r="EQP50" s="61"/>
      <c r="EQQ50" s="61"/>
      <c r="EQR50" s="61"/>
      <c r="EQS50" s="61"/>
      <c r="EQT50" s="61"/>
      <c r="EQU50" s="61"/>
      <c r="EQV50" s="61"/>
      <c r="EQW50" s="61"/>
      <c r="EQX50" s="61"/>
      <c r="EQY50" s="61"/>
      <c r="EQZ50" s="61"/>
      <c r="ERA50" s="61"/>
      <c r="ERB50" s="61"/>
      <c r="ERC50" s="61"/>
      <c r="ERD50" s="61"/>
      <c r="ERE50" s="61"/>
      <c r="ERF50" s="61"/>
      <c r="ERG50" s="61"/>
      <c r="ERH50" s="61"/>
      <c r="ERI50" s="61"/>
      <c r="ERJ50" s="61"/>
      <c r="ERK50" s="61"/>
      <c r="ERL50" s="61"/>
      <c r="ERM50" s="61"/>
      <c r="ERN50" s="61"/>
      <c r="ERO50" s="61"/>
      <c r="ERP50" s="61"/>
      <c r="ERQ50" s="61"/>
      <c r="ERR50" s="61"/>
      <c r="ERS50" s="61"/>
      <c r="ERT50" s="61"/>
      <c r="ERU50" s="61"/>
      <c r="ERV50" s="61"/>
      <c r="ERW50" s="61"/>
      <c r="ERX50" s="61"/>
      <c r="ERY50" s="61"/>
      <c r="ERZ50" s="61"/>
      <c r="ESA50" s="61"/>
      <c r="ESB50" s="61"/>
      <c r="ESC50" s="61"/>
      <c r="ESD50" s="61"/>
      <c r="ESE50" s="61"/>
      <c r="ESF50" s="61"/>
      <c r="ESG50" s="61"/>
      <c r="ESH50" s="61"/>
      <c r="ESI50" s="61"/>
      <c r="ESJ50" s="61"/>
      <c r="ESK50" s="61"/>
      <c r="ESL50" s="61"/>
      <c r="ESM50" s="61"/>
      <c r="ESN50" s="61"/>
      <c r="ESO50" s="61"/>
      <c r="ESP50" s="61"/>
      <c r="ESQ50" s="61"/>
      <c r="ESR50" s="61"/>
      <c r="ESS50" s="61"/>
      <c r="EST50" s="61"/>
      <c r="ESU50" s="61"/>
      <c r="ESV50" s="61"/>
      <c r="ESW50" s="61"/>
      <c r="ESX50" s="61"/>
      <c r="ESY50" s="61"/>
      <c r="ESZ50" s="61"/>
      <c r="ETA50" s="61"/>
      <c r="ETB50" s="61"/>
      <c r="ETC50" s="61"/>
      <c r="ETD50" s="61"/>
      <c r="ETE50" s="61"/>
      <c r="ETF50" s="61"/>
      <c r="ETG50" s="61"/>
      <c r="ETH50" s="61"/>
      <c r="ETI50" s="61"/>
      <c r="ETJ50" s="61"/>
      <c r="ETK50" s="61"/>
      <c r="ETL50" s="61"/>
      <c r="ETM50" s="61"/>
      <c r="ETN50" s="61"/>
      <c r="ETO50" s="61"/>
      <c r="ETP50" s="61"/>
      <c r="ETQ50" s="61"/>
      <c r="ETR50" s="61"/>
      <c r="ETS50" s="61"/>
      <c r="ETT50" s="61"/>
      <c r="ETU50" s="61"/>
      <c r="ETV50" s="61"/>
      <c r="ETW50" s="61"/>
      <c r="ETX50" s="61"/>
      <c r="ETY50" s="61"/>
      <c r="ETZ50" s="61"/>
      <c r="EUA50" s="61"/>
      <c r="EUB50" s="61"/>
      <c r="EUC50" s="61"/>
      <c r="EUD50" s="61"/>
      <c r="EUE50" s="61"/>
      <c r="EUF50" s="61"/>
      <c r="EUG50" s="61"/>
      <c r="EUH50" s="61"/>
      <c r="EUI50" s="61"/>
      <c r="EUJ50" s="61"/>
      <c r="EUK50" s="61"/>
      <c r="EUL50" s="61"/>
      <c r="EUM50" s="61"/>
      <c r="EUN50" s="61"/>
      <c r="EUO50" s="61"/>
      <c r="EUP50" s="61"/>
      <c r="EUQ50" s="61"/>
      <c r="EUR50" s="61"/>
      <c r="EUS50" s="61"/>
      <c r="EUT50" s="61"/>
      <c r="EUU50" s="61"/>
      <c r="EUV50" s="61"/>
      <c r="EUW50" s="61"/>
      <c r="EUX50" s="61"/>
      <c r="EUY50" s="61"/>
      <c r="EUZ50" s="61"/>
      <c r="EVA50" s="61"/>
      <c r="EVB50" s="61"/>
      <c r="EVC50" s="61"/>
      <c r="EVD50" s="61"/>
      <c r="EVE50" s="61"/>
      <c r="EVF50" s="61"/>
      <c r="EVG50" s="61"/>
      <c r="EVH50" s="61"/>
      <c r="EVI50" s="61"/>
      <c r="EVJ50" s="61"/>
      <c r="EVK50" s="61"/>
      <c r="EVL50" s="61"/>
      <c r="EVM50" s="61"/>
      <c r="EVN50" s="61"/>
      <c r="EVO50" s="61"/>
      <c r="EVP50" s="61"/>
      <c r="EVQ50" s="61"/>
      <c r="EVR50" s="61"/>
      <c r="EVS50" s="61"/>
      <c r="EVT50" s="61"/>
      <c r="EVU50" s="61"/>
      <c r="EVV50" s="61"/>
      <c r="EVW50" s="61"/>
      <c r="EVX50" s="61"/>
      <c r="EVY50" s="61"/>
      <c r="EVZ50" s="61"/>
      <c r="EWA50" s="61"/>
      <c r="EWB50" s="61"/>
      <c r="EWC50" s="61"/>
      <c r="EWD50" s="61"/>
      <c r="EWE50" s="61"/>
      <c r="EWF50" s="61"/>
      <c r="EWG50" s="61"/>
      <c r="EWH50" s="61"/>
      <c r="EWI50" s="61"/>
      <c r="EWJ50" s="61"/>
      <c r="EWK50" s="61"/>
      <c r="EWL50" s="61"/>
      <c r="EWM50" s="61"/>
      <c r="EWN50" s="61"/>
      <c r="EWO50" s="61"/>
      <c r="EWP50" s="61"/>
      <c r="EWQ50" s="61"/>
      <c r="EWR50" s="61"/>
      <c r="EWS50" s="61"/>
      <c r="EWT50" s="61"/>
      <c r="EWU50" s="61"/>
      <c r="EWV50" s="61"/>
      <c r="EWW50" s="61"/>
      <c r="EWX50" s="61"/>
      <c r="EWY50" s="61"/>
      <c r="EWZ50" s="61"/>
      <c r="EXA50" s="61"/>
      <c r="EXB50" s="61"/>
      <c r="EXC50" s="61"/>
      <c r="EXD50" s="61"/>
      <c r="EXE50" s="61"/>
      <c r="EXF50" s="61"/>
      <c r="EXG50" s="61"/>
      <c r="EXH50" s="61"/>
      <c r="EXI50" s="61"/>
      <c r="EXJ50" s="61"/>
      <c r="EXK50" s="61"/>
      <c r="EXL50" s="61"/>
      <c r="EXM50" s="61"/>
      <c r="EXN50" s="61"/>
      <c r="EXO50" s="61"/>
      <c r="EXP50" s="61"/>
      <c r="EXQ50" s="61"/>
      <c r="EXR50" s="61"/>
      <c r="EXS50" s="61"/>
      <c r="EXT50" s="61"/>
      <c r="EXU50" s="61"/>
      <c r="EXV50" s="61"/>
      <c r="EXW50" s="61"/>
      <c r="EXX50" s="61"/>
      <c r="EXY50" s="61"/>
      <c r="EXZ50" s="61"/>
      <c r="EYA50" s="61"/>
      <c r="EYB50" s="61"/>
      <c r="EYC50" s="61"/>
      <c r="EYD50" s="61"/>
      <c r="EYE50" s="61"/>
      <c r="EYF50" s="61"/>
      <c r="EYG50" s="61"/>
      <c r="EYH50" s="61"/>
      <c r="EYI50" s="61"/>
      <c r="EYJ50" s="61"/>
      <c r="EYK50" s="61"/>
      <c r="EYL50" s="61"/>
      <c r="EYM50" s="61"/>
      <c r="EYN50" s="61"/>
      <c r="EYO50" s="61"/>
      <c r="EYP50" s="61"/>
      <c r="EYQ50" s="61"/>
      <c r="EYR50" s="61"/>
      <c r="EYS50" s="61"/>
      <c r="EYT50" s="61"/>
      <c r="EYU50" s="61"/>
      <c r="EYV50" s="61"/>
      <c r="EYW50" s="61"/>
      <c r="EYX50" s="61"/>
      <c r="EYY50" s="61"/>
      <c r="EYZ50" s="61"/>
      <c r="EZA50" s="61"/>
      <c r="EZB50" s="61"/>
      <c r="EZC50" s="61"/>
      <c r="EZD50" s="61"/>
      <c r="EZE50" s="61"/>
      <c r="EZF50" s="61"/>
      <c r="EZG50" s="61"/>
      <c r="EZH50" s="61"/>
      <c r="EZI50" s="61"/>
      <c r="EZJ50" s="61"/>
      <c r="EZK50" s="61"/>
      <c r="EZL50" s="61"/>
      <c r="EZM50" s="61"/>
      <c r="EZN50" s="61"/>
      <c r="EZO50" s="61"/>
      <c r="EZP50" s="61"/>
      <c r="EZQ50" s="61"/>
      <c r="EZR50" s="61"/>
      <c r="EZS50" s="61"/>
      <c r="EZT50" s="61"/>
      <c r="EZU50" s="61"/>
      <c r="EZV50" s="61"/>
      <c r="EZW50" s="61"/>
      <c r="EZX50" s="61"/>
      <c r="EZY50" s="61"/>
      <c r="EZZ50" s="61"/>
      <c r="FAA50" s="61"/>
      <c r="FAB50" s="61"/>
      <c r="FAC50" s="61"/>
      <c r="FAD50" s="61"/>
      <c r="FAE50" s="61"/>
      <c r="FAF50" s="61"/>
      <c r="FAG50" s="61"/>
      <c r="FAH50" s="61"/>
      <c r="FAI50" s="61"/>
      <c r="FAJ50" s="61"/>
      <c r="FAK50" s="61"/>
      <c r="FAL50" s="61"/>
      <c r="FAM50" s="61"/>
      <c r="FAN50" s="61"/>
      <c r="FAO50" s="61"/>
      <c r="FAP50" s="61"/>
      <c r="FAQ50" s="61"/>
      <c r="FAR50" s="61"/>
      <c r="FAS50" s="61"/>
      <c r="FAT50" s="61"/>
      <c r="FAU50" s="61"/>
      <c r="FAV50" s="61"/>
      <c r="FAW50" s="61"/>
      <c r="FAX50" s="61"/>
      <c r="FAY50" s="61"/>
      <c r="FAZ50" s="61"/>
      <c r="FBA50" s="61"/>
      <c r="FBB50" s="61"/>
      <c r="FBC50" s="61"/>
      <c r="FBD50" s="61"/>
      <c r="FBE50" s="61"/>
      <c r="FBF50" s="61"/>
      <c r="FBG50" s="61"/>
      <c r="FBH50" s="61"/>
      <c r="FBI50" s="61"/>
      <c r="FBJ50" s="61"/>
      <c r="FBK50" s="61"/>
      <c r="FBL50" s="61"/>
      <c r="FBM50" s="61"/>
      <c r="FBN50" s="61"/>
      <c r="FBO50" s="61"/>
      <c r="FBP50" s="61"/>
      <c r="FBQ50" s="61"/>
      <c r="FBR50" s="61"/>
      <c r="FBS50" s="61"/>
      <c r="FBT50" s="61"/>
      <c r="FBU50" s="61"/>
      <c r="FBV50" s="61"/>
      <c r="FBW50" s="61"/>
      <c r="FBX50" s="61"/>
      <c r="FBY50" s="61"/>
      <c r="FBZ50" s="61"/>
      <c r="FCA50" s="61"/>
      <c r="FCB50" s="61"/>
      <c r="FCC50" s="61"/>
      <c r="FCD50" s="61"/>
      <c r="FCE50" s="61"/>
      <c r="FCF50" s="61"/>
      <c r="FCG50" s="61"/>
      <c r="FCH50" s="61"/>
      <c r="FCI50" s="61"/>
      <c r="FCJ50" s="61"/>
      <c r="FCK50" s="61"/>
      <c r="FCL50" s="61"/>
      <c r="FCM50" s="61"/>
      <c r="FCN50" s="61"/>
      <c r="FCO50" s="61"/>
      <c r="FCP50" s="61"/>
      <c r="FCQ50" s="61"/>
      <c r="FCR50" s="61"/>
      <c r="FCS50" s="61"/>
      <c r="FCT50" s="61"/>
      <c r="FCU50" s="61"/>
      <c r="FCV50" s="61"/>
      <c r="FCW50" s="61"/>
      <c r="FCX50" s="61"/>
      <c r="FCY50" s="61"/>
      <c r="FCZ50" s="61"/>
      <c r="FDA50" s="61"/>
      <c r="FDB50" s="61"/>
      <c r="FDC50" s="61"/>
      <c r="FDD50" s="61"/>
      <c r="FDE50" s="61"/>
      <c r="FDF50" s="61"/>
      <c r="FDG50" s="61"/>
      <c r="FDH50" s="61"/>
      <c r="FDI50" s="61"/>
      <c r="FDJ50" s="61"/>
      <c r="FDK50" s="61"/>
      <c r="FDL50" s="61"/>
      <c r="FDM50" s="61"/>
      <c r="FDN50" s="61"/>
      <c r="FDO50" s="61"/>
      <c r="FDP50" s="61"/>
      <c r="FDQ50" s="61"/>
      <c r="FDR50" s="61"/>
      <c r="FDS50" s="61"/>
      <c r="FDT50" s="61"/>
      <c r="FDU50" s="61"/>
      <c r="FDV50" s="61"/>
      <c r="FDW50" s="61"/>
      <c r="FDX50" s="61"/>
      <c r="FDY50" s="61"/>
      <c r="FDZ50" s="61"/>
      <c r="FEA50" s="61"/>
      <c r="FEB50" s="61"/>
      <c r="FEC50" s="61"/>
      <c r="FED50" s="61"/>
      <c r="FEE50" s="61"/>
      <c r="FEF50" s="61"/>
      <c r="FEG50" s="61"/>
      <c r="FEH50" s="61"/>
      <c r="FEI50" s="61"/>
      <c r="FEJ50" s="61"/>
      <c r="FEK50" s="61"/>
      <c r="FEL50" s="61"/>
      <c r="FEM50" s="61"/>
      <c r="FEN50" s="61"/>
      <c r="FEO50" s="61"/>
      <c r="FEP50" s="61"/>
      <c r="FEQ50" s="61"/>
      <c r="FER50" s="61"/>
      <c r="FES50" s="61"/>
      <c r="FET50" s="61"/>
      <c r="FEU50" s="61"/>
      <c r="FEV50" s="61"/>
      <c r="FEW50" s="61"/>
      <c r="FEX50" s="61"/>
      <c r="FEY50" s="61"/>
      <c r="FEZ50" s="61"/>
      <c r="FFA50" s="61"/>
      <c r="FFB50" s="61"/>
      <c r="FFC50" s="61"/>
      <c r="FFD50" s="61"/>
      <c r="FFE50" s="61"/>
      <c r="FFF50" s="61"/>
      <c r="FFG50" s="61"/>
      <c r="FFH50" s="61"/>
      <c r="FFI50" s="61"/>
      <c r="FFJ50" s="61"/>
      <c r="FFK50" s="61"/>
      <c r="FFL50" s="61"/>
      <c r="FFM50" s="61"/>
      <c r="FFN50" s="61"/>
      <c r="FFO50" s="61"/>
      <c r="FFP50" s="61"/>
      <c r="FFQ50" s="61"/>
      <c r="FFR50" s="61"/>
      <c r="FFS50" s="61"/>
      <c r="FFT50" s="61"/>
      <c r="FFU50" s="61"/>
      <c r="FFV50" s="61"/>
      <c r="FFW50" s="61"/>
      <c r="FFX50" s="61"/>
      <c r="FFY50" s="61"/>
      <c r="FFZ50" s="61"/>
      <c r="FGA50" s="61"/>
      <c r="FGB50" s="61"/>
      <c r="FGC50" s="61"/>
      <c r="FGD50" s="61"/>
      <c r="FGE50" s="61"/>
      <c r="FGF50" s="61"/>
      <c r="FGG50" s="61"/>
      <c r="FGH50" s="61"/>
      <c r="FGI50" s="61"/>
      <c r="FGJ50" s="61"/>
      <c r="FGK50" s="61"/>
      <c r="FGL50" s="61"/>
      <c r="FGM50" s="61"/>
      <c r="FGN50" s="61"/>
      <c r="FGO50" s="61"/>
      <c r="FGP50" s="61"/>
      <c r="FGQ50" s="61"/>
      <c r="FGR50" s="61"/>
      <c r="FGS50" s="61"/>
      <c r="FGT50" s="61"/>
      <c r="FGU50" s="61"/>
      <c r="FGV50" s="61"/>
      <c r="FGW50" s="61"/>
      <c r="FGX50" s="61"/>
      <c r="FGY50" s="61"/>
      <c r="FGZ50" s="61"/>
      <c r="FHA50" s="61"/>
      <c r="FHB50" s="61"/>
      <c r="FHC50" s="61"/>
      <c r="FHD50" s="61"/>
      <c r="FHE50" s="61"/>
      <c r="FHF50" s="61"/>
      <c r="FHG50" s="61"/>
      <c r="FHH50" s="61"/>
      <c r="FHI50" s="61"/>
      <c r="FHJ50" s="61"/>
      <c r="FHK50" s="61"/>
      <c r="FHL50" s="61"/>
      <c r="FHM50" s="61"/>
      <c r="FHN50" s="61"/>
      <c r="FHO50" s="61"/>
      <c r="FHP50" s="61"/>
      <c r="FHQ50" s="61"/>
      <c r="FHR50" s="61"/>
      <c r="FHS50" s="61"/>
      <c r="FHT50" s="61"/>
      <c r="FHU50" s="61"/>
      <c r="FHV50" s="61"/>
      <c r="FHW50" s="61"/>
      <c r="FHX50" s="61"/>
      <c r="FHY50" s="61"/>
      <c r="FHZ50" s="61"/>
      <c r="FIA50" s="61"/>
      <c r="FIB50" s="61"/>
      <c r="FIC50" s="61"/>
      <c r="FID50" s="61"/>
      <c r="FIE50" s="61"/>
      <c r="FIF50" s="61"/>
      <c r="FIG50" s="61"/>
      <c r="FIH50" s="61"/>
      <c r="FII50" s="61"/>
      <c r="FIJ50" s="61"/>
      <c r="FIK50" s="61"/>
      <c r="FIL50" s="61"/>
      <c r="FIM50" s="61"/>
      <c r="FIN50" s="61"/>
      <c r="FIO50" s="61"/>
      <c r="FIP50" s="61"/>
      <c r="FIQ50" s="61"/>
      <c r="FIR50" s="61"/>
      <c r="FIS50" s="61"/>
      <c r="FIT50" s="61"/>
      <c r="FIU50" s="61"/>
      <c r="FIV50" s="61"/>
      <c r="FIW50" s="61"/>
      <c r="FIX50" s="61"/>
      <c r="FIY50" s="61"/>
      <c r="FIZ50" s="61"/>
      <c r="FJA50" s="61"/>
      <c r="FJB50" s="61"/>
      <c r="FJC50" s="61"/>
      <c r="FJD50" s="61"/>
      <c r="FJE50" s="61"/>
      <c r="FJF50" s="61"/>
      <c r="FJG50" s="61"/>
      <c r="FJH50" s="61"/>
      <c r="FJI50" s="61"/>
      <c r="FJJ50" s="61"/>
      <c r="FJK50" s="61"/>
      <c r="FJL50" s="61"/>
      <c r="FJM50" s="61"/>
      <c r="FJN50" s="61"/>
      <c r="FJO50" s="61"/>
      <c r="FJP50" s="61"/>
      <c r="FJQ50" s="61"/>
      <c r="FJR50" s="61"/>
      <c r="FJS50" s="61"/>
      <c r="FJT50" s="61"/>
      <c r="FJU50" s="61"/>
      <c r="FJV50" s="61"/>
      <c r="FJW50" s="61"/>
      <c r="FJX50" s="61"/>
      <c r="FJY50" s="61"/>
      <c r="FJZ50" s="61"/>
      <c r="FKA50" s="61"/>
      <c r="FKB50" s="61"/>
      <c r="FKC50" s="61"/>
      <c r="FKD50" s="61"/>
      <c r="FKE50" s="61"/>
      <c r="FKF50" s="61"/>
      <c r="FKG50" s="61"/>
      <c r="FKH50" s="61"/>
      <c r="FKI50" s="61"/>
      <c r="FKJ50" s="61"/>
      <c r="FKK50" s="61"/>
      <c r="FKL50" s="61"/>
      <c r="FKM50" s="61"/>
      <c r="FKN50" s="61"/>
      <c r="FKO50" s="61"/>
      <c r="FKP50" s="61"/>
      <c r="FKQ50" s="61"/>
      <c r="FKR50" s="61"/>
      <c r="FKS50" s="61"/>
      <c r="FKT50" s="61"/>
      <c r="FKU50" s="61"/>
      <c r="FKV50" s="61"/>
      <c r="FKW50" s="61"/>
      <c r="FKX50" s="61"/>
      <c r="FKY50" s="61"/>
      <c r="FKZ50" s="61"/>
      <c r="FLA50" s="61"/>
      <c r="FLB50" s="61"/>
      <c r="FLC50" s="61"/>
      <c r="FLD50" s="61"/>
      <c r="FLE50" s="61"/>
      <c r="FLF50" s="61"/>
      <c r="FLG50" s="61"/>
      <c r="FLH50" s="61"/>
      <c r="FLI50" s="61"/>
      <c r="FLJ50" s="61"/>
      <c r="FLK50" s="61"/>
      <c r="FLL50" s="61"/>
      <c r="FLM50" s="61"/>
      <c r="FLN50" s="61"/>
      <c r="FLO50" s="61"/>
      <c r="FLP50" s="61"/>
      <c r="FLQ50" s="61"/>
      <c r="FLR50" s="61"/>
      <c r="FLS50" s="61"/>
      <c r="FLT50" s="61"/>
      <c r="FLU50" s="61"/>
      <c r="FLV50" s="61"/>
      <c r="FLW50" s="61"/>
      <c r="FLX50" s="61"/>
      <c r="FLY50" s="61"/>
      <c r="FLZ50" s="61"/>
      <c r="FMA50" s="61"/>
      <c r="FMB50" s="61"/>
      <c r="FMC50" s="61"/>
      <c r="FMD50" s="61"/>
      <c r="FME50" s="61"/>
      <c r="FMF50" s="61"/>
      <c r="FMG50" s="61"/>
      <c r="FMH50" s="61"/>
      <c r="FMI50" s="61"/>
      <c r="FMJ50" s="61"/>
      <c r="FMK50" s="61"/>
      <c r="FML50" s="61"/>
      <c r="FMM50" s="61"/>
      <c r="FMN50" s="61"/>
      <c r="FMO50" s="61"/>
      <c r="FMP50" s="61"/>
      <c r="FMQ50" s="61"/>
      <c r="FMR50" s="61"/>
      <c r="FMS50" s="61"/>
      <c r="FMT50" s="61"/>
      <c r="FMU50" s="61"/>
      <c r="FMV50" s="61"/>
      <c r="FMW50" s="61"/>
      <c r="FMX50" s="61"/>
      <c r="FMY50" s="61"/>
      <c r="FMZ50" s="61"/>
      <c r="FNA50" s="61"/>
      <c r="FNB50" s="61"/>
      <c r="FNC50" s="61"/>
      <c r="FND50" s="61"/>
      <c r="FNE50" s="61"/>
      <c r="FNF50" s="61"/>
      <c r="FNG50" s="61"/>
      <c r="FNH50" s="61"/>
      <c r="FNI50" s="61"/>
      <c r="FNJ50" s="61"/>
      <c r="FNK50" s="61"/>
      <c r="FNL50" s="61"/>
      <c r="FNM50" s="61"/>
      <c r="FNN50" s="61"/>
      <c r="FNO50" s="61"/>
      <c r="FNP50" s="61"/>
      <c r="FNQ50" s="61"/>
      <c r="FNR50" s="61"/>
      <c r="FNS50" s="61"/>
      <c r="FNT50" s="61"/>
      <c r="FNU50" s="61"/>
      <c r="FNV50" s="61"/>
      <c r="FNW50" s="61"/>
      <c r="FNX50" s="61"/>
      <c r="FNY50" s="61"/>
      <c r="FNZ50" s="61"/>
      <c r="FOA50" s="61"/>
      <c r="FOB50" s="61"/>
      <c r="FOC50" s="61"/>
      <c r="FOD50" s="61"/>
      <c r="FOE50" s="61"/>
      <c r="FOF50" s="61"/>
      <c r="FOG50" s="61"/>
      <c r="FOH50" s="61"/>
      <c r="FOI50" s="61"/>
      <c r="FOJ50" s="61"/>
      <c r="FOK50" s="61"/>
      <c r="FOL50" s="61"/>
      <c r="FOM50" s="61"/>
      <c r="FON50" s="61"/>
      <c r="FOO50" s="61"/>
      <c r="FOP50" s="61"/>
      <c r="FOQ50" s="61"/>
      <c r="FOR50" s="61"/>
      <c r="FOS50" s="61"/>
      <c r="FOT50" s="61"/>
      <c r="FOU50" s="61"/>
      <c r="FOV50" s="61"/>
      <c r="FOW50" s="61"/>
      <c r="FOX50" s="61"/>
      <c r="FOY50" s="61"/>
      <c r="FOZ50" s="61"/>
      <c r="FPA50" s="61"/>
      <c r="FPB50" s="61"/>
      <c r="FPC50" s="61"/>
      <c r="FPD50" s="61"/>
      <c r="FPE50" s="61"/>
      <c r="FPF50" s="61"/>
      <c r="FPG50" s="61"/>
      <c r="FPH50" s="61"/>
      <c r="FPI50" s="61"/>
      <c r="FPJ50" s="61"/>
      <c r="FPK50" s="61"/>
      <c r="FPL50" s="61"/>
      <c r="FPM50" s="61"/>
      <c r="FPN50" s="61"/>
      <c r="FPO50" s="61"/>
      <c r="FPP50" s="61"/>
      <c r="FPQ50" s="61"/>
      <c r="FPR50" s="61"/>
      <c r="FPS50" s="61"/>
      <c r="FPT50" s="61"/>
      <c r="FPU50" s="61"/>
      <c r="FPV50" s="61"/>
      <c r="FPW50" s="61"/>
      <c r="FPX50" s="61"/>
      <c r="FPY50" s="61"/>
      <c r="FPZ50" s="61"/>
      <c r="FQA50" s="61"/>
      <c r="FQB50" s="61"/>
      <c r="FQC50" s="61"/>
      <c r="FQD50" s="61"/>
      <c r="FQE50" s="61"/>
      <c r="FQF50" s="61"/>
      <c r="FQG50" s="61"/>
      <c r="FQH50" s="61"/>
      <c r="FQI50" s="61"/>
      <c r="FQJ50" s="61"/>
      <c r="FQK50" s="61"/>
      <c r="FQL50" s="61"/>
      <c r="FQM50" s="61"/>
      <c r="FQN50" s="61"/>
      <c r="FQO50" s="61"/>
      <c r="FQP50" s="61"/>
      <c r="FQQ50" s="61"/>
      <c r="FQR50" s="61"/>
      <c r="FQS50" s="61"/>
      <c r="FQT50" s="61"/>
      <c r="FQU50" s="61"/>
      <c r="FQV50" s="61"/>
      <c r="FQW50" s="61"/>
      <c r="FQX50" s="61"/>
      <c r="FQY50" s="61"/>
      <c r="FQZ50" s="61"/>
      <c r="FRA50" s="61"/>
      <c r="FRB50" s="61"/>
      <c r="FRC50" s="61"/>
      <c r="FRD50" s="61"/>
      <c r="FRE50" s="61"/>
      <c r="FRF50" s="61"/>
      <c r="FRG50" s="61"/>
      <c r="FRH50" s="61"/>
      <c r="FRI50" s="61"/>
      <c r="FRJ50" s="61"/>
      <c r="FRK50" s="61"/>
      <c r="FRL50" s="61"/>
      <c r="FRM50" s="61"/>
      <c r="FRN50" s="61"/>
      <c r="FRO50" s="61"/>
      <c r="FRP50" s="61"/>
      <c r="FRQ50" s="61"/>
      <c r="FRR50" s="61"/>
      <c r="FRS50" s="61"/>
      <c r="FRT50" s="61"/>
      <c r="FRU50" s="61"/>
      <c r="FRV50" s="61"/>
      <c r="FRW50" s="61"/>
      <c r="FRX50" s="61"/>
      <c r="FRY50" s="61"/>
      <c r="FRZ50" s="61"/>
      <c r="FSA50" s="61"/>
      <c r="FSB50" s="61"/>
      <c r="FSC50" s="61"/>
      <c r="FSD50" s="61"/>
      <c r="FSE50" s="61"/>
      <c r="FSF50" s="61"/>
      <c r="FSG50" s="61"/>
      <c r="FSH50" s="61"/>
      <c r="FSI50" s="61"/>
      <c r="FSJ50" s="61"/>
      <c r="FSK50" s="61"/>
      <c r="FSL50" s="61"/>
      <c r="FSM50" s="61"/>
      <c r="FSN50" s="61"/>
      <c r="FSO50" s="61"/>
      <c r="FSP50" s="61"/>
      <c r="FSQ50" s="61"/>
      <c r="FSR50" s="61"/>
      <c r="FSS50" s="61"/>
      <c r="FST50" s="61"/>
      <c r="FSU50" s="61"/>
      <c r="FSV50" s="61"/>
      <c r="FSW50" s="61"/>
      <c r="FSX50" s="61"/>
      <c r="FSY50" s="61"/>
      <c r="FSZ50" s="61"/>
      <c r="FTA50" s="61"/>
      <c r="FTB50" s="61"/>
      <c r="FTC50" s="61"/>
      <c r="FTD50" s="61"/>
      <c r="FTE50" s="61"/>
      <c r="FTF50" s="61"/>
      <c r="FTG50" s="61"/>
      <c r="FTH50" s="61"/>
      <c r="FTI50" s="61"/>
      <c r="FTJ50" s="61"/>
      <c r="FTK50" s="61"/>
      <c r="FTL50" s="61"/>
      <c r="FTM50" s="61"/>
      <c r="FTN50" s="61"/>
      <c r="FTO50" s="61"/>
      <c r="FTP50" s="61"/>
      <c r="FTQ50" s="61"/>
      <c r="FTR50" s="61"/>
      <c r="FTS50" s="61"/>
      <c r="FTT50" s="61"/>
      <c r="FTU50" s="61"/>
      <c r="FTV50" s="61"/>
      <c r="FTW50" s="61"/>
      <c r="FTX50" s="61"/>
      <c r="FTY50" s="61"/>
      <c r="FTZ50" s="61"/>
      <c r="FUA50" s="61"/>
      <c r="FUB50" s="61"/>
      <c r="FUC50" s="61"/>
      <c r="FUD50" s="61"/>
      <c r="FUE50" s="61"/>
      <c r="FUF50" s="61"/>
      <c r="FUG50" s="61"/>
      <c r="FUH50" s="61"/>
      <c r="FUI50" s="61"/>
      <c r="FUJ50" s="61"/>
      <c r="FUK50" s="61"/>
      <c r="FUL50" s="61"/>
      <c r="FUM50" s="61"/>
      <c r="FUN50" s="61"/>
      <c r="FUO50" s="61"/>
      <c r="FUP50" s="61"/>
      <c r="FUQ50" s="61"/>
      <c r="FUR50" s="61"/>
      <c r="FUS50" s="61"/>
      <c r="FUT50" s="61"/>
      <c r="FUU50" s="61"/>
      <c r="FUV50" s="61"/>
      <c r="FUW50" s="61"/>
      <c r="FUX50" s="61"/>
      <c r="FUY50" s="61"/>
      <c r="FUZ50" s="61"/>
      <c r="FVA50" s="61"/>
      <c r="FVB50" s="61"/>
      <c r="FVC50" s="61"/>
      <c r="FVD50" s="61"/>
      <c r="FVE50" s="61"/>
      <c r="FVF50" s="61"/>
      <c r="FVG50" s="61"/>
      <c r="FVH50" s="61"/>
      <c r="FVI50" s="61"/>
      <c r="FVJ50" s="61"/>
      <c r="FVK50" s="61"/>
      <c r="FVL50" s="61"/>
      <c r="FVM50" s="61"/>
      <c r="FVN50" s="61"/>
      <c r="FVO50" s="61"/>
      <c r="FVP50" s="61"/>
      <c r="FVQ50" s="61"/>
      <c r="FVR50" s="61"/>
      <c r="FVS50" s="61"/>
      <c r="FVT50" s="61"/>
      <c r="FVU50" s="61"/>
      <c r="FVV50" s="61"/>
      <c r="FVW50" s="61"/>
      <c r="FVX50" s="61"/>
      <c r="FVY50" s="61"/>
      <c r="FVZ50" s="61"/>
      <c r="FWA50" s="61"/>
      <c r="FWB50" s="61"/>
      <c r="FWC50" s="61"/>
      <c r="FWD50" s="61"/>
      <c r="FWE50" s="61"/>
      <c r="FWF50" s="61"/>
      <c r="FWG50" s="61"/>
      <c r="FWH50" s="61"/>
      <c r="FWI50" s="61"/>
      <c r="FWJ50" s="61"/>
      <c r="FWK50" s="61"/>
      <c r="FWL50" s="61"/>
      <c r="FWM50" s="61"/>
      <c r="FWN50" s="61"/>
      <c r="FWO50" s="61"/>
      <c r="FWP50" s="61"/>
      <c r="FWQ50" s="61"/>
      <c r="FWR50" s="61"/>
      <c r="FWS50" s="61"/>
      <c r="FWT50" s="61"/>
      <c r="FWU50" s="61"/>
      <c r="FWV50" s="61"/>
      <c r="FWW50" s="61"/>
      <c r="FWX50" s="61"/>
      <c r="FWY50" s="61"/>
      <c r="FWZ50" s="61"/>
      <c r="FXA50" s="61"/>
      <c r="FXB50" s="61"/>
      <c r="FXC50" s="61"/>
      <c r="FXD50" s="61"/>
      <c r="FXE50" s="61"/>
      <c r="FXF50" s="61"/>
      <c r="FXG50" s="61"/>
      <c r="FXH50" s="61"/>
      <c r="FXI50" s="61"/>
      <c r="FXJ50" s="61"/>
      <c r="FXK50" s="61"/>
      <c r="FXL50" s="61"/>
      <c r="FXM50" s="61"/>
      <c r="FXN50" s="61"/>
      <c r="FXO50" s="61"/>
      <c r="FXP50" s="61"/>
      <c r="FXQ50" s="61"/>
      <c r="FXR50" s="61"/>
      <c r="FXS50" s="61"/>
      <c r="FXT50" s="61"/>
      <c r="FXU50" s="61"/>
      <c r="FXV50" s="61"/>
      <c r="FXW50" s="61"/>
      <c r="FXX50" s="61"/>
      <c r="FXY50" s="61"/>
      <c r="FXZ50" s="61"/>
      <c r="FYA50" s="61"/>
      <c r="FYB50" s="61"/>
      <c r="FYC50" s="61"/>
      <c r="FYD50" s="61"/>
      <c r="FYE50" s="61"/>
      <c r="FYF50" s="61"/>
      <c r="FYG50" s="61"/>
      <c r="FYH50" s="61"/>
      <c r="FYI50" s="61"/>
      <c r="FYJ50" s="61"/>
      <c r="FYK50" s="61"/>
      <c r="FYL50" s="61"/>
      <c r="FYM50" s="61"/>
      <c r="FYN50" s="61"/>
      <c r="FYO50" s="61"/>
      <c r="FYP50" s="61"/>
      <c r="FYQ50" s="61"/>
      <c r="FYR50" s="61"/>
      <c r="FYS50" s="61"/>
      <c r="FYT50" s="61"/>
      <c r="FYU50" s="61"/>
      <c r="FYV50" s="61"/>
      <c r="FYW50" s="61"/>
      <c r="FYX50" s="61"/>
      <c r="FYY50" s="61"/>
      <c r="FYZ50" s="61"/>
      <c r="FZA50" s="61"/>
      <c r="FZB50" s="61"/>
      <c r="FZC50" s="61"/>
      <c r="FZD50" s="61"/>
      <c r="FZE50" s="61"/>
      <c r="FZF50" s="61"/>
      <c r="FZG50" s="61"/>
      <c r="FZH50" s="61"/>
      <c r="FZI50" s="61"/>
      <c r="FZJ50" s="61"/>
      <c r="FZK50" s="61"/>
      <c r="FZL50" s="61"/>
      <c r="FZM50" s="61"/>
      <c r="FZN50" s="61"/>
      <c r="FZO50" s="61"/>
      <c r="FZP50" s="61"/>
      <c r="FZQ50" s="61"/>
      <c r="FZR50" s="61"/>
      <c r="FZS50" s="61"/>
      <c r="FZT50" s="61"/>
      <c r="FZU50" s="61"/>
      <c r="FZV50" s="61"/>
      <c r="FZW50" s="61"/>
      <c r="FZX50" s="61"/>
      <c r="FZY50" s="61"/>
      <c r="FZZ50" s="61"/>
      <c r="GAA50" s="61"/>
      <c r="GAB50" s="61"/>
      <c r="GAC50" s="61"/>
      <c r="GAD50" s="61"/>
      <c r="GAE50" s="61"/>
      <c r="GAF50" s="61"/>
      <c r="GAG50" s="61"/>
      <c r="GAH50" s="61"/>
      <c r="GAI50" s="61"/>
      <c r="GAJ50" s="61"/>
      <c r="GAK50" s="61"/>
      <c r="GAL50" s="61"/>
      <c r="GAM50" s="61"/>
      <c r="GAN50" s="61"/>
      <c r="GAO50" s="61"/>
      <c r="GAP50" s="61"/>
      <c r="GAQ50" s="61"/>
      <c r="GAR50" s="61"/>
      <c r="GAS50" s="61"/>
      <c r="GAT50" s="61"/>
      <c r="GAU50" s="61"/>
      <c r="GAV50" s="61"/>
      <c r="GAW50" s="61"/>
      <c r="GAX50" s="61"/>
      <c r="GAY50" s="61"/>
      <c r="GAZ50" s="61"/>
      <c r="GBA50" s="61"/>
      <c r="GBB50" s="61"/>
      <c r="GBC50" s="61"/>
      <c r="GBD50" s="61"/>
      <c r="GBE50" s="61"/>
      <c r="GBF50" s="61"/>
      <c r="GBG50" s="61"/>
      <c r="GBH50" s="61"/>
      <c r="GBI50" s="61"/>
      <c r="GBJ50" s="61"/>
      <c r="GBK50" s="61"/>
      <c r="GBL50" s="61"/>
      <c r="GBM50" s="61"/>
      <c r="GBN50" s="61"/>
      <c r="GBO50" s="61"/>
      <c r="GBP50" s="61"/>
      <c r="GBQ50" s="61"/>
      <c r="GBR50" s="61"/>
      <c r="GBS50" s="61"/>
      <c r="GBT50" s="61"/>
      <c r="GBU50" s="61"/>
      <c r="GBV50" s="61"/>
      <c r="GBW50" s="61"/>
      <c r="GBX50" s="61"/>
      <c r="GBY50" s="61"/>
      <c r="GBZ50" s="61"/>
      <c r="GCA50" s="61"/>
      <c r="GCB50" s="61"/>
      <c r="GCC50" s="61"/>
      <c r="GCD50" s="61"/>
      <c r="GCE50" s="61"/>
      <c r="GCF50" s="61"/>
      <c r="GCG50" s="61"/>
      <c r="GCH50" s="61"/>
      <c r="GCI50" s="61"/>
      <c r="GCJ50" s="61"/>
      <c r="GCK50" s="61"/>
      <c r="GCL50" s="61"/>
      <c r="GCM50" s="61"/>
      <c r="GCN50" s="61"/>
      <c r="GCO50" s="61"/>
      <c r="GCP50" s="61"/>
      <c r="GCQ50" s="61"/>
      <c r="GCR50" s="61"/>
      <c r="GCS50" s="61"/>
      <c r="GCT50" s="61"/>
      <c r="GCU50" s="61"/>
      <c r="GCV50" s="61"/>
      <c r="GCW50" s="61"/>
      <c r="GCX50" s="61"/>
      <c r="GCY50" s="61"/>
      <c r="GCZ50" s="61"/>
      <c r="GDA50" s="61"/>
      <c r="GDB50" s="61"/>
      <c r="GDC50" s="61"/>
      <c r="GDD50" s="61"/>
      <c r="GDE50" s="61"/>
      <c r="GDF50" s="61"/>
      <c r="GDG50" s="61"/>
      <c r="GDH50" s="61"/>
      <c r="GDI50" s="61"/>
      <c r="GDJ50" s="61"/>
      <c r="GDK50" s="61"/>
      <c r="GDL50" s="61"/>
      <c r="GDM50" s="61"/>
      <c r="GDN50" s="61"/>
      <c r="GDO50" s="61"/>
      <c r="GDP50" s="61"/>
      <c r="GDQ50" s="61"/>
      <c r="GDR50" s="61"/>
      <c r="GDS50" s="61"/>
      <c r="GDT50" s="61"/>
      <c r="GDU50" s="61"/>
      <c r="GDV50" s="61"/>
      <c r="GDW50" s="61"/>
      <c r="GDX50" s="61"/>
      <c r="GDY50" s="61"/>
      <c r="GDZ50" s="61"/>
      <c r="GEA50" s="61"/>
      <c r="GEB50" s="61"/>
      <c r="GEC50" s="61"/>
      <c r="GED50" s="61"/>
      <c r="GEE50" s="61"/>
      <c r="GEF50" s="61"/>
      <c r="GEG50" s="61"/>
      <c r="GEH50" s="61"/>
      <c r="GEI50" s="61"/>
      <c r="GEJ50" s="61"/>
      <c r="GEK50" s="61"/>
      <c r="GEL50" s="61"/>
      <c r="GEM50" s="61"/>
      <c r="GEN50" s="61"/>
      <c r="GEO50" s="61"/>
      <c r="GEP50" s="61"/>
      <c r="GEQ50" s="61"/>
      <c r="GER50" s="61"/>
      <c r="GES50" s="61"/>
      <c r="GET50" s="61"/>
      <c r="GEU50" s="61"/>
      <c r="GEV50" s="61"/>
      <c r="GEW50" s="61"/>
      <c r="GEX50" s="61"/>
      <c r="GEY50" s="61"/>
      <c r="GEZ50" s="61"/>
      <c r="GFA50" s="61"/>
      <c r="GFB50" s="61"/>
      <c r="GFC50" s="61"/>
      <c r="GFD50" s="61"/>
      <c r="GFE50" s="61"/>
      <c r="GFF50" s="61"/>
      <c r="GFG50" s="61"/>
      <c r="GFH50" s="61"/>
      <c r="GFI50" s="61"/>
      <c r="GFJ50" s="61"/>
      <c r="GFK50" s="61"/>
      <c r="GFL50" s="61"/>
      <c r="GFM50" s="61"/>
      <c r="GFN50" s="61"/>
      <c r="GFO50" s="61"/>
      <c r="GFP50" s="61"/>
      <c r="GFQ50" s="61"/>
      <c r="GFR50" s="61"/>
      <c r="GFS50" s="61"/>
      <c r="GFT50" s="61"/>
      <c r="GFU50" s="61"/>
      <c r="GFV50" s="61"/>
      <c r="GFW50" s="61"/>
      <c r="GFX50" s="61"/>
      <c r="GFY50" s="61"/>
      <c r="GFZ50" s="61"/>
      <c r="GGA50" s="61"/>
      <c r="GGB50" s="61"/>
      <c r="GGC50" s="61"/>
      <c r="GGD50" s="61"/>
      <c r="GGE50" s="61"/>
      <c r="GGF50" s="61"/>
      <c r="GGG50" s="61"/>
      <c r="GGH50" s="61"/>
      <c r="GGI50" s="61"/>
      <c r="GGJ50" s="61"/>
      <c r="GGK50" s="61"/>
      <c r="GGL50" s="61"/>
      <c r="GGM50" s="61"/>
      <c r="GGN50" s="61"/>
      <c r="GGO50" s="61"/>
      <c r="GGP50" s="61"/>
      <c r="GGQ50" s="61"/>
      <c r="GGR50" s="61"/>
      <c r="GGS50" s="61"/>
      <c r="GGT50" s="61"/>
      <c r="GGU50" s="61"/>
      <c r="GGV50" s="61"/>
      <c r="GGW50" s="61"/>
      <c r="GGX50" s="61"/>
      <c r="GGY50" s="61"/>
      <c r="GGZ50" s="61"/>
      <c r="GHA50" s="61"/>
      <c r="GHB50" s="61"/>
      <c r="GHC50" s="61"/>
      <c r="GHD50" s="61"/>
      <c r="GHE50" s="61"/>
      <c r="GHF50" s="61"/>
      <c r="GHG50" s="61"/>
      <c r="GHH50" s="61"/>
      <c r="GHI50" s="61"/>
      <c r="GHJ50" s="61"/>
      <c r="GHK50" s="61"/>
      <c r="GHL50" s="61"/>
      <c r="GHM50" s="61"/>
      <c r="GHN50" s="61"/>
      <c r="GHO50" s="61"/>
      <c r="GHP50" s="61"/>
      <c r="GHQ50" s="61"/>
      <c r="GHR50" s="61"/>
      <c r="GHS50" s="61"/>
      <c r="GHT50" s="61"/>
      <c r="GHU50" s="61"/>
      <c r="GHV50" s="61"/>
      <c r="GHW50" s="61"/>
      <c r="GHX50" s="61"/>
      <c r="GHY50" s="61"/>
      <c r="GHZ50" s="61"/>
      <c r="GIA50" s="61"/>
      <c r="GIB50" s="61"/>
      <c r="GIC50" s="61"/>
      <c r="GID50" s="61"/>
      <c r="GIE50" s="61"/>
      <c r="GIF50" s="61"/>
      <c r="GIG50" s="61"/>
      <c r="GIH50" s="61"/>
      <c r="GII50" s="61"/>
      <c r="GIJ50" s="61"/>
      <c r="GIK50" s="61"/>
      <c r="GIL50" s="61"/>
      <c r="GIM50" s="61"/>
      <c r="GIN50" s="61"/>
      <c r="GIO50" s="61"/>
      <c r="GIP50" s="61"/>
      <c r="GIQ50" s="61"/>
      <c r="GIR50" s="61"/>
      <c r="GIS50" s="61"/>
      <c r="GIT50" s="61"/>
      <c r="GIU50" s="61"/>
      <c r="GIV50" s="61"/>
      <c r="GIW50" s="61"/>
      <c r="GIX50" s="61"/>
      <c r="GIY50" s="61"/>
      <c r="GIZ50" s="61"/>
      <c r="GJA50" s="61"/>
      <c r="GJB50" s="61"/>
      <c r="GJC50" s="61"/>
      <c r="GJD50" s="61"/>
      <c r="GJE50" s="61"/>
      <c r="GJF50" s="61"/>
      <c r="GJG50" s="61"/>
      <c r="GJH50" s="61"/>
      <c r="GJI50" s="61"/>
      <c r="GJJ50" s="61"/>
      <c r="GJK50" s="61"/>
      <c r="GJL50" s="61"/>
      <c r="GJM50" s="61"/>
      <c r="GJN50" s="61"/>
      <c r="GJO50" s="61"/>
      <c r="GJP50" s="61"/>
      <c r="GJQ50" s="61"/>
      <c r="GJR50" s="61"/>
      <c r="GJS50" s="61"/>
      <c r="GJT50" s="61"/>
      <c r="GJU50" s="61"/>
      <c r="GJV50" s="61"/>
      <c r="GJW50" s="61"/>
      <c r="GJX50" s="61"/>
      <c r="GJY50" s="61"/>
      <c r="GJZ50" s="61"/>
      <c r="GKA50" s="61"/>
      <c r="GKB50" s="61"/>
      <c r="GKC50" s="61"/>
      <c r="GKD50" s="61"/>
      <c r="GKE50" s="61"/>
      <c r="GKF50" s="61"/>
      <c r="GKG50" s="61"/>
      <c r="GKH50" s="61"/>
      <c r="GKI50" s="61"/>
      <c r="GKJ50" s="61"/>
      <c r="GKK50" s="61"/>
      <c r="GKL50" s="61"/>
      <c r="GKM50" s="61"/>
      <c r="GKN50" s="61"/>
      <c r="GKO50" s="61"/>
      <c r="GKP50" s="61"/>
      <c r="GKQ50" s="61"/>
      <c r="GKR50" s="61"/>
      <c r="GKS50" s="61"/>
      <c r="GKT50" s="61"/>
      <c r="GKU50" s="61"/>
      <c r="GKV50" s="61"/>
      <c r="GKW50" s="61"/>
      <c r="GKX50" s="61"/>
      <c r="GKY50" s="61"/>
      <c r="GKZ50" s="61"/>
      <c r="GLA50" s="61"/>
      <c r="GLB50" s="61"/>
      <c r="GLC50" s="61"/>
      <c r="GLD50" s="61"/>
      <c r="GLE50" s="61"/>
      <c r="GLF50" s="61"/>
      <c r="GLG50" s="61"/>
      <c r="GLH50" s="61"/>
      <c r="GLI50" s="61"/>
      <c r="GLJ50" s="61"/>
      <c r="GLK50" s="61"/>
      <c r="GLL50" s="61"/>
      <c r="GLM50" s="61"/>
      <c r="GLN50" s="61"/>
      <c r="GLO50" s="61"/>
      <c r="GLP50" s="61"/>
      <c r="GLQ50" s="61"/>
      <c r="GLR50" s="61"/>
      <c r="GLS50" s="61"/>
      <c r="GLT50" s="61"/>
      <c r="GLU50" s="61"/>
      <c r="GLV50" s="61"/>
      <c r="GLW50" s="61"/>
      <c r="GLX50" s="61"/>
      <c r="GLY50" s="61"/>
      <c r="GLZ50" s="61"/>
      <c r="GMA50" s="61"/>
      <c r="GMB50" s="61"/>
      <c r="GMC50" s="61"/>
      <c r="GMD50" s="61"/>
      <c r="GME50" s="61"/>
      <c r="GMF50" s="61"/>
      <c r="GMG50" s="61"/>
      <c r="GMH50" s="61"/>
      <c r="GMI50" s="61"/>
      <c r="GMJ50" s="61"/>
      <c r="GMK50" s="61"/>
      <c r="GML50" s="61"/>
      <c r="GMM50" s="61"/>
      <c r="GMN50" s="61"/>
      <c r="GMO50" s="61"/>
      <c r="GMP50" s="61"/>
      <c r="GMQ50" s="61"/>
      <c r="GMR50" s="61"/>
      <c r="GMS50" s="61"/>
      <c r="GMT50" s="61"/>
      <c r="GMU50" s="61"/>
      <c r="GMV50" s="61"/>
      <c r="GMW50" s="61"/>
      <c r="GMX50" s="61"/>
      <c r="GMY50" s="61"/>
      <c r="GMZ50" s="61"/>
      <c r="GNA50" s="61"/>
      <c r="GNB50" s="61"/>
      <c r="GNC50" s="61"/>
      <c r="GND50" s="61"/>
      <c r="GNE50" s="61"/>
      <c r="GNF50" s="61"/>
      <c r="GNG50" s="61"/>
      <c r="GNH50" s="61"/>
      <c r="GNI50" s="61"/>
      <c r="GNJ50" s="61"/>
      <c r="GNK50" s="61"/>
      <c r="GNL50" s="61"/>
      <c r="GNM50" s="61"/>
      <c r="GNN50" s="61"/>
      <c r="GNO50" s="61"/>
      <c r="GNP50" s="61"/>
      <c r="GNQ50" s="61"/>
      <c r="GNR50" s="61"/>
      <c r="GNS50" s="61"/>
      <c r="GNT50" s="61"/>
      <c r="GNU50" s="61"/>
      <c r="GNV50" s="61"/>
      <c r="GNW50" s="61"/>
      <c r="GNX50" s="61"/>
      <c r="GNY50" s="61"/>
      <c r="GNZ50" s="61"/>
      <c r="GOA50" s="61"/>
      <c r="GOB50" s="61"/>
      <c r="GOC50" s="61"/>
      <c r="GOD50" s="61"/>
      <c r="GOE50" s="61"/>
      <c r="GOF50" s="61"/>
      <c r="GOG50" s="61"/>
      <c r="GOH50" s="61"/>
      <c r="GOI50" s="61"/>
      <c r="GOJ50" s="61"/>
      <c r="GOK50" s="61"/>
      <c r="GOL50" s="61"/>
      <c r="GOM50" s="61"/>
      <c r="GON50" s="61"/>
      <c r="GOO50" s="61"/>
      <c r="GOP50" s="61"/>
      <c r="GOQ50" s="61"/>
      <c r="GOR50" s="61"/>
      <c r="GOS50" s="61"/>
      <c r="GOT50" s="61"/>
      <c r="GOU50" s="61"/>
      <c r="GOV50" s="61"/>
      <c r="GOW50" s="61"/>
      <c r="GOX50" s="61"/>
      <c r="GOY50" s="61"/>
      <c r="GOZ50" s="61"/>
      <c r="GPA50" s="61"/>
      <c r="GPB50" s="61"/>
      <c r="GPC50" s="61"/>
      <c r="GPD50" s="61"/>
      <c r="GPE50" s="61"/>
      <c r="GPF50" s="61"/>
      <c r="GPG50" s="61"/>
      <c r="GPH50" s="61"/>
      <c r="GPI50" s="61"/>
      <c r="GPJ50" s="61"/>
      <c r="GPK50" s="61"/>
      <c r="GPL50" s="61"/>
      <c r="GPM50" s="61"/>
      <c r="GPN50" s="61"/>
      <c r="GPO50" s="61"/>
      <c r="GPP50" s="61"/>
      <c r="GPQ50" s="61"/>
      <c r="GPR50" s="61"/>
      <c r="GPS50" s="61"/>
      <c r="GPT50" s="61"/>
      <c r="GPU50" s="61"/>
      <c r="GPV50" s="61"/>
      <c r="GPW50" s="61"/>
      <c r="GPX50" s="61"/>
      <c r="GPY50" s="61"/>
      <c r="GPZ50" s="61"/>
      <c r="GQA50" s="61"/>
      <c r="GQB50" s="61"/>
      <c r="GQC50" s="61"/>
      <c r="GQD50" s="61"/>
      <c r="GQE50" s="61"/>
      <c r="GQF50" s="61"/>
      <c r="GQG50" s="61"/>
      <c r="GQH50" s="61"/>
      <c r="GQI50" s="61"/>
      <c r="GQJ50" s="61"/>
      <c r="GQK50" s="61"/>
      <c r="GQL50" s="61"/>
      <c r="GQM50" s="61"/>
      <c r="GQN50" s="61"/>
      <c r="GQO50" s="61"/>
      <c r="GQP50" s="61"/>
      <c r="GQQ50" s="61"/>
      <c r="GQR50" s="61"/>
      <c r="GQS50" s="61"/>
      <c r="GQT50" s="61"/>
      <c r="GQU50" s="61"/>
      <c r="GQV50" s="61"/>
      <c r="GQW50" s="61"/>
      <c r="GQX50" s="61"/>
      <c r="GQY50" s="61"/>
      <c r="GQZ50" s="61"/>
      <c r="GRA50" s="61"/>
      <c r="GRB50" s="61"/>
      <c r="GRC50" s="61"/>
      <c r="GRD50" s="61"/>
      <c r="GRE50" s="61"/>
      <c r="GRF50" s="61"/>
      <c r="GRG50" s="61"/>
      <c r="GRH50" s="61"/>
      <c r="GRI50" s="61"/>
      <c r="GRJ50" s="61"/>
      <c r="GRK50" s="61"/>
      <c r="GRL50" s="61"/>
      <c r="GRM50" s="61"/>
      <c r="GRN50" s="61"/>
      <c r="GRO50" s="61"/>
      <c r="GRP50" s="61"/>
      <c r="GRQ50" s="61"/>
      <c r="GRR50" s="61"/>
      <c r="GRS50" s="61"/>
      <c r="GRT50" s="61"/>
      <c r="GRU50" s="61"/>
      <c r="GRV50" s="61"/>
      <c r="GRW50" s="61"/>
      <c r="GRX50" s="61"/>
      <c r="GRY50" s="61"/>
      <c r="GRZ50" s="61"/>
      <c r="GSA50" s="61"/>
      <c r="GSB50" s="61"/>
      <c r="GSC50" s="61"/>
      <c r="GSD50" s="61"/>
      <c r="GSE50" s="61"/>
      <c r="GSF50" s="61"/>
      <c r="GSG50" s="61"/>
      <c r="GSH50" s="61"/>
      <c r="GSI50" s="61"/>
      <c r="GSJ50" s="61"/>
      <c r="GSK50" s="61"/>
      <c r="GSL50" s="61"/>
      <c r="GSM50" s="61"/>
      <c r="GSN50" s="61"/>
      <c r="GSO50" s="61"/>
      <c r="GSP50" s="61"/>
      <c r="GSQ50" s="61"/>
      <c r="GSR50" s="61"/>
      <c r="GSS50" s="61"/>
      <c r="GST50" s="61"/>
      <c r="GSU50" s="61"/>
      <c r="GSV50" s="61"/>
      <c r="GSW50" s="61"/>
      <c r="GSX50" s="61"/>
      <c r="GSY50" s="61"/>
      <c r="GSZ50" s="61"/>
      <c r="GTA50" s="61"/>
      <c r="GTB50" s="61"/>
      <c r="GTC50" s="61"/>
      <c r="GTD50" s="61"/>
      <c r="GTE50" s="61"/>
      <c r="GTF50" s="61"/>
      <c r="GTG50" s="61"/>
      <c r="GTH50" s="61"/>
      <c r="GTI50" s="61"/>
      <c r="GTJ50" s="61"/>
      <c r="GTK50" s="61"/>
      <c r="GTL50" s="61"/>
      <c r="GTM50" s="61"/>
      <c r="GTN50" s="61"/>
      <c r="GTO50" s="61"/>
      <c r="GTP50" s="61"/>
      <c r="GTQ50" s="61"/>
      <c r="GTR50" s="61"/>
      <c r="GTS50" s="61"/>
      <c r="GTT50" s="61"/>
      <c r="GTU50" s="61"/>
      <c r="GTV50" s="61"/>
      <c r="GTW50" s="61"/>
      <c r="GTX50" s="61"/>
      <c r="GTY50" s="61"/>
      <c r="GTZ50" s="61"/>
      <c r="GUA50" s="61"/>
      <c r="GUB50" s="61"/>
      <c r="GUC50" s="61"/>
      <c r="GUD50" s="61"/>
      <c r="GUE50" s="61"/>
      <c r="GUF50" s="61"/>
      <c r="GUG50" s="61"/>
      <c r="GUH50" s="61"/>
      <c r="GUI50" s="61"/>
      <c r="GUJ50" s="61"/>
      <c r="GUK50" s="61"/>
      <c r="GUL50" s="61"/>
      <c r="GUM50" s="61"/>
      <c r="GUN50" s="61"/>
      <c r="GUO50" s="61"/>
      <c r="GUP50" s="61"/>
      <c r="GUQ50" s="61"/>
      <c r="GUR50" s="61"/>
      <c r="GUS50" s="61"/>
      <c r="GUT50" s="61"/>
      <c r="GUU50" s="61"/>
      <c r="GUV50" s="61"/>
      <c r="GUW50" s="61"/>
      <c r="GUX50" s="61"/>
      <c r="GUY50" s="61"/>
      <c r="GUZ50" s="61"/>
      <c r="GVA50" s="61"/>
      <c r="GVB50" s="61"/>
      <c r="GVC50" s="61"/>
      <c r="GVD50" s="61"/>
      <c r="GVE50" s="61"/>
      <c r="GVF50" s="61"/>
      <c r="GVG50" s="61"/>
      <c r="GVH50" s="61"/>
      <c r="GVI50" s="61"/>
      <c r="GVJ50" s="61"/>
      <c r="GVK50" s="61"/>
      <c r="GVL50" s="61"/>
      <c r="GVM50" s="61"/>
      <c r="GVN50" s="61"/>
      <c r="GVO50" s="61"/>
      <c r="GVP50" s="61"/>
      <c r="GVQ50" s="61"/>
      <c r="GVR50" s="61"/>
      <c r="GVS50" s="61"/>
      <c r="GVT50" s="61"/>
      <c r="GVU50" s="61"/>
      <c r="GVV50" s="61"/>
      <c r="GVW50" s="61"/>
      <c r="GVX50" s="61"/>
      <c r="GVY50" s="61"/>
      <c r="GVZ50" s="61"/>
      <c r="GWA50" s="61"/>
      <c r="GWB50" s="61"/>
      <c r="GWC50" s="61"/>
      <c r="GWD50" s="61"/>
      <c r="GWE50" s="61"/>
      <c r="GWF50" s="61"/>
      <c r="GWG50" s="61"/>
      <c r="GWH50" s="61"/>
      <c r="GWI50" s="61"/>
      <c r="GWJ50" s="61"/>
      <c r="GWK50" s="61"/>
      <c r="GWL50" s="61"/>
      <c r="GWM50" s="61"/>
      <c r="GWN50" s="61"/>
      <c r="GWO50" s="61"/>
      <c r="GWP50" s="61"/>
      <c r="GWQ50" s="61"/>
      <c r="GWR50" s="61"/>
      <c r="GWS50" s="61"/>
      <c r="GWT50" s="61"/>
      <c r="GWU50" s="61"/>
      <c r="GWV50" s="61"/>
      <c r="GWW50" s="61"/>
      <c r="GWX50" s="61"/>
      <c r="GWY50" s="61"/>
      <c r="GWZ50" s="61"/>
      <c r="GXA50" s="61"/>
      <c r="GXB50" s="61"/>
      <c r="GXC50" s="61"/>
      <c r="GXD50" s="61"/>
      <c r="GXE50" s="61"/>
      <c r="GXF50" s="61"/>
      <c r="GXG50" s="61"/>
      <c r="GXH50" s="61"/>
      <c r="GXI50" s="61"/>
      <c r="GXJ50" s="61"/>
      <c r="GXK50" s="61"/>
      <c r="GXL50" s="61"/>
      <c r="GXM50" s="61"/>
      <c r="GXN50" s="61"/>
      <c r="GXO50" s="61"/>
      <c r="GXP50" s="61"/>
      <c r="GXQ50" s="61"/>
      <c r="GXR50" s="61"/>
      <c r="GXS50" s="61"/>
      <c r="GXT50" s="61"/>
      <c r="GXU50" s="61"/>
      <c r="GXV50" s="61"/>
      <c r="GXW50" s="61"/>
      <c r="GXX50" s="61"/>
      <c r="GXY50" s="61"/>
      <c r="GXZ50" s="61"/>
      <c r="GYA50" s="61"/>
      <c r="GYB50" s="61"/>
      <c r="GYC50" s="61"/>
      <c r="GYD50" s="61"/>
      <c r="GYE50" s="61"/>
      <c r="GYF50" s="61"/>
      <c r="GYG50" s="61"/>
      <c r="GYH50" s="61"/>
      <c r="GYI50" s="61"/>
      <c r="GYJ50" s="61"/>
      <c r="GYK50" s="61"/>
      <c r="GYL50" s="61"/>
      <c r="GYM50" s="61"/>
      <c r="GYN50" s="61"/>
      <c r="GYO50" s="61"/>
      <c r="GYP50" s="61"/>
      <c r="GYQ50" s="61"/>
      <c r="GYR50" s="61"/>
      <c r="GYS50" s="61"/>
      <c r="GYT50" s="61"/>
      <c r="GYU50" s="61"/>
      <c r="GYV50" s="61"/>
      <c r="GYW50" s="61"/>
      <c r="GYX50" s="61"/>
      <c r="GYY50" s="61"/>
      <c r="GYZ50" s="61"/>
      <c r="GZA50" s="61"/>
      <c r="GZB50" s="61"/>
      <c r="GZC50" s="61"/>
      <c r="GZD50" s="61"/>
      <c r="GZE50" s="61"/>
      <c r="GZF50" s="61"/>
      <c r="GZG50" s="61"/>
      <c r="GZH50" s="61"/>
      <c r="GZI50" s="61"/>
      <c r="GZJ50" s="61"/>
      <c r="GZK50" s="61"/>
      <c r="GZL50" s="61"/>
      <c r="GZM50" s="61"/>
      <c r="GZN50" s="61"/>
      <c r="GZO50" s="61"/>
      <c r="GZP50" s="61"/>
      <c r="GZQ50" s="61"/>
      <c r="GZR50" s="61"/>
      <c r="GZS50" s="61"/>
      <c r="GZT50" s="61"/>
      <c r="GZU50" s="61"/>
      <c r="GZV50" s="61"/>
      <c r="GZW50" s="61"/>
      <c r="GZX50" s="61"/>
      <c r="GZY50" s="61"/>
      <c r="GZZ50" s="61"/>
      <c r="HAA50" s="61"/>
      <c r="HAB50" s="61"/>
      <c r="HAC50" s="61"/>
      <c r="HAD50" s="61"/>
      <c r="HAE50" s="61"/>
      <c r="HAF50" s="61"/>
      <c r="HAG50" s="61"/>
      <c r="HAH50" s="61"/>
      <c r="HAI50" s="61"/>
      <c r="HAJ50" s="61"/>
      <c r="HAK50" s="61"/>
      <c r="HAL50" s="61"/>
      <c r="HAM50" s="61"/>
      <c r="HAN50" s="61"/>
      <c r="HAO50" s="61"/>
      <c r="HAP50" s="61"/>
      <c r="HAQ50" s="61"/>
      <c r="HAR50" s="61"/>
      <c r="HAS50" s="61"/>
      <c r="HAT50" s="61"/>
      <c r="HAU50" s="61"/>
      <c r="HAV50" s="61"/>
      <c r="HAW50" s="61"/>
      <c r="HAX50" s="61"/>
      <c r="HAY50" s="61"/>
      <c r="HAZ50" s="61"/>
      <c r="HBA50" s="61"/>
      <c r="HBB50" s="61"/>
      <c r="HBC50" s="61"/>
      <c r="HBD50" s="61"/>
      <c r="HBE50" s="61"/>
      <c r="HBF50" s="61"/>
      <c r="HBG50" s="61"/>
      <c r="HBH50" s="61"/>
      <c r="HBI50" s="61"/>
      <c r="HBJ50" s="61"/>
      <c r="HBK50" s="61"/>
      <c r="HBL50" s="61"/>
      <c r="HBM50" s="61"/>
      <c r="HBN50" s="61"/>
      <c r="HBO50" s="61"/>
      <c r="HBP50" s="61"/>
      <c r="HBQ50" s="61"/>
      <c r="HBR50" s="61"/>
      <c r="HBS50" s="61"/>
      <c r="HBT50" s="61"/>
      <c r="HBU50" s="61"/>
      <c r="HBV50" s="61"/>
      <c r="HBW50" s="61"/>
      <c r="HBX50" s="61"/>
      <c r="HBY50" s="61"/>
      <c r="HBZ50" s="61"/>
      <c r="HCA50" s="61"/>
      <c r="HCB50" s="61"/>
      <c r="HCC50" s="61"/>
      <c r="HCD50" s="61"/>
      <c r="HCE50" s="61"/>
      <c r="HCF50" s="61"/>
      <c r="HCG50" s="61"/>
      <c r="HCH50" s="61"/>
      <c r="HCI50" s="61"/>
      <c r="HCJ50" s="61"/>
      <c r="HCK50" s="61"/>
      <c r="HCL50" s="61"/>
      <c r="HCM50" s="61"/>
      <c r="HCN50" s="61"/>
      <c r="HCO50" s="61"/>
      <c r="HCP50" s="61"/>
      <c r="HCQ50" s="61"/>
      <c r="HCR50" s="61"/>
      <c r="HCS50" s="61"/>
      <c r="HCT50" s="61"/>
      <c r="HCU50" s="61"/>
      <c r="HCV50" s="61"/>
      <c r="HCW50" s="61"/>
      <c r="HCX50" s="61"/>
      <c r="HCY50" s="61"/>
      <c r="HCZ50" s="61"/>
      <c r="HDA50" s="61"/>
      <c r="HDB50" s="61"/>
      <c r="HDC50" s="61"/>
      <c r="HDD50" s="61"/>
      <c r="HDE50" s="61"/>
      <c r="HDF50" s="61"/>
      <c r="HDG50" s="61"/>
      <c r="HDH50" s="61"/>
      <c r="HDI50" s="61"/>
      <c r="HDJ50" s="61"/>
      <c r="HDK50" s="61"/>
      <c r="HDL50" s="61"/>
      <c r="HDM50" s="61"/>
      <c r="HDN50" s="61"/>
      <c r="HDO50" s="61"/>
      <c r="HDP50" s="61"/>
      <c r="HDQ50" s="61"/>
      <c r="HDR50" s="61"/>
      <c r="HDS50" s="61"/>
      <c r="HDT50" s="61"/>
      <c r="HDU50" s="61"/>
      <c r="HDV50" s="61"/>
      <c r="HDW50" s="61"/>
      <c r="HDX50" s="61"/>
      <c r="HDY50" s="61"/>
      <c r="HDZ50" s="61"/>
      <c r="HEA50" s="61"/>
      <c r="HEB50" s="61"/>
      <c r="HEC50" s="61"/>
      <c r="HED50" s="61"/>
      <c r="HEE50" s="61"/>
      <c r="HEF50" s="61"/>
      <c r="HEG50" s="61"/>
      <c r="HEH50" s="61"/>
      <c r="HEI50" s="61"/>
      <c r="HEJ50" s="61"/>
      <c r="HEK50" s="61"/>
      <c r="HEL50" s="61"/>
      <c r="HEM50" s="61"/>
      <c r="HEN50" s="61"/>
      <c r="HEO50" s="61"/>
      <c r="HEP50" s="61"/>
      <c r="HEQ50" s="61"/>
      <c r="HER50" s="61"/>
      <c r="HES50" s="61"/>
      <c r="HET50" s="61"/>
      <c r="HEU50" s="61"/>
      <c r="HEV50" s="61"/>
      <c r="HEW50" s="61"/>
      <c r="HEX50" s="61"/>
      <c r="HEY50" s="61"/>
      <c r="HEZ50" s="61"/>
      <c r="HFA50" s="61"/>
      <c r="HFB50" s="61"/>
      <c r="HFC50" s="61"/>
      <c r="HFD50" s="61"/>
      <c r="HFE50" s="61"/>
      <c r="HFF50" s="61"/>
      <c r="HFG50" s="61"/>
      <c r="HFH50" s="61"/>
      <c r="HFI50" s="61"/>
      <c r="HFJ50" s="61"/>
      <c r="HFK50" s="61"/>
      <c r="HFL50" s="61"/>
      <c r="HFM50" s="61"/>
      <c r="HFN50" s="61"/>
      <c r="HFO50" s="61"/>
      <c r="HFP50" s="61"/>
      <c r="HFQ50" s="61"/>
      <c r="HFR50" s="61"/>
      <c r="HFS50" s="61"/>
      <c r="HFT50" s="61"/>
      <c r="HFU50" s="61"/>
      <c r="HFV50" s="61"/>
      <c r="HFW50" s="61"/>
      <c r="HFX50" s="61"/>
      <c r="HFY50" s="61"/>
      <c r="HFZ50" s="61"/>
      <c r="HGA50" s="61"/>
      <c r="HGB50" s="61"/>
      <c r="HGC50" s="61"/>
      <c r="HGD50" s="61"/>
      <c r="HGE50" s="61"/>
      <c r="HGF50" s="61"/>
      <c r="HGG50" s="61"/>
      <c r="HGH50" s="61"/>
      <c r="HGI50" s="61"/>
      <c r="HGJ50" s="61"/>
      <c r="HGK50" s="61"/>
      <c r="HGL50" s="61"/>
      <c r="HGM50" s="61"/>
      <c r="HGN50" s="61"/>
      <c r="HGO50" s="61"/>
      <c r="HGP50" s="61"/>
      <c r="HGQ50" s="61"/>
      <c r="HGR50" s="61"/>
      <c r="HGS50" s="61"/>
      <c r="HGT50" s="61"/>
      <c r="HGU50" s="61"/>
      <c r="HGV50" s="61"/>
      <c r="HGW50" s="61"/>
      <c r="HGX50" s="61"/>
      <c r="HGY50" s="61"/>
      <c r="HGZ50" s="61"/>
      <c r="HHA50" s="61"/>
      <c r="HHB50" s="61"/>
      <c r="HHC50" s="61"/>
      <c r="HHD50" s="61"/>
      <c r="HHE50" s="61"/>
      <c r="HHF50" s="61"/>
      <c r="HHG50" s="61"/>
      <c r="HHH50" s="61"/>
      <c r="HHI50" s="61"/>
      <c r="HHJ50" s="61"/>
      <c r="HHK50" s="61"/>
      <c r="HHL50" s="61"/>
      <c r="HHM50" s="61"/>
      <c r="HHN50" s="61"/>
      <c r="HHO50" s="61"/>
      <c r="HHP50" s="61"/>
      <c r="HHQ50" s="61"/>
      <c r="HHR50" s="61"/>
      <c r="HHS50" s="61"/>
      <c r="HHT50" s="61"/>
      <c r="HHU50" s="61"/>
      <c r="HHV50" s="61"/>
      <c r="HHW50" s="61"/>
      <c r="HHX50" s="61"/>
      <c r="HHY50" s="61"/>
      <c r="HHZ50" s="61"/>
      <c r="HIA50" s="61"/>
      <c r="HIB50" s="61"/>
      <c r="HIC50" s="61"/>
      <c r="HID50" s="61"/>
      <c r="HIE50" s="61"/>
      <c r="HIF50" s="61"/>
      <c r="HIG50" s="61"/>
      <c r="HIH50" s="61"/>
      <c r="HII50" s="61"/>
      <c r="HIJ50" s="61"/>
      <c r="HIK50" s="61"/>
      <c r="HIL50" s="61"/>
      <c r="HIM50" s="61"/>
      <c r="HIN50" s="61"/>
      <c r="HIO50" s="61"/>
      <c r="HIP50" s="61"/>
      <c r="HIQ50" s="61"/>
      <c r="HIR50" s="61"/>
      <c r="HIS50" s="61"/>
      <c r="HIT50" s="61"/>
      <c r="HIU50" s="61"/>
      <c r="HIV50" s="61"/>
      <c r="HIW50" s="61"/>
      <c r="HIX50" s="61"/>
      <c r="HIY50" s="61"/>
      <c r="HIZ50" s="61"/>
      <c r="HJA50" s="61"/>
      <c r="HJB50" s="61"/>
      <c r="HJC50" s="61"/>
      <c r="HJD50" s="61"/>
      <c r="HJE50" s="61"/>
      <c r="HJF50" s="61"/>
      <c r="HJG50" s="61"/>
      <c r="HJH50" s="61"/>
      <c r="HJI50" s="61"/>
      <c r="HJJ50" s="61"/>
      <c r="HJK50" s="61"/>
      <c r="HJL50" s="61"/>
      <c r="HJM50" s="61"/>
      <c r="HJN50" s="61"/>
      <c r="HJO50" s="61"/>
      <c r="HJP50" s="61"/>
      <c r="HJQ50" s="61"/>
      <c r="HJR50" s="61"/>
      <c r="HJS50" s="61"/>
      <c r="HJT50" s="61"/>
      <c r="HJU50" s="61"/>
      <c r="HJV50" s="61"/>
      <c r="HJW50" s="61"/>
      <c r="HJX50" s="61"/>
      <c r="HJY50" s="61"/>
      <c r="HJZ50" s="61"/>
      <c r="HKA50" s="61"/>
      <c r="HKB50" s="61"/>
      <c r="HKC50" s="61"/>
      <c r="HKD50" s="61"/>
      <c r="HKE50" s="61"/>
      <c r="HKF50" s="61"/>
      <c r="HKG50" s="61"/>
      <c r="HKH50" s="61"/>
      <c r="HKI50" s="61"/>
      <c r="HKJ50" s="61"/>
      <c r="HKK50" s="61"/>
      <c r="HKL50" s="61"/>
      <c r="HKM50" s="61"/>
      <c r="HKN50" s="61"/>
      <c r="HKO50" s="61"/>
      <c r="HKP50" s="61"/>
      <c r="HKQ50" s="61"/>
      <c r="HKR50" s="61"/>
      <c r="HKS50" s="61"/>
      <c r="HKT50" s="61"/>
      <c r="HKU50" s="61"/>
      <c r="HKV50" s="61"/>
      <c r="HKW50" s="61"/>
      <c r="HKX50" s="61"/>
      <c r="HKY50" s="61"/>
      <c r="HKZ50" s="61"/>
      <c r="HLA50" s="61"/>
      <c r="HLB50" s="61"/>
      <c r="HLC50" s="61"/>
      <c r="HLD50" s="61"/>
      <c r="HLE50" s="61"/>
      <c r="HLF50" s="61"/>
      <c r="HLG50" s="61"/>
      <c r="HLH50" s="61"/>
      <c r="HLI50" s="61"/>
      <c r="HLJ50" s="61"/>
      <c r="HLK50" s="61"/>
      <c r="HLL50" s="61"/>
      <c r="HLM50" s="61"/>
      <c r="HLN50" s="61"/>
      <c r="HLO50" s="61"/>
      <c r="HLP50" s="61"/>
      <c r="HLQ50" s="61"/>
      <c r="HLR50" s="61"/>
      <c r="HLS50" s="61"/>
      <c r="HLT50" s="61"/>
      <c r="HLU50" s="61"/>
      <c r="HLV50" s="61"/>
      <c r="HLW50" s="61"/>
      <c r="HLX50" s="61"/>
      <c r="HLY50" s="61"/>
      <c r="HLZ50" s="61"/>
      <c r="HMA50" s="61"/>
      <c r="HMB50" s="61"/>
      <c r="HMC50" s="61"/>
      <c r="HMD50" s="61"/>
      <c r="HME50" s="61"/>
      <c r="HMF50" s="61"/>
      <c r="HMG50" s="61"/>
      <c r="HMH50" s="61"/>
      <c r="HMI50" s="61"/>
      <c r="HMJ50" s="61"/>
      <c r="HMK50" s="61"/>
      <c r="HML50" s="61"/>
      <c r="HMM50" s="61"/>
      <c r="HMN50" s="61"/>
      <c r="HMO50" s="61"/>
      <c r="HMP50" s="61"/>
      <c r="HMQ50" s="61"/>
      <c r="HMR50" s="61"/>
      <c r="HMS50" s="61"/>
      <c r="HMT50" s="61"/>
      <c r="HMU50" s="61"/>
      <c r="HMV50" s="61"/>
      <c r="HMW50" s="61"/>
      <c r="HMX50" s="61"/>
      <c r="HMY50" s="61"/>
      <c r="HMZ50" s="61"/>
      <c r="HNA50" s="61"/>
      <c r="HNB50" s="61"/>
      <c r="HNC50" s="61"/>
      <c r="HND50" s="61"/>
      <c r="HNE50" s="61"/>
      <c r="HNF50" s="61"/>
      <c r="HNG50" s="61"/>
      <c r="HNH50" s="61"/>
      <c r="HNI50" s="61"/>
      <c r="HNJ50" s="61"/>
      <c r="HNK50" s="61"/>
      <c r="HNL50" s="61"/>
      <c r="HNM50" s="61"/>
      <c r="HNN50" s="61"/>
      <c r="HNO50" s="61"/>
      <c r="HNP50" s="61"/>
      <c r="HNQ50" s="61"/>
      <c r="HNR50" s="61"/>
      <c r="HNS50" s="61"/>
      <c r="HNT50" s="61"/>
      <c r="HNU50" s="61"/>
      <c r="HNV50" s="61"/>
      <c r="HNW50" s="61"/>
      <c r="HNX50" s="61"/>
      <c r="HNY50" s="61"/>
      <c r="HNZ50" s="61"/>
      <c r="HOA50" s="61"/>
      <c r="HOB50" s="61"/>
      <c r="HOC50" s="61"/>
      <c r="HOD50" s="61"/>
      <c r="HOE50" s="61"/>
      <c r="HOF50" s="61"/>
      <c r="HOG50" s="61"/>
      <c r="HOH50" s="61"/>
      <c r="HOI50" s="61"/>
      <c r="HOJ50" s="61"/>
      <c r="HOK50" s="61"/>
      <c r="HOL50" s="61"/>
      <c r="HOM50" s="61"/>
      <c r="HON50" s="61"/>
      <c r="HOO50" s="61"/>
      <c r="HOP50" s="61"/>
      <c r="HOQ50" s="61"/>
      <c r="HOR50" s="61"/>
      <c r="HOS50" s="61"/>
      <c r="HOT50" s="61"/>
      <c r="HOU50" s="61"/>
      <c r="HOV50" s="61"/>
      <c r="HOW50" s="61"/>
      <c r="HOX50" s="61"/>
      <c r="HOY50" s="61"/>
      <c r="HOZ50" s="61"/>
      <c r="HPA50" s="61"/>
      <c r="HPB50" s="61"/>
      <c r="HPC50" s="61"/>
      <c r="HPD50" s="61"/>
      <c r="HPE50" s="61"/>
      <c r="HPF50" s="61"/>
      <c r="HPG50" s="61"/>
      <c r="HPH50" s="61"/>
      <c r="HPI50" s="61"/>
      <c r="HPJ50" s="61"/>
      <c r="HPK50" s="61"/>
      <c r="HPL50" s="61"/>
      <c r="HPM50" s="61"/>
      <c r="HPN50" s="61"/>
      <c r="HPO50" s="61"/>
      <c r="HPP50" s="61"/>
      <c r="HPQ50" s="61"/>
      <c r="HPR50" s="61"/>
      <c r="HPS50" s="61"/>
      <c r="HPT50" s="61"/>
      <c r="HPU50" s="61"/>
      <c r="HPV50" s="61"/>
      <c r="HPW50" s="61"/>
      <c r="HPX50" s="61"/>
      <c r="HPY50" s="61"/>
      <c r="HPZ50" s="61"/>
      <c r="HQA50" s="61"/>
      <c r="HQB50" s="61"/>
      <c r="HQC50" s="61"/>
      <c r="HQD50" s="61"/>
      <c r="HQE50" s="61"/>
      <c r="HQF50" s="61"/>
      <c r="HQG50" s="61"/>
      <c r="HQH50" s="61"/>
      <c r="HQI50" s="61"/>
      <c r="HQJ50" s="61"/>
      <c r="HQK50" s="61"/>
      <c r="HQL50" s="61"/>
      <c r="HQM50" s="61"/>
      <c r="HQN50" s="61"/>
      <c r="HQO50" s="61"/>
      <c r="HQP50" s="61"/>
      <c r="HQQ50" s="61"/>
      <c r="HQR50" s="61"/>
      <c r="HQS50" s="61"/>
      <c r="HQT50" s="61"/>
      <c r="HQU50" s="61"/>
      <c r="HQV50" s="61"/>
      <c r="HQW50" s="61"/>
      <c r="HQX50" s="61"/>
      <c r="HQY50" s="61"/>
      <c r="HQZ50" s="61"/>
      <c r="HRA50" s="61"/>
      <c r="HRB50" s="61"/>
      <c r="HRC50" s="61"/>
      <c r="HRD50" s="61"/>
      <c r="HRE50" s="61"/>
      <c r="HRF50" s="61"/>
      <c r="HRG50" s="61"/>
      <c r="HRH50" s="61"/>
      <c r="HRI50" s="61"/>
      <c r="HRJ50" s="61"/>
      <c r="HRK50" s="61"/>
      <c r="HRL50" s="61"/>
      <c r="HRM50" s="61"/>
      <c r="HRN50" s="61"/>
      <c r="HRO50" s="61"/>
      <c r="HRP50" s="61"/>
      <c r="HRQ50" s="61"/>
      <c r="HRR50" s="61"/>
      <c r="HRS50" s="61"/>
      <c r="HRT50" s="61"/>
      <c r="HRU50" s="61"/>
      <c r="HRV50" s="61"/>
      <c r="HRW50" s="61"/>
      <c r="HRX50" s="61"/>
      <c r="HRY50" s="61"/>
      <c r="HRZ50" s="61"/>
      <c r="HSA50" s="61"/>
      <c r="HSB50" s="61"/>
      <c r="HSC50" s="61"/>
      <c r="HSD50" s="61"/>
      <c r="HSE50" s="61"/>
      <c r="HSF50" s="61"/>
      <c r="HSG50" s="61"/>
      <c r="HSH50" s="61"/>
      <c r="HSI50" s="61"/>
      <c r="HSJ50" s="61"/>
      <c r="HSK50" s="61"/>
      <c r="HSL50" s="61"/>
      <c r="HSM50" s="61"/>
      <c r="HSN50" s="61"/>
      <c r="HSO50" s="61"/>
      <c r="HSP50" s="61"/>
      <c r="HSQ50" s="61"/>
      <c r="HSR50" s="61"/>
      <c r="HSS50" s="61"/>
      <c r="HST50" s="61"/>
      <c r="HSU50" s="61"/>
      <c r="HSV50" s="61"/>
      <c r="HSW50" s="61"/>
      <c r="HSX50" s="61"/>
      <c r="HSY50" s="61"/>
      <c r="HSZ50" s="61"/>
      <c r="HTA50" s="61"/>
      <c r="HTB50" s="61"/>
      <c r="HTC50" s="61"/>
      <c r="HTD50" s="61"/>
      <c r="HTE50" s="61"/>
      <c r="HTF50" s="61"/>
      <c r="HTG50" s="61"/>
      <c r="HTH50" s="61"/>
      <c r="HTI50" s="61"/>
      <c r="HTJ50" s="61"/>
      <c r="HTK50" s="61"/>
      <c r="HTL50" s="61"/>
      <c r="HTM50" s="61"/>
      <c r="HTN50" s="61"/>
      <c r="HTO50" s="61"/>
      <c r="HTP50" s="61"/>
      <c r="HTQ50" s="61"/>
      <c r="HTR50" s="61"/>
      <c r="HTS50" s="61"/>
      <c r="HTT50" s="61"/>
      <c r="HTU50" s="61"/>
      <c r="HTV50" s="61"/>
      <c r="HTW50" s="61"/>
      <c r="HTX50" s="61"/>
      <c r="HTY50" s="61"/>
      <c r="HTZ50" s="61"/>
      <c r="HUA50" s="61"/>
      <c r="HUB50" s="61"/>
      <c r="HUC50" s="61"/>
      <c r="HUD50" s="61"/>
      <c r="HUE50" s="61"/>
      <c r="HUF50" s="61"/>
      <c r="HUG50" s="61"/>
      <c r="HUH50" s="61"/>
      <c r="HUI50" s="61"/>
      <c r="HUJ50" s="61"/>
      <c r="HUK50" s="61"/>
      <c r="HUL50" s="61"/>
      <c r="HUM50" s="61"/>
      <c r="HUN50" s="61"/>
      <c r="HUO50" s="61"/>
      <c r="HUP50" s="61"/>
      <c r="HUQ50" s="61"/>
      <c r="HUR50" s="61"/>
      <c r="HUS50" s="61"/>
      <c r="HUT50" s="61"/>
      <c r="HUU50" s="61"/>
      <c r="HUV50" s="61"/>
      <c r="HUW50" s="61"/>
      <c r="HUX50" s="61"/>
      <c r="HUY50" s="61"/>
      <c r="HUZ50" s="61"/>
      <c r="HVA50" s="61"/>
      <c r="HVB50" s="61"/>
      <c r="HVC50" s="61"/>
      <c r="HVD50" s="61"/>
      <c r="HVE50" s="61"/>
      <c r="HVF50" s="61"/>
      <c r="HVG50" s="61"/>
      <c r="HVH50" s="61"/>
      <c r="HVI50" s="61"/>
      <c r="HVJ50" s="61"/>
      <c r="HVK50" s="61"/>
      <c r="HVL50" s="61"/>
      <c r="HVM50" s="61"/>
      <c r="HVN50" s="61"/>
      <c r="HVO50" s="61"/>
      <c r="HVP50" s="61"/>
      <c r="HVQ50" s="61"/>
      <c r="HVR50" s="61"/>
      <c r="HVS50" s="61"/>
      <c r="HVT50" s="61"/>
      <c r="HVU50" s="61"/>
      <c r="HVV50" s="61"/>
      <c r="HVW50" s="61"/>
      <c r="HVX50" s="61"/>
      <c r="HVY50" s="61"/>
      <c r="HVZ50" s="61"/>
      <c r="HWA50" s="61"/>
      <c r="HWB50" s="61"/>
      <c r="HWC50" s="61"/>
      <c r="HWD50" s="61"/>
      <c r="HWE50" s="61"/>
      <c r="HWF50" s="61"/>
      <c r="HWG50" s="61"/>
      <c r="HWH50" s="61"/>
      <c r="HWI50" s="61"/>
      <c r="HWJ50" s="61"/>
      <c r="HWK50" s="61"/>
      <c r="HWL50" s="61"/>
      <c r="HWM50" s="61"/>
      <c r="HWN50" s="61"/>
      <c r="HWO50" s="61"/>
      <c r="HWP50" s="61"/>
      <c r="HWQ50" s="61"/>
      <c r="HWR50" s="61"/>
      <c r="HWS50" s="61"/>
      <c r="HWT50" s="61"/>
      <c r="HWU50" s="61"/>
      <c r="HWV50" s="61"/>
      <c r="HWW50" s="61"/>
      <c r="HWX50" s="61"/>
      <c r="HWY50" s="61"/>
      <c r="HWZ50" s="61"/>
      <c r="HXA50" s="61"/>
      <c r="HXB50" s="61"/>
      <c r="HXC50" s="61"/>
      <c r="HXD50" s="61"/>
      <c r="HXE50" s="61"/>
      <c r="HXF50" s="61"/>
      <c r="HXG50" s="61"/>
      <c r="HXH50" s="61"/>
      <c r="HXI50" s="61"/>
      <c r="HXJ50" s="61"/>
      <c r="HXK50" s="61"/>
      <c r="HXL50" s="61"/>
      <c r="HXM50" s="61"/>
      <c r="HXN50" s="61"/>
      <c r="HXO50" s="61"/>
      <c r="HXP50" s="61"/>
      <c r="HXQ50" s="61"/>
      <c r="HXR50" s="61"/>
      <c r="HXS50" s="61"/>
      <c r="HXT50" s="61"/>
      <c r="HXU50" s="61"/>
      <c r="HXV50" s="61"/>
      <c r="HXW50" s="61"/>
      <c r="HXX50" s="61"/>
      <c r="HXY50" s="61"/>
      <c r="HXZ50" s="61"/>
      <c r="HYA50" s="61"/>
      <c r="HYB50" s="61"/>
      <c r="HYC50" s="61"/>
      <c r="HYD50" s="61"/>
      <c r="HYE50" s="61"/>
      <c r="HYF50" s="61"/>
      <c r="HYG50" s="61"/>
      <c r="HYH50" s="61"/>
      <c r="HYI50" s="61"/>
      <c r="HYJ50" s="61"/>
      <c r="HYK50" s="61"/>
      <c r="HYL50" s="61"/>
      <c r="HYM50" s="61"/>
      <c r="HYN50" s="61"/>
      <c r="HYO50" s="61"/>
      <c r="HYP50" s="61"/>
      <c r="HYQ50" s="61"/>
      <c r="HYR50" s="61"/>
      <c r="HYS50" s="61"/>
      <c r="HYT50" s="61"/>
      <c r="HYU50" s="61"/>
      <c r="HYV50" s="61"/>
      <c r="HYW50" s="61"/>
      <c r="HYX50" s="61"/>
      <c r="HYY50" s="61"/>
      <c r="HYZ50" s="61"/>
      <c r="HZA50" s="61"/>
      <c r="HZB50" s="61"/>
      <c r="HZC50" s="61"/>
      <c r="HZD50" s="61"/>
      <c r="HZE50" s="61"/>
      <c r="HZF50" s="61"/>
      <c r="HZG50" s="61"/>
      <c r="HZH50" s="61"/>
      <c r="HZI50" s="61"/>
      <c r="HZJ50" s="61"/>
      <c r="HZK50" s="61"/>
      <c r="HZL50" s="61"/>
      <c r="HZM50" s="61"/>
      <c r="HZN50" s="61"/>
      <c r="HZO50" s="61"/>
      <c r="HZP50" s="61"/>
      <c r="HZQ50" s="61"/>
      <c r="HZR50" s="61"/>
      <c r="HZS50" s="61"/>
      <c r="HZT50" s="61"/>
      <c r="HZU50" s="61"/>
      <c r="HZV50" s="61"/>
      <c r="HZW50" s="61"/>
      <c r="HZX50" s="61"/>
      <c r="HZY50" s="61"/>
      <c r="HZZ50" s="61"/>
      <c r="IAA50" s="61"/>
      <c r="IAB50" s="61"/>
      <c r="IAC50" s="61"/>
      <c r="IAD50" s="61"/>
      <c r="IAE50" s="61"/>
      <c r="IAF50" s="61"/>
      <c r="IAG50" s="61"/>
      <c r="IAH50" s="61"/>
      <c r="IAI50" s="61"/>
      <c r="IAJ50" s="61"/>
      <c r="IAK50" s="61"/>
      <c r="IAL50" s="61"/>
      <c r="IAM50" s="61"/>
      <c r="IAN50" s="61"/>
      <c r="IAO50" s="61"/>
      <c r="IAP50" s="61"/>
      <c r="IAQ50" s="61"/>
      <c r="IAR50" s="61"/>
      <c r="IAS50" s="61"/>
      <c r="IAT50" s="61"/>
      <c r="IAU50" s="61"/>
      <c r="IAV50" s="61"/>
      <c r="IAW50" s="61"/>
      <c r="IAX50" s="61"/>
      <c r="IAY50" s="61"/>
      <c r="IAZ50" s="61"/>
      <c r="IBA50" s="61"/>
      <c r="IBB50" s="61"/>
      <c r="IBC50" s="61"/>
      <c r="IBD50" s="61"/>
      <c r="IBE50" s="61"/>
      <c r="IBF50" s="61"/>
      <c r="IBG50" s="61"/>
      <c r="IBH50" s="61"/>
      <c r="IBI50" s="61"/>
      <c r="IBJ50" s="61"/>
      <c r="IBK50" s="61"/>
      <c r="IBL50" s="61"/>
      <c r="IBM50" s="61"/>
      <c r="IBN50" s="61"/>
      <c r="IBO50" s="61"/>
      <c r="IBP50" s="61"/>
      <c r="IBQ50" s="61"/>
      <c r="IBR50" s="61"/>
      <c r="IBS50" s="61"/>
      <c r="IBT50" s="61"/>
      <c r="IBU50" s="61"/>
      <c r="IBV50" s="61"/>
      <c r="IBW50" s="61"/>
      <c r="IBX50" s="61"/>
      <c r="IBY50" s="61"/>
      <c r="IBZ50" s="61"/>
      <c r="ICA50" s="61"/>
      <c r="ICB50" s="61"/>
      <c r="ICC50" s="61"/>
      <c r="ICD50" s="61"/>
      <c r="ICE50" s="61"/>
      <c r="ICF50" s="61"/>
      <c r="ICG50" s="61"/>
      <c r="ICH50" s="61"/>
      <c r="ICI50" s="61"/>
      <c r="ICJ50" s="61"/>
      <c r="ICK50" s="61"/>
      <c r="ICL50" s="61"/>
      <c r="ICM50" s="61"/>
      <c r="ICN50" s="61"/>
      <c r="ICO50" s="61"/>
      <c r="ICP50" s="61"/>
      <c r="ICQ50" s="61"/>
      <c r="ICR50" s="61"/>
      <c r="ICS50" s="61"/>
      <c r="ICT50" s="61"/>
      <c r="ICU50" s="61"/>
      <c r="ICV50" s="61"/>
      <c r="ICW50" s="61"/>
      <c r="ICX50" s="61"/>
      <c r="ICY50" s="61"/>
      <c r="ICZ50" s="61"/>
      <c r="IDA50" s="61"/>
      <c r="IDB50" s="61"/>
      <c r="IDC50" s="61"/>
      <c r="IDD50" s="61"/>
      <c r="IDE50" s="61"/>
      <c r="IDF50" s="61"/>
      <c r="IDG50" s="61"/>
      <c r="IDH50" s="61"/>
      <c r="IDI50" s="61"/>
      <c r="IDJ50" s="61"/>
      <c r="IDK50" s="61"/>
      <c r="IDL50" s="61"/>
      <c r="IDM50" s="61"/>
      <c r="IDN50" s="61"/>
      <c r="IDO50" s="61"/>
      <c r="IDP50" s="61"/>
      <c r="IDQ50" s="61"/>
      <c r="IDR50" s="61"/>
      <c r="IDS50" s="61"/>
      <c r="IDT50" s="61"/>
      <c r="IDU50" s="61"/>
      <c r="IDV50" s="61"/>
      <c r="IDW50" s="61"/>
      <c r="IDX50" s="61"/>
      <c r="IDY50" s="61"/>
      <c r="IDZ50" s="61"/>
      <c r="IEA50" s="61"/>
      <c r="IEB50" s="61"/>
      <c r="IEC50" s="61"/>
      <c r="IED50" s="61"/>
      <c r="IEE50" s="61"/>
      <c r="IEF50" s="61"/>
      <c r="IEG50" s="61"/>
      <c r="IEH50" s="61"/>
      <c r="IEI50" s="61"/>
      <c r="IEJ50" s="61"/>
      <c r="IEK50" s="61"/>
      <c r="IEL50" s="61"/>
      <c r="IEM50" s="61"/>
      <c r="IEN50" s="61"/>
      <c r="IEO50" s="61"/>
      <c r="IEP50" s="61"/>
      <c r="IEQ50" s="61"/>
      <c r="IER50" s="61"/>
      <c r="IES50" s="61"/>
      <c r="IET50" s="61"/>
      <c r="IEU50" s="61"/>
      <c r="IEV50" s="61"/>
      <c r="IEW50" s="61"/>
      <c r="IEX50" s="61"/>
      <c r="IEY50" s="61"/>
      <c r="IEZ50" s="61"/>
      <c r="IFA50" s="61"/>
      <c r="IFB50" s="61"/>
      <c r="IFC50" s="61"/>
      <c r="IFD50" s="61"/>
      <c r="IFE50" s="61"/>
      <c r="IFF50" s="61"/>
      <c r="IFG50" s="61"/>
      <c r="IFH50" s="61"/>
      <c r="IFI50" s="61"/>
      <c r="IFJ50" s="61"/>
      <c r="IFK50" s="61"/>
      <c r="IFL50" s="61"/>
      <c r="IFM50" s="61"/>
      <c r="IFN50" s="61"/>
      <c r="IFO50" s="61"/>
      <c r="IFP50" s="61"/>
      <c r="IFQ50" s="61"/>
      <c r="IFR50" s="61"/>
      <c r="IFS50" s="61"/>
      <c r="IFT50" s="61"/>
      <c r="IFU50" s="61"/>
      <c r="IFV50" s="61"/>
      <c r="IFW50" s="61"/>
      <c r="IFX50" s="61"/>
      <c r="IFY50" s="61"/>
      <c r="IFZ50" s="61"/>
      <c r="IGA50" s="61"/>
      <c r="IGB50" s="61"/>
      <c r="IGC50" s="61"/>
      <c r="IGD50" s="61"/>
      <c r="IGE50" s="61"/>
      <c r="IGF50" s="61"/>
      <c r="IGG50" s="61"/>
      <c r="IGH50" s="61"/>
      <c r="IGI50" s="61"/>
      <c r="IGJ50" s="61"/>
      <c r="IGK50" s="61"/>
      <c r="IGL50" s="61"/>
      <c r="IGM50" s="61"/>
      <c r="IGN50" s="61"/>
      <c r="IGO50" s="61"/>
      <c r="IGP50" s="61"/>
      <c r="IGQ50" s="61"/>
      <c r="IGR50" s="61"/>
      <c r="IGS50" s="61"/>
      <c r="IGT50" s="61"/>
      <c r="IGU50" s="61"/>
      <c r="IGV50" s="61"/>
      <c r="IGW50" s="61"/>
      <c r="IGX50" s="61"/>
      <c r="IGY50" s="61"/>
      <c r="IGZ50" s="61"/>
      <c r="IHA50" s="61"/>
      <c r="IHB50" s="61"/>
      <c r="IHC50" s="61"/>
      <c r="IHD50" s="61"/>
      <c r="IHE50" s="61"/>
      <c r="IHF50" s="61"/>
      <c r="IHG50" s="61"/>
      <c r="IHH50" s="61"/>
      <c r="IHI50" s="61"/>
      <c r="IHJ50" s="61"/>
      <c r="IHK50" s="61"/>
      <c r="IHL50" s="61"/>
      <c r="IHM50" s="61"/>
      <c r="IHN50" s="61"/>
      <c r="IHO50" s="61"/>
      <c r="IHP50" s="61"/>
      <c r="IHQ50" s="61"/>
      <c r="IHR50" s="61"/>
      <c r="IHS50" s="61"/>
      <c r="IHT50" s="61"/>
      <c r="IHU50" s="61"/>
      <c r="IHV50" s="61"/>
      <c r="IHW50" s="61"/>
      <c r="IHX50" s="61"/>
      <c r="IHY50" s="61"/>
      <c r="IHZ50" s="61"/>
      <c r="IIA50" s="61"/>
      <c r="IIB50" s="61"/>
      <c r="IIC50" s="61"/>
      <c r="IID50" s="61"/>
      <c r="IIE50" s="61"/>
      <c r="IIF50" s="61"/>
      <c r="IIG50" s="61"/>
      <c r="IIH50" s="61"/>
      <c r="III50" s="61"/>
      <c r="IIJ50" s="61"/>
      <c r="IIK50" s="61"/>
      <c r="IIL50" s="61"/>
      <c r="IIM50" s="61"/>
      <c r="IIN50" s="61"/>
      <c r="IIO50" s="61"/>
      <c r="IIP50" s="61"/>
      <c r="IIQ50" s="61"/>
      <c r="IIR50" s="61"/>
      <c r="IIS50" s="61"/>
      <c r="IIT50" s="61"/>
      <c r="IIU50" s="61"/>
      <c r="IIV50" s="61"/>
      <c r="IIW50" s="61"/>
      <c r="IIX50" s="61"/>
      <c r="IIY50" s="61"/>
      <c r="IIZ50" s="61"/>
      <c r="IJA50" s="61"/>
      <c r="IJB50" s="61"/>
      <c r="IJC50" s="61"/>
      <c r="IJD50" s="61"/>
      <c r="IJE50" s="61"/>
      <c r="IJF50" s="61"/>
      <c r="IJG50" s="61"/>
      <c r="IJH50" s="61"/>
      <c r="IJI50" s="61"/>
      <c r="IJJ50" s="61"/>
      <c r="IJK50" s="61"/>
      <c r="IJL50" s="61"/>
      <c r="IJM50" s="61"/>
      <c r="IJN50" s="61"/>
      <c r="IJO50" s="61"/>
      <c r="IJP50" s="61"/>
      <c r="IJQ50" s="61"/>
      <c r="IJR50" s="61"/>
      <c r="IJS50" s="61"/>
      <c r="IJT50" s="61"/>
      <c r="IJU50" s="61"/>
      <c r="IJV50" s="61"/>
      <c r="IJW50" s="61"/>
      <c r="IJX50" s="61"/>
      <c r="IJY50" s="61"/>
      <c r="IJZ50" s="61"/>
      <c r="IKA50" s="61"/>
      <c r="IKB50" s="61"/>
      <c r="IKC50" s="61"/>
      <c r="IKD50" s="61"/>
      <c r="IKE50" s="61"/>
      <c r="IKF50" s="61"/>
      <c r="IKG50" s="61"/>
      <c r="IKH50" s="61"/>
      <c r="IKI50" s="61"/>
      <c r="IKJ50" s="61"/>
      <c r="IKK50" s="61"/>
      <c r="IKL50" s="61"/>
      <c r="IKM50" s="61"/>
      <c r="IKN50" s="61"/>
      <c r="IKO50" s="61"/>
      <c r="IKP50" s="61"/>
      <c r="IKQ50" s="61"/>
      <c r="IKR50" s="61"/>
      <c r="IKS50" s="61"/>
      <c r="IKT50" s="61"/>
      <c r="IKU50" s="61"/>
      <c r="IKV50" s="61"/>
      <c r="IKW50" s="61"/>
      <c r="IKX50" s="61"/>
      <c r="IKY50" s="61"/>
      <c r="IKZ50" s="61"/>
      <c r="ILA50" s="61"/>
      <c r="ILB50" s="61"/>
      <c r="ILC50" s="61"/>
      <c r="ILD50" s="61"/>
      <c r="ILE50" s="61"/>
      <c r="ILF50" s="61"/>
      <c r="ILG50" s="61"/>
      <c r="ILH50" s="61"/>
      <c r="ILI50" s="61"/>
      <c r="ILJ50" s="61"/>
      <c r="ILK50" s="61"/>
      <c r="ILL50" s="61"/>
      <c r="ILM50" s="61"/>
      <c r="ILN50" s="61"/>
      <c r="ILO50" s="61"/>
      <c r="ILP50" s="61"/>
      <c r="ILQ50" s="61"/>
      <c r="ILR50" s="61"/>
      <c r="ILS50" s="61"/>
      <c r="ILT50" s="61"/>
      <c r="ILU50" s="61"/>
      <c r="ILV50" s="61"/>
      <c r="ILW50" s="61"/>
      <c r="ILX50" s="61"/>
      <c r="ILY50" s="61"/>
      <c r="ILZ50" s="61"/>
      <c r="IMA50" s="61"/>
      <c r="IMB50" s="61"/>
      <c r="IMC50" s="61"/>
      <c r="IMD50" s="61"/>
      <c r="IME50" s="61"/>
      <c r="IMF50" s="61"/>
      <c r="IMG50" s="61"/>
      <c r="IMH50" s="61"/>
      <c r="IMI50" s="61"/>
      <c r="IMJ50" s="61"/>
      <c r="IMK50" s="61"/>
      <c r="IML50" s="61"/>
      <c r="IMM50" s="61"/>
      <c r="IMN50" s="61"/>
      <c r="IMO50" s="61"/>
      <c r="IMP50" s="61"/>
      <c r="IMQ50" s="61"/>
      <c r="IMR50" s="61"/>
      <c r="IMS50" s="61"/>
      <c r="IMT50" s="61"/>
      <c r="IMU50" s="61"/>
      <c r="IMV50" s="61"/>
      <c r="IMW50" s="61"/>
      <c r="IMX50" s="61"/>
      <c r="IMY50" s="61"/>
      <c r="IMZ50" s="61"/>
      <c r="INA50" s="61"/>
      <c r="INB50" s="61"/>
      <c r="INC50" s="61"/>
      <c r="IND50" s="61"/>
      <c r="INE50" s="61"/>
      <c r="INF50" s="61"/>
      <c r="ING50" s="61"/>
      <c r="INH50" s="61"/>
      <c r="INI50" s="61"/>
      <c r="INJ50" s="61"/>
      <c r="INK50" s="61"/>
      <c r="INL50" s="61"/>
      <c r="INM50" s="61"/>
      <c r="INN50" s="61"/>
      <c r="INO50" s="61"/>
      <c r="INP50" s="61"/>
      <c r="INQ50" s="61"/>
      <c r="INR50" s="61"/>
      <c r="INS50" s="61"/>
      <c r="INT50" s="61"/>
      <c r="INU50" s="61"/>
      <c r="INV50" s="61"/>
      <c r="INW50" s="61"/>
      <c r="INX50" s="61"/>
      <c r="INY50" s="61"/>
      <c r="INZ50" s="61"/>
      <c r="IOA50" s="61"/>
      <c r="IOB50" s="61"/>
      <c r="IOC50" s="61"/>
      <c r="IOD50" s="61"/>
      <c r="IOE50" s="61"/>
      <c r="IOF50" s="61"/>
      <c r="IOG50" s="61"/>
      <c r="IOH50" s="61"/>
      <c r="IOI50" s="61"/>
      <c r="IOJ50" s="61"/>
      <c r="IOK50" s="61"/>
      <c r="IOL50" s="61"/>
      <c r="IOM50" s="61"/>
      <c r="ION50" s="61"/>
      <c r="IOO50" s="61"/>
      <c r="IOP50" s="61"/>
      <c r="IOQ50" s="61"/>
      <c r="IOR50" s="61"/>
      <c r="IOS50" s="61"/>
      <c r="IOT50" s="61"/>
      <c r="IOU50" s="61"/>
      <c r="IOV50" s="61"/>
      <c r="IOW50" s="61"/>
      <c r="IOX50" s="61"/>
      <c r="IOY50" s="61"/>
      <c r="IOZ50" s="61"/>
      <c r="IPA50" s="61"/>
      <c r="IPB50" s="61"/>
      <c r="IPC50" s="61"/>
      <c r="IPD50" s="61"/>
      <c r="IPE50" s="61"/>
      <c r="IPF50" s="61"/>
      <c r="IPG50" s="61"/>
      <c r="IPH50" s="61"/>
      <c r="IPI50" s="61"/>
      <c r="IPJ50" s="61"/>
      <c r="IPK50" s="61"/>
      <c r="IPL50" s="61"/>
      <c r="IPM50" s="61"/>
      <c r="IPN50" s="61"/>
      <c r="IPO50" s="61"/>
      <c r="IPP50" s="61"/>
      <c r="IPQ50" s="61"/>
      <c r="IPR50" s="61"/>
      <c r="IPS50" s="61"/>
      <c r="IPT50" s="61"/>
      <c r="IPU50" s="61"/>
      <c r="IPV50" s="61"/>
      <c r="IPW50" s="61"/>
      <c r="IPX50" s="61"/>
      <c r="IPY50" s="61"/>
      <c r="IPZ50" s="61"/>
      <c r="IQA50" s="61"/>
      <c r="IQB50" s="61"/>
      <c r="IQC50" s="61"/>
      <c r="IQD50" s="61"/>
      <c r="IQE50" s="61"/>
      <c r="IQF50" s="61"/>
      <c r="IQG50" s="61"/>
      <c r="IQH50" s="61"/>
      <c r="IQI50" s="61"/>
      <c r="IQJ50" s="61"/>
      <c r="IQK50" s="61"/>
      <c r="IQL50" s="61"/>
      <c r="IQM50" s="61"/>
      <c r="IQN50" s="61"/>
      <c r="IQO50" s="61"/>
      <c r="IQP50" s="61"/>
      <c r="IQQ50" s="61"/>
      <c r="IQR50" s="61"/>
      <c r="IQS50" s="61"/>
      <c r="IQT50" s="61"/>
      <c r="IQU50" s="61"/>
      <c r="IQV50" s="61"/>
      <c r="IQW50" s="61"/>
      <c r="IQX50" s="61"/>
      <c r="IQY50" s="61"/>
      <c r="IQZ50" s="61"/>
      <c r="IRA50" s="61"/>
      <c r="IRB50" s="61"/>
      <c r="IRC50" s="61"/>
      <c r="IRD50" s="61"/>
      <c r="IRE50" s="61"/>
      <c r="IRF50" s="61"/>
      <c r="IRG50" s="61"/>
      <c r="IRH50" s="61"/>
      <c r="IRI50" s="61"/>
      <c r="IRJ50" s="61"/>
      <c r="IRK50" s="61"/>
      <c r="IRL50" s="61"/>
      <c r="IRM50" s="61"/>
      <c r="IRN50" s="61"/>
      <c r="IRO50" s="61"/>
      <c r="IRP50" s="61"/>
      <c r="IRQ50" s="61"/>
      <c r="IRR50" s="61"/>
      <c r="IRS50" s="61"/>
      <c r="IRT50" s="61"/>
      <c r="IRU50" s="61"/>
      <c r="IRV50" s="61"/>
      <c r="IRW50" s="61"/>
      <c r="IRX50" s="61"/>
      <c r="IRY50" s="61"/>
      <c r="IRZ50" s="61"/>
      <c r="ISA50" s="61"/>
      <c r="ISB50" s="61"/>
      <c r="ISC50" s="61"/>
      <c r="ISD50" s="61"/>
      <c r="ISE50" s="61"/>
      <c r="ISF50" s="61"/>
      <c r="ISG50" s="61"/>
      <c r="ISH50" s="61"/>
      <c r="ISI50" s="61"/>
      <c r="ISJ50" s="61"/>
      <c r="ISK50" s="61"/>
      <c r="ISL50" s="61"/>
      <c r="ISM50" s="61"/>
      <c r="ISN50" s="61"/>
      <c r="ISO50" s="61"/>
      <c r="ISP50" s="61"/>
      <c r="ISQ50" s="61"/>
      <c r="ISR50" s="61"/>
      <c r="ISS50" s="61"/>
      <c r="IST50" s="61"/>
      <c r="ISU50" s="61"/>
      <c r="ISV50" s="61"/>
      <c r="ISW50" s="61"/>
      <c r="ISX50" s="61"/>
      <c r="ISY50" s="61"/>
      <c r="ISZ50" s="61"/>
      <c r="ITA50" s="61"/>
      <c r="ITB50" s="61"/>
      <c r="ITC50" s="61"/>
      <c r="ITD50" s="61"/>
      <c r="ITE50" s="61"/>
      <c r="ITF50" s="61"/>
      <c r="ITG50" s="61"/>
      <c r="ITH50" s="61"/>
      <c r="ITI50" s="61"/>
      <c r="ITJ50" s="61"/>
      <c r="ITK50" s="61"/>
      <c r="ITL50" s="61"/>
      <c r="ITM50" s="61"/>
      <c r="ITN50" s="61"/>
      <c r="ITO50" s="61"/>
      <c r="ITP50" s="61"/>
      <c r="ITQ50" s="61"/>
      <c r="ITR50" s="61"/>
      <c r="ITS50" s="61"/>
      <c r="ITT50" s="61"/>
      <c r="ITU50" s="61"/>
      <c r="ITV50" s="61"/>
      <c r="ITW50" s="61"/>
      <c r="ITX50" s="61"/>
      <c r="ITY50" s="61"/>
      <c r="ITZ50" s="61"/>
      <c r="IUA50" s="61"/>
      <c r="IUB50" s="61"/>
      <c r="IUC50" s="61"/>
      <c r="IUD50" s="61"/>
      <c r="IUE50" s="61"/>
      <c r="IUF50" s="61"/>
      <c r="IUG50" s="61"/>
      <c r="IUH50" s="61"/>
      <c r="IUI50" s="61"/>
      <c r="IUJ50" s="61"/>
      <c r="IUK50" s="61"/>
      <c r="IUL50" s="61"/>
      <c r="IUM50" s="61"/>
      <c r="IUN50" s="61"/>
      <c r="IUO50" s="61"/>
      <c r="IUP50" s="61"/>
      <c r="IUQ50" s="61"/>
      <c r="IUR50" s="61"/>
      <c r="IUS50" s="61"/>
      <c r="IUT50" s="61"/>
      <c r="IUU50" s="61"/>
      <c r="IUV50" s="61"/>
      <c r="IUW50" s="61"/>
      <c r="IUX50" s="61"/>
      <c r="IUY50" s="61"/>
      <c r="IUZ50" s="61"/>
      <c r="IVA50" s="61"/>
      <c r="IVB50" s="61"/>
      <c r="IVC50" s="61"/>
      <c r="IVD50" s="61"/>
      <c r="IVE50" s="61"/>
      <c r="IVF50" s="61"/>
      <c r="IVG50" s="61"/>
      <c r="IVH50" s="61"/>
      <c r="IVI50" s="61"/>
      <c r="IVJ50" s="61"/>
      <c r="IVK50" s="61"/>
      <c r="IVL50" s="61"/>
      <c r="IVM50" s="61"/>
      <c r="IVN50" s="61"/>
      <c r="IVO50" s="61"/>
      <c r="IVP50" s="61"/>
      <c r="IVQ50" s="61"/>
      <c r="IVR50" s="61"/>
      <c r="IVS50" s="61"/>
      <c r="IVT50" s="61"/>
      <c r="IVU50" s="61"/>
      <c r="IVV50" s="61"/>
      <c r="IVW50" s="61"/>
      <c r="IVX50" s="61"/>
      <c r="IVY50" s="61"/>
      <c r="IVZ50" s="61"/>
      <c r="IWA50" s="61"/>
      <c r="IWB50" s="61"/>
      <c r="IWC50" s="61"/>
      <c r="IWD50" s="61"/>
      <c r="IWE50" s="61"/>
      <c r="IWF50" s="61"/>
      <c r="IWG50" s="61"/>
      <c r="IWH50" s="61"/>
      <c r="IWI50" s="61"/>
      <c r="IWJ50" s="61"/>
      <c r="IWK50" s="61"/>
      <c r="IWL50" s="61"/>
      <c r="IWM50" s="61"/>
      <c r="IWN50" s="61"/>
      <c r="IWO50" s="61"/>
      <c r="IWP50" s="61"/>
      <c r="IWQ50" s="61"/>
      <c r="IWR50" s="61"/>
      <c r="IWS50" s="61"/>
      <c r="IWT50" s="61"/>
      <c r="IWU50" s="61"/>
      <c r="IWV50" s="61"/>
      <c r="IWW50" s="61"/>
      <c r="IWX50" s="61"/>
      <c r="IWY50" s="61"/>
      <c r="IWZ50" s="61"/>
      <c r="IXA50" s="61"/>
      <c r="IXB50" s="61"/>
      <c r="IXC50" s="61"/>
      <c r="IXD50" s="61"/>
      <c r="IXE50" s="61"/>
      <c r="IXF50" s="61"/>
      <c r="IXG50" s="61"/>
      <c r="IXH50" s="61"/>
      <c r="IXI50" s="61"/>
      <c r="IXJ50" s="61"/>
      <c r="IXK50" s="61"/>
      <c r="IXL50" s="61"/>
      <c r="IXM50" s="61"/>
      <c r="IXN50" s="61"/>
      <c r="IXO50" s="61"/>
      <c r="IXP50" s="61"/>
      <c r="IXQ50" s="61"/>
      <c r="IXR50" s="61"/>
      <c r="IXS50" s="61"/>
      <c r="IXT50" s="61"/>
      <c r="IXU50" s="61"/>
      <c r="IXV50" s="61"/>
      <c r="IXW50" s="61"/>
      <c r="IXX50" s="61"/>
      <c r="IXY50" s="61"/>
      <c r="IXZ50" s="61"/>
      <c r="IYA50" s="61"/>
      <c r="IYB50" s="61"/>
      <c r="IYC50" s="61"/>
      <c r="IYD50" s="61"/>
      <c r="IYE50" s="61"/>
      <c r="IYF50" s="61"/>
      <c r="IYG50" s="61"/>
      <c r="IYH50" s="61"/>
      <c r="IYI50" s="61"/>
      <c r="IYJ50" s="61"/>
      <c r="IYK50" s="61"/>
      <c r="IYL50" s="61"/>
      <c r="IYM50" s="61"/>
      <c r="IYN50" s="61"/>
      <c r="IYO50" s="61"/>
      <c r="IYP50" s="61"/>
      <c r="IYQ50" s="61"/>
      <c r="IYR50" s="61"/>
      <c r="IYS50" s="61"/>
      <c r="IYT50" s="61"/>
      <c r="IYU50" s="61"/>
      <c r="IYV50" s="61"/>
      <c r="IYW50" s="61"/>
      <c r="IYX50" s="61"/>
      <c r="IYY50" s="61"/>
      <c r="IYZ50" s="61"/>
      <c r="IZA50" s="61"/>
      <c r="IZB50" s="61"/>
      <c r="IZC50" s="61"/>
      <c r="IZD50" s="61"/>
      <c r="IZE50" s="61"/>
      <c r="IZF50" s="61"/>
      <c r="IZG50" s="61"/>
      <c r="IZH50" s="61"/>
      <c r="IZI50" s="61"/>
      <c r="IZJ50" s="61"/>
      <c r="IZK50" s="61"/>
      <c r="IZL50" s="61"/>
      <c r="IZM50" s="61"/>
      <c r="IZN50" s="61"/>
      <c r="IZO50" s="61"/>
      <c r="IZP50" s="61"/>
      <c r="IZQ50" s="61"/>
      <c r="IZR50" s="61"/>
      <c r="IZS50" s="61"/>
      <c r="IZT50" s="61"/>
      <c r="IZU50" s="61"/>
      <c r="IZV50" s="61"/>
      <c r="IZW50" s="61"/>
      <c r="IZX50" s="61"/>
      <c r="IZY50" s="61"/>
      <c r="IZZ50" s="61"/>
      <c r="JAA50" s="61"/>
      <c r="JAB50" s="61"/>
      <c r="JAC50" s="61"/>
      <c r="JAD50" s="61"/>
      <c r="JAE50" s="61"/>
      <c r="JAF50" s="61"/>
      <c r="JAG50" s="61"/>
      <c r="JAH50" s="61"/>
      <c r="JAI50" s="61"/>
      <c r="JAJ50" s="61"/>
      <c r="JAK50" s="61"/>
      <c r="JAL50" s="61"/>
      <c r="JAM50" s="61"/>
      <c r="JAN50" s="61"/>
      <c r="JAO50" s="61"/>
      <c r="JAP50" s="61"/>
      <c r="JAQ50" s="61"/>
      <c r="JAR50" s="61"/>
      <c r="JAS50" s="61"/>
      <c r="JAT50" s="61"/>
      <c r="JAU50" s="61"/>
      <c r="JAV50" s="61"/>
      <c r="JAW50" s="61"/>
      <c r="JAX50" s="61"/>
      <c r="JAY50" s="61"/>
      <c r="JAZ50" s="61"/>
      <c r="JBA50" s="61"/>
      <c r="JBB50" s="61"/>
      <c r="JBC50" s="61"/>
      <c r="JBD50" s="61"/>
      <c r="JBE50" s="61"/>
      <c r="JBF50" s="61"/>
      <c r="JBG50" s="61"/>
      <c r="JBH50" s="61"/>
      <c r="JBI50" s="61"/>
      <c r="JBJ50" s="61"/>
      <c r="JBK50" s="61"/>
      <c r="JBL50" s="61"/>
      <c r="JBM50" s="61"/>
      <c r="JBN50" s="61"/>
      <c r="JBO50" s="61"/>
      <c r="JBP50" s="61"/>
      <c r="JBQ50" s="61"/>
      <c r="JBR50" s="61"/>
      <c r="JBS50" s="61"/>
      <c r="JBT50" s="61"/>
      <c r="JBU50" s="61"/>
      <c r="JBV50" s="61"/>
      <c r="JBW50" s="61"/>
      <c r="JBX50" s="61"/>
      <c r="JBY50" s="61"/>
      <c r="JBZ50" s="61"/>
      <c r="JCA50" s="61"/>
      <c r="JCB50" s="61"/>
      <c r="JCC50" s="61"/>
      <c r="JCD50" s="61"/>
      <c r="JCE50" s="61"/>
      <c r="JCF50" s="61"/>
      <c r="JCG50" s="61"/>
      <c r="JCH50" s="61"/>
      <c r="JCI50" s="61"/>
      <c r="JCJ50" s="61"/>
      <c r="JCK50" s="61"/>
      <c r="JCL50" s="61"/>
      <c r="JCM50" s="61"/>
      <c r="JCN50" s="61"/>
      <c r="JCO50" s="61"/>
      <c r="JCP50" s="61"/>
      <c r="JCQ50" s="61"/>
      <c r="JCR50" s="61"/>
      <c r="JCS50" s="61"/>
      <c r="JCT50" s="61"/>
      <c r="JCU50" s="61"/>
      <c r="JCV50" s="61"/>
      <c r="JCW50" s="61"/>
      <c r="JCX50" s="61"/>
      <c r="JCY50" s="61"/>
      <c r="JCZ50" s="61"/>
      <c r="JDA50" s="61"/>
      <c r="JDB50" s="61"/>
      <c r="JDC50" s="61"/>
      <c r="JDD50" s="61"/>
      <c r="JDE50" s="61"/>
      <c r="JDF50" s="61"/>
      <c r="JDG50" s="61"/>
      <c r="JDH50" s="61"/>
      <c r="JDI50" s="61"/>
      <c r="JDJ50" s="61"/>
      <c r="JDK50" s="61"/>
      <c r="JDL50" s="61"/>
      <c r="JDM50" s="61"/>
      <c r="JDN50" s="61"/>
      <c r="JDO50" s="61"/>
      <c r="JDP50" s="61"/>
      <c r="JDQ50" s="61"/>
      <c r="JDR50" s="61"/>
      <c r="JDS50" s="61"/>
      <c r="JDT50" s="61"/>
      <c r="JDU50" s="61"/>
      <c r="JDV50" s="61"/>
      <c r="JDW50" s="61"/>
      <c r="JDX50" s="61"/>
      <c r="JDY50" s="61"/>
      <c r="JDZ50" s="61"/>
      <c r="JEA50" s="61"/>
      <c r="JEB50" s="61"/>
      <c r="JEC50" s="61"/>
      <c r="JED50" s="61"/>
      <c r="JEE50" s="61"/>
      <c r="JEF50" s="61"/>
      <c r="JEG50" s="61"/>
      <c r="JEH50" s="61"/>
      <c r="JEI50" s="61"/>
      <c r="JEJ50" s="61"/>
      <c r="JEK50" s="61"/>
      <c r="JEL50" s="61"/>
      <c r="JEM50" s="61"/>
      <c r="JEN50" s="61"/>
      <c r="JEO50" s="61"/>
      <c r="JEP50" s="61"/>
      <c r="JEQ50" s="61"/>
      <c r="JER50" s="61"/>
      <c r="JES50" s="61"/>
      <c r="JET50" s="61"/>
      <c r="JEU50" s="61"/>
      <c r="JEV50" s="61"/>
      <c r="JEW50" s="61"/>
      <c r="JEX50" s="61"/>
      <c r="JEY50" s="61"/>
      <c r="JEZ50" s="61"/>
      <c r="JFA50" s="61"/>
      <c r="JFB50" s="61"/>
      <c r="JFC50" s="61"/>
      <c r="JFD50" s="61"/>
      <c r="JFE50" s="61"/>
      <c r="JFF50" s="61"/>
      <c r="JFG50" s="61"/>
      <c r="JFH50" s="61"/>
      <c r="JFI50" s="61"/>
      <c r="JFJ50" s="61"/>
      <c r="JFK50" s="61"/>
      <c r="JFL50" s="61"/>
      <c r="JFM50" s="61"/>
      <c r="JFN50" s="61"/>
      <c r="JFO50" s="61"/>
      <c r="JFP50" s="61"/>
      <c r="JFQ50" s="61"/>
      <c r="JFR50" s="61"/>
      <c r="JFS50" s="61"/>
      <c r="JFT50" s="61"/>
      <c r="JFU50" s="61"/>
      <c r="JFV50" s="61"/>
      <c r="JFW50" s="61"/>
      <c r="JFX50" s="61"/>
      <c r="JFY50" s="61"/>
      <c r="JFZ50" s="61"/>
      <c r="JGA50" s="61"/>
      <c r="JGB50" s="61"/>
      <c r="JGC50" s="61"/>
      <c r="JGD50" s="61"/>
      <c r="JGE50" s="61"/>
      <c r="JGF50" s="61"/>
      <c r="JGG50" s="61"/>
      <c r="JGH50" s="61"/>
      <c r="JGI50" s="61"/>
      <c r="JGJ50" s="61"/>
      <c r="JGK50" s="61"/>
      <c r="JGL50" s="61"/>
      <c r="JGM50" s="61"/>
      <c r="JGN50" s="61"/>
      <c r="JGO50" s="61"/>
      <c r="JGP50" s="61"/>
      <c r="JGQ50" s="61"/>
      <c r="JGR50" s="61"/>
      <c r="JGS50" s="61"/>
      <c r="JGT50" s="61"/>
      <c r="JGU50" s="61"/>
      <c r="JGV50" s="61"/>
      <c r="JGW50" s="61"/>
      <c r="JGX50" s="61"/>
      <c r="JGY50" s="61"/>
      <c r="JGZ50" s="61"/>
      <c r="JHA50" s="61"/>
      <c r="JHB50" s="61"/>
      <c r="JHC50" s="61"/>
      <c r="JHD50" s="61"/>
      <c r="JHE50" s="61"/>
      <c r="JHF50" s="61"/>
      <c r="JHG50" s="61"/>
      <c r="JHH50" s="61"/>
      <c r="JHI50" s="61"/>
      <c r="JHJ50" s="61"/>
      <c r="JHK50" s="61"/>
      <c r="JHL50" s="61"/>
      <c r="JHM50" s="61"/>
      <c r="JHN50" s="61"/>
      <c r="JHO50" s="61"/>
      <c r="JHP50" s="61"/>
      <c r="JHQ50" s="61"/>
      <c r="JHR50" s="61"/>
      <c r="JHS50" s="61"/>
      <c r="JHT50" s="61"/>
      <c r="JHU50" s="61"/>
      <c r="JHV50" s="61"/>
      <c r="JHW50" s="61"/>
      <c r="JHX50" s="61"/>
      <c r="JHY50" s="61"/>
      <c r="JHZ50" s="61"/>
      <c r="JIA50" s="61"/>
      <c r="JIB50" s="61"/>
      <c r="JIC50" s="61"/>
      <c r="JID50" s="61"/>
      <c r="JIE50" s="61"/>
      <c r="JIF50" s="61"/>
      <c r="JIG50" s="61"/>
      <c r="JIH50" s="61"/>
      <c r="JII50" s="61"/>
      <c r="JIJ50" s="61"/>
      <c r="JIK50" s="61"/>
      <c r="JIL50" s="61"/>
      <c r="JIM50" s="61"/>
      <c r="JIN50" s="61"/>
      <c r="JIO50" s="61"/>
      <c r="JIP50" s="61"/>
      <c r="JIQ50" s="61"/>
      <c r="JIR50" s="61"/>
      <c r="JIS50" s="61"/>
      <c r="JIT50" s="61"/>
      <c r="JIU50" s="61"/>
      <c r="JIV50" s="61"/>
      <c r="JIW50" s="61"/>
      <c r="JIX50" s="61"/>
      <c r="JIY50" s="61"/>
      <c r="JIZ50" s="61"/>
      <c r="JJA50" s="61"/>
      <c r="JJB50" s="61"/>
      <c r="JJC50" s="61"/>
      <c r="JJD50" s="61"/>
      <c r="JJE50" s="61"/>
      <c r="JJF50" s="61"/>
      <c r="JJG50" s="61"/>
      <c r="JJH50" s="61"/>
      <c r="JJI50" s="61"/>
      <c r="JJJ50" s="61"/>
      <c r="JJK50" s="61"/>
      <c r="JJL50" s="61"/>
      <c r="JJM50" s="61"/>
      <c r="JJN50" s="61"/>
      <c r="JJO50" s="61"/>
      <c r="JJP50" s="61"/>
      <c r="JJQ50" s="61"/>
      <c r="JJR50" s="61"/>
      <c r="JJS50" s="61"/>
      <c r="JJT50" s="61"/>
      <c r="JJU50" s="61"/>
      <c r="JJV50" s="61"/>
      <c r="JJW50" s="61"/>
      <c r="JJX50" s="61"/>
      <c r="JJY50" s="61"/>
      <c r="JJZ50" s="61"/>
      <c r="JKA50" s="61"/>
      <c r="JKB50" s="61"/>
      <c r="JKC50" s="61"/>
      <c r="JKD50" s="61"/>
      <c r="JKE50" s="61"/>
      <c r="JKF50" s="61"/>
      <c r="JKG50" s="61"/>
      <c r="JKH50" s="61"/>
      <c r="JKI50" s="61"/>
      <c r="JKJ50" s="61"/>
      <c r="JKK50" s="61"/>
      <c r="JKL50" s="61"/>
      <c r="JKM50" s="61"/>
      <c r="JKN50" s="61"/>
      <c r="JKO50" s="61"/>
      <c r="JKP50" s="61"/>
      <c r="JKQ50" s="61"/>
      <c r="JKR50" s="61"/>
      <c r="JKS50" s="61"/>
      <c r="JKT50" s="61"/>
      <c r="JKU50" s="61"/>
      <c r="JKV50" s="61"/>
      <c r="JKW50" s="61"/>
      <c r="JKX50" s="61"/>
      <c r="JKY50" s="61"/>
      <c r="JKZ50" s="61"/>
      <c r="JLA50" s="61"/>
      <c r="JLB50" s="61"/>
      <c r="JLC50" s="61"/>
      <c r="JLD50" s="61"/>
      <c r="JLE50" s="61"/>
      <c r="JLF50" s="61"/>
      <c r="JLG50" s="61"/>
      <c r="JLH50" s="61"/>
      <c r="JLI50" s="61"/>
      <c r="JLJ50" s="61"/>
      <c r="JLK50" s="61"/>
      <c r="JLL50" s="61"/>
      <c r="JLM50" s="61"/>
      <c r="JLN50" s="61"/>
      <c r="JLO50" s="61"/>
      <c r="JLP50" s="61"/>
      <c r="JLQ50" s="61"/>
      <c r="JLR50" s="61"/>
      <c r="JLS50" s="61"/>
      <c r="JLT50" s="61"/>
      <c r="JLU50" s="61"/>
      <c r="JLV50" s="61"/>
      <c r="JLW50" s="61"/>
      <c r="JLX50" s="61"/>
      <c r="JLY50" s="61"/>
      <c r="JLZ50" s="61"/>
      <c r="JMA50" s="61"/>
      <c r="JMB50" s="61"/>
      <c r="JMC50" s="61"/>
      <c r="JMD50" s="61"/>
      <c r="JME50" s="61"/>
      <c r="JMF50" s="61"/>
      <c r="JMG50" s="61"/>
      <c r="JMH50" s="61"/>
      <c r="JMI50" s="61"/>
      <c r="JMJ50" s="61"/>
      <c r="JMK50" s="61"/>
      <c r="JML50" s="61"/>
      <c r="JMM50" s="61"/>
      <c r="JMN50" s="61"/>
      <c r="JMO50" s="61"/>
      <c r="JMP50" s="61"/>
      <c r="JMQ50" s="61"/>
      <c r="JMR50" s="61"/>
      <c r="JMS50" s="61"/>
      <c r="JMT50" s="61"/>
      <c r="JMU50" s="61"/>
      <c r="JMV50" s="61"/>
      <c r="JMW50" s="61"/>
      <c r="JMX50" s="61"/>
      <c r="JMY50" s="61"/>
      <c r="JMZ50" s="61"/>
      <c r="JNA50" s="61"/>
      <c r="JNB50" s="61"/>
      <c r="JNC50" s="61"/>
      <c r="JND50" s="61"/>
      <c r="JNE50" s="61"/>
      <c r="JNF50" s="61"/>
      <c r="JNG50" s="61"/>
      <c r="JNH50" s="61"/>
      <c r="JNI50" s="61"/>
      <c r="JNJ50" s="61"/>
      <c r="JNK50" s="61"/>
      <c r="JNL50" s="61"/>
      <c r="JNM50" s="61"/>
      <c r="JNN50" s="61"/>
      <c r="JNO50" s="61"/>
      <c r="JNP50" s="61"/>
      <c r="JNQ50" s="61"/>
      <c r="JNR50" s="61"/>
      <c r="JNS50" s="61"/>
      <c r="JNT50" s="61"/>
      <c r="JNU50" s="61"/>
      <c r="JNV50" s="61"/>
      <c r="JNW50" s="61"/>
      <c r="JNX50" s="61"/>
      <c r="JNY50" s="61"/>
      <c r="JNZ50" s="61"/>
      <c r="JOA50" s="61"/>
      <c r="JOB50" s="61"/>
      <c r="JOC50" s="61"/>
      <c r="JOD50" s="61"/>
      <c r="JOE50" s="61"/>
      <c r="JOF50" s="61"/>
      <c r="JOG50" s="61"/>
      <c r="JOH50" s="61"/>
      <c r="JOI50" s="61"/>
      <c r="JOJ50" s="61"/>
      <c r="JOK50" s="61"/>
      <c r="JOL50" s="61"/>
      <c r="JOM50" s="61"/>
      <c r="JON50" s="61"/>
      <c r="JOO50" s="61"/>
      <c r="JOP50" s="61"/>
      <c r="JOQ50" s="61"/>
      <c r="JOR50" s="61"/>
      <c r="JOS50" s="61"/>
      <c r="JOT50" s="61"/>
      <c r="JOU50" s="61"/>
      <c r="JOV50" s="61"/>
      <c r="JOW50" s="61"/>
      <c r="JOX50" s="61"/>
      <c r="JOY50" s="61"/>
      <c r="JOZ50" s="61"/>
      <c r="JPA50" s="61"/>
      <c r="JPB50" s="61"/>
      <c r="JPC50" s="61"/>
      <c r="JPD50" s="61"/>
      <c r="JPE50" s="61"/>
      <c r="JPF50" s="61"/>
      <c r="JPG50" s="61"/>
      <c r="JPH50" s="61"/>
      <c r="JPI50" s="61"/>
      <c r="JPJ50" s="61"/>
      <c r="JPK50" s="61"/>
      <c r="JPL50" s="61"/>
      <c r="JPM50" s="61"/>
      <c r="JPN50" s="61"/>
      <c r="JPO50" s="61"/>
      <c r="JPP50" s="61"/>
      <c r="JPQ50" s="61"/>
      <c r="JPR50" s="61"/>
      <c r="JPS50" s="61"/>
      <c r="JPT50" s="61"/>
      <c r="JPU50" s="61"/>
      <c r="JPV50" s="61"/>
      <c r="JPW50" s="61"/>
      <c r="JPX50" s="61"/>
      <c r="JPY50" s="61"/>
      <c r="JPZ50" s="61"/>
      <c r="JQA50" s="61"/>
      <c r="JQB50" s="61"/>
      <c r="JQC50" s="61"/>
      <c r="JQD50" s="61"/>
      <c r="JQE50" s="61"/>
      <c r="JQF50" s="61"/>
      <c r="JQG50" s="61"/>
      <c r="JQH50" s="61"/>
      <c r="JQI50" s="61"/>
      <c r="JQJ50" s="61"/>
      <c r="JQK50" s="61"/>
      <c r="JQL50" s="61"/>
      <c r="JQM50" s="61"/>
      <c r="JQN50" s="61"/>
      <c r="JQO50" s="61"/>
      <c r="JQP50" s="61"/>
      <c r="JQQ50" s="61"/>
      <c r="JQR50" s="61"/>
      <c r="JQS50" s="61"/>
      <c r="JQT50" s="61"/>
      <c r="JQU50" s="61"/>
      <c r="JQV50" s="61"/>
      <c r="JQW50" s="61"/>
      <c r="JQX50" s="61"/>
      <c r="JQY50" s="61"/>
      <c r="JQZ50" s="61"/>
      <c r="JRA50" s="61"/>
      <c r="JRB50" s="61"/>
      <c r="JRC50" s="61"/>
      <c r="JRD50" s="61"/>
      <c r="JRE50" s="61"/>
      <c r="JRF50" s="61"/>
      <c r="JRG50" s="61"/>
      <c r="JRH50" s="61"/>
      <c r="JRI50" s="61"/>
      <c r="JRJ50" s="61"/>
      <c r="JRK50" s="61"/>
      <c r="JRL50" s="61"/>
      <c r="JRM50" s="61"/>
      <c r="JRN50" s="61"/>
      <c r="JRO50" s="61"/>
      <c r="JRP50" s="61"/>
      <c r="JRQ50" s="61"/>
      <c r="JRR50" s="61"/>
      <c r="JRS50" s="61"/>
      <c r="JRT50" s="61"/>
      <c r="JRU50" s="61"/>
      <c r="JRV50" s="61"/>
      <c r="JRW50" s="61"/>
      <c r="JRX50" s="61"/>
      <c r="JRY50" s="61"/>
      <c r="JRZ50" s="61"/>
      <c r="JSA50" s="61"/>
      <c r="JSB50" s="61"/>
      <c r="JSC50" s="61"/>
      <c r="JSD50" s="61"/>
      <c r="JSE50" s="61"/>
      <c r="JSF50" s="61"/>
      <c r="JSG50" s="61"/>
      <c r="JSH50" s="61"/>
      <c r="JSI50" s="61"/>
      <c r="JSJ50" s="61"/>
      <c r="JSK50" s="61"/>
      <c r="JSL50" s="61"/>
      <c r="JSM50" s="61"/>
      <c r="JSN50" s="61"/>
      <c r="JSO50" s="61"/>
      <c r="JSP50" s="61"/>
      <c r="JSQ50" s="61"/>
      <c r="JSR50" s="61"/>
      <c r="JSS50" s="61"/>
      <c r="JST50" s="61"/>
      <c r="JSU50" s="61"/>
      <c r="JSV50" s="61"/>
      <c r="JSW50" s="61"/>
      <c r="JSX50" s="61"/>
      <c r="JSY50" s="61"/>
      <c r="JSZ50" s="61"/>
      <c r="JTA50" s="61"/>
      <c r="JTB50" s="61"/>
      <c r="JTC50" s="61"/>
      <c r="JTD50" s="61"/>
      <c r="JTE50" s="61"/>
      <c r="JTF50" s="61"/>
      <c r="JTG50" s="61"/>
      <c r="JTH50" s="61"/>
      <c r="JTI50" s="61"/>
      <c r="JTJ50" s="61"/>
      <c r="JTK50" s="61"/>
      <c r="JTL50" s="61"/>
      <c r="JTM50" s="61"/>
      <c r="JTN50" s="61"/>
      <c r="JTO50" s="61"/>
      <c r="JTP50" s="61"/>
      <c r="JTQ50" s="61"/>
      <c r="JTR50" s="61"/>
      <c r="JTS50" s="61"/>
      <c r="JTT50" s="61"/>
      <c r="JTU50" s="61"/>
      <c r="JTV50" s="61"/>
      <c r="JTW50" s="61"/>
      <c r="JTX50" s="61"/>
      <c r="JTY50" s="61"/>
      <c r="JTZ50" s="61"/>
      <c r="JUA50" s="61"/>
      <c r="JUB50" s="61"/>
      <c r="JUC50" s="61"/>
      <c r="JUD50" s="61"/>
      <c r="JUE50" s="61"/>
      <c r="JUF50" s="61"/>
      <c r="JUG50" s="61"/>
      <c r="JUH50" s="61"/>
      <c r="JUI50" s="61"/>
      <c r="JUJ50" s="61"/>
      <c r="JUK50" s="61"/>
      <c r="JUL50" s="61"/>
      <c r="JUM50" s="61"/>
      <c r="JUN50" s="61"/>
      <c r="JUO50" s="61"/>
      <c r="JUP50" s="61"/>
      <c r="JUQ50" s="61"/>
      <c r="JUR50" s="61"/>
      <c r="JUS50" s="61"/>
      <c r="JUT50" s="61"/>
      <c r="JUU50" s="61"/>
      <c r="JUV50" s="61"/>
      <c r="JUW50" s="61"/>
      <c r="JUX50" s="61"/>
      <c r="JUY50" s="61"/>
      <c r="JUZ50" s="61"/>
      <c r="JVA50" s="61"/>
      <c r="JVB50" s="61"/>
      <c r="JVC50" s="61"/>
      <c r="JVD50" s="61"/>
      <c r="JVE50" s="61"/>
      <c r="JVF50" s="61"/>
      <c r="JVG50" s="61"/>
      <c r="JVH50" s="61"/>
      <c r="JVI50" s="61"/>
      <c r="JVJ50" s="61"/>
      <c r="JVK50" s="61"/>
      <c r="JVL50" s="61"/>
      <c r="JVM50" s="61"/>
      <c r="JVN50" s="61"/>
      <c r="JVO50" s="61"/>
      <c r="JVP50" s="61"/>
      <c r="JVQ50" s="61"/>
      <c r="JVR50" s="61"/>
      <c r="JVS50" s="61"/>
      <c r="JVT50" s="61"/>
      <c r="JVU50" s="61"/>
      <c r="JVV50" s="61"/>
      <c r="JVW50" s="61"/>
      <c r="JVX50" s="61"/>
      <c r="JVY50" s="61"/>
      <c r="JVZ50" s="61"/>
      <c r="JWA50" s="61"/>
      <c r="JWB50" s="61"/>
      <c r="JWC50" s="61"/>
      <c r="JWD50" s="61"/>
      <c r="JWE50" s="61"/>
      <c r="JWF50" s="61"/>
      <c r="JWG50" s="61"/>
      <c r="JWH50" s="61"/>
      <c r="JWI50" s="61"/>
      <c r="JWJ50" s="61"/>
      <c r="JWK50" s="61"/>
      <c r="JWL50" s="61"/>
      <c r="JWM50" s="61"/>
      <c r="JWN50" s="61"/>
      <c r="JWO50" s="61"/>
      <c r="JWP50" s="61"/>
      <c r="JWQ50" s="61"/>
      <c r="JWR50" s="61"/>
      <c r="JWS50" s="61"/>
      <c r="JWT50" s="61"/>
      <c r="JWU50" s="61"/>
      <c r="JWV50" s="61"/>
      <c r="JWW50" s="61"/>
      <c r="JWX50" s="61"/>
      <c r="JWY50" s="61"/>
      <c r="JWZ50" s="61"/>
      <c r="JXA50" s="61"/>
      <c r="JXB50" s="61"/>
      <c r="JXC50" s="61"/>
      <c r="JXD50" s="61"/>
      <c r="JXE50" s="61"/>
      <c r="JXF50" s="61"/>
      <c r="JXG50" s="61"/>
      <c r="JXH50" s="61"/>
      <c r="JXI50" s="61"/>
      <c r="JXJ50" s="61"/>
      <c r="JXK50" s="61"/>
      <c r="JXL50" s="61"/>
      <c r="JXM50" s="61"/>
      <c r="JXN50" s="61"/>
      <c r="JXO50" s="61"/>
      <c r="JXP50" s="61"/>
      <c r="JXQ50" s="61"/>
      <c r="JXR50" s="61"/>
      <c r="JXS50" s="61"/>
      <c r="JXT50" s="61"/>
      <c r="JXU50" s="61"/>
      <c r="JXV50" s="61"/>
      <c r="JXW50" s="61"/>
      <c r="JXX50" s="61"/>
      <c r="JXY50" s="61"/>
      <c r="JXZ50" s="61"/>
      <c r="JYA50" s="61"/>
      <c r="JYB50" s="61"/>
      <c r="JYC50" s="61"/>
      <c r="JYD50" s="61"/>
      <c r="JYE50" s="61"/>
      <c r="JYF50" s="61"/>
      <c r="JYG50" s="61"/>
      <c r="JYH50" s="61"/>
      <c r="JYI50" s="61"/>
      <c r="JYJ50" s="61"/>
      <c r="JYK50" s="61"/>
      <c r="JYL50" s="61"/>
      <c r="JYM50" s="61"/>
      <c r="JYN50" s="61"/>
      <c r="JYO50" s="61"/>
      <c r="JYP50" s="61"/>
      <c r="JYQ50" s="61"/>
      <c r="JYR50" s="61"/>
      <c r="JYS50" s="61"/>
      <c r="JYT50" s="61"/>
      <c r="JYU50" s="61"/>
      <c r="JYV50" s="61"/>
      <c r="JYW50" s="61"/>
      <c r="JYX50" s="61"/>
      <c r="JYY50" s="61"/>
      <c r="JYZ50" s="61"/>
      <c r="JZA50" s="61"/>
      <c r="JZB50" s="61"/>
      <c r="JZC50" s="61"/>
      <c r="JZD50" s="61"/>
      <c r="JZE50" s="61"/>
      <c r="JZF50" s="61"/>
      <c r="JZG50" s="61"/>
      <c r="JZH50" s="61"/>
      <c r="JZI50" s="61"/>
      <c r="JZJ50" s="61"/>
      <c r="JZK50" s="61"/>
      <c r="JZL50" s="61"/>
      <c r="JZM50" s="61"/>
      <c r="JZN50" s="61"/>
      <c r="JZO50" s="61"/>
      <c r="JZP50" s="61"/>
      <c r="JZQ50" s="61"/>
      <c r="JZR50" s="61"/>
      <c r="JZS50" s="61"/>
      <c r="JZT50" s="61"/>
      <c r="JZU50" s="61"/>
      <c r="JZV50" s="61"/>
      <c r="JZW50" s="61"/>
      <c r="JZX50" s="61"/>
      <c r="JZY50" s="61"/>
      <c r="JZZ50" s="61"/>
      <c r="KAA50" s="61"/>
      <c r="KAB50" s="61"/>
      <c r="KAC50" s="61"/>
      <c r="KAD50" s="61"/>
      <c r="KAE50" s="61"/>
      <c r="KAF50" s="61"/>
      <c r="KAG50" s="61"/>
      <c r="KAH50" s="61"/>
      <c r="KAI50" s="61"/>
      <c r="KAJ50" s="61"/>
      <c r="KAK50" s="61"/>
      <c r="KAL50" s="61"/>
      <c r="KAM50" s="61"/>
      <c r="KAN50" s="61"/>
      <c r="KAO50" s="61"/>
      <c r="KAP50" s="61"/>
      <c r="KAQ50" s="61"/>
      <c r="KAR50" s="61"/>
      <c r="KAS50" s="61"/>
      <c r="KAT50" s="61"/>
      <c r="KAU50" s="61"/>
      <c r="KAV50" s="61"/>
      <c r="KAW50" s="61"/>
      <c r="KAX50" s="61"/>
      <c r="KAY50" s="61"/>
      <c r="KAZ50" s="61"/>
      <c r="KBA50" s="61"/>
      <c r="KBB50" s="61"/>
      <c r="KBC50" s="61"/>
      <c r="KBD50" s="61"/>
      <c r="KBE50" s="61"/>
      <c r="KBF50" s="61"/>
      <c r="KBG50" s="61"/>
      <c r="KBH50" s="61"/>
      <c r="KBI50" s="61"/>
      <c r="KBJ50" s="61"/>
      <c r="KBK50" s="61"/>
      <c r="KBL50" s="61"/>
      <c r="KBM50" s="61"/>
      <c r="KBN50" s="61"/>
      <c r="KBO50" s="61"/>
      <c r="KBP50" s="61"/>
      <c r="KBQ50" s="61"/>
      <c r="KBR50" s="61"/>
      <c r="KBS50" s="61"/>
      <c r="KBT50" s="61"/>
      <c r="KBU50" s="61"/>
      <c r="KBV50" s="61"/>
      <c r="KBW50" s="61"/>
      <c r="KBX50" s="61"/>
      <c r="KBY50" s="61"/>
      <c r="KBZ50" s="61"/>
      <c r="KCA50" s="61"/>
      <c r="KCB50" s="61"/>
      <c r="KCC50" s="61"/>
      <c r="KCD50" s="61"/>
      <c r="KCE50" s="61"/>
      <c r="KCF50" s="61"/>
      <c r="KCG50" s="61"/>
      <c r="KCH50" s="61"/>
      <c r="KCI50" s="61"/>
      <c r="KCJ50" s="61"/>
      <c r="KCK50" s="61"/>
      <c r="KCL50" s="61"/>
      <c r="KCM50" s="61"/>
      <c r="KCN50" s="61"/>
      <c r="KCO50" s="61"/>
      <c r="KCP50" s="61"/>
      <c r="KCQ50" s="61"/>
      <c r="KCR50" s="61"/>
      <c r="KCS50" s="61"/>
      <c r="KCT50" s="61"/>
      <c r="KCU50" s="61"/>
      <c r="KCV50" s="61"/>
      <c r="KCW50" s="61"/>
      <c r="KCX50" s="61"/>
      <c r="KCY50" s="61"/>
      <c r="KCZ50" s="61"/>
      <c r="KDA50" s="61"/>
      <c r="KDB50" s="61"/>
      <c r="KDC50" s="61"/>
      <c r="KDD50" s="61"/>
      <c r="KDE50" s="61"/>
      <c r="KDF50" s="61"/>
      <c r="KDG50" s="61"/>
      <c r="KDH50" s="61"/>
      <c r="KDI50" s="61"/>
      <c r="KDJ50" s="61"/>
      <c r="KDK50" s="61"/>
      <c r="KDL50" s="61"/>
      <c r="KDM50" s="61"/>
      <c r="KDN50" s="61"/>
      <c r="KDO50" s="61"/>
      <c r="KDP50" s="61"/>
      <c r="KDQ50" s="61"/>
      <c r="KDR50" s="61"/>
      <c r="KDS50" s="61"/>
      <c r="KDT50" s="61"/>
      <c r="KDU50" s="61"/>
      <c r="KDV50" s="61"/>
      <c r="KDW50" s="61"/>
      <c r="KDX50" s="61"/>
      <c r="KDY50" s="61"/>
      <c r="KDZ50" s="61"/>
      <c r="KEA50" s="61"/>
      <c r="KEB50" s="61"/>
      <c r="KEC50" s="61"/>
      <c r="KED50" s="61"/>
      <c r="KEE50" s="61"/>
      <c r="KEF50" s="61"/>
      <c r="KEG50" s="61"/>
      <c r="KEH50" s="61"/>
      <c r="KEI50" s="61"/>
      <c r="KEJ50" s="61"/>
      <c r="KEK50" s="61"/>
      <c r="KEL50" s="61"/>
      <c r="KEM50" s="61"/>
      <c r="KEN50" s="61"/>
      <c r="KEO50" s="61"/>
      <c r="KEP50" s="61"/>
      <c r="KEQ50" s="61"/>
      <c r="KER50" s="61"/>
      <c r="KES50" s="61"/>
      <c r="KET50" s="61"/>
      <c r="KEU50" s="61"/>
      <c r="KEV50" s="61"/>
      <c r="KEW50" s="61"/>
      <c r="KEX50" s="61"/>
      <c r="KEY50" s="61"/>
      <c r="KEZ50" s="61"/>
      <c r="KFA50" s="61"/>
      <c r="KFB50" s="61"/>
      <c r="KFC50" s="61"/>
      <c r="KFD50" s="61"/>
      <c r="KFE50" s="61"/>
      <c r="KFF50" s="61"/>
      <c r="KFG50" s="61"/>
      <c r="KFH50" s="61"/>
      <c r="KFI50" s="61"/>
      <c r="KFJ50" s="61"/>
      <c r="KFK50" s="61"/>
      <c r="KFL50" s="61"/>
      <c r="KFM50" s="61"/>
      <c r="KFN50" s="61"/>
      <c r="KFO50" s="61"/>
      <c r="KFP50" s="61"/>
      <c r="KFQ50" s="61"/>
      <c r="KFR50" s="61"/>
      <c r="KFS50" s="61"/>
      <c r="KFT50" s="61"/>
      <c r="KFU50" s="61"/>
      <c r="KFV50" s="61"/>
      <c r="KFW50" s="61"/>
      <c r="KFX50" s="61"/>
      <c r="KFY50" s="61"/>
      <c r="KFZ50" s="61"/>
      <c r="KGA50" s="61"/>
      <c r="KGB50" s="61"/>
      <c r="KGC50" s="61"/>
      <c r="KGD50" s="61"/>
      <c r="KGE50" s="61"/>
      <c r="KGF50" s="61"/>
      <c r="KGG50" s="61"/>
      <c r="KGH50" s="61"/>
      <c r="KGI50" s="61"/>
      <c r="KGJ50" s="61"/>
      <c r="KGK50" s="61"/>
      <c r="KGL50" s="61"/>
      <c r="KGM50" s="61"/>
      <c r="KGN50" s="61"/>
      <c r="KGO50" s="61"/>
      <c r="KGP50" s="61"/>
      <c r="KGQ50" s="61"/>
      <c r="KGR50" s="61"/>
      <c r="KGS50" s="61"/>
      <c r="KGT50" s="61"/>
      <c r="KGU50" s="61"/>
      <c r="KGV50" s="61"/>
      <c r="KGW50" s="61"/>
      <c r="KGX50" s="61"/>
      <c r="KGY50" s="61"/>
      <c r="KGZ50" s="61"/>
      <c r="KHA50" s="61"/>
      <c r="KHB50" s="61"/>
      <c r="KHC50" s="61"/>
      <c r="KHD50" s="61"/>
      <c r="KHE50" s="61"/>
      <c r="KHF50" s="61"/>
      <c r="KHG50" s="61"/>
      <c r="KHH50" s="61"/>
      <c r="KHI50" s="61"/>
      <c r="KHJ50" s="61"/>
      <c r="KHK50" s="61"/>
      <c r="KHL50" s="61"/>
      <c r="KHM50" s="61"/>
      <c r="KHN50" s="61"/>
      <c r="KHO50" s="61"/>
      <c r="KHP50" s="61"/>
      <c r="KHQ50" s="61"/>
      <c r="KHR50" s="61"/>
      <c r="KHS50" s="61"/>
      <c r="KHT50" s="61"/>
      <c r="KHU50" s="61"/>
      <c r="KHV50" s="61"/>
      <c r="KHW50" s="61"/>
      <c r="KHX50" s="61"/>
      <c r="KHY50" s="61"/>
      <c r="KHZ50" s="61"/>
      <c r="KIA50" s="61"/>
      <c r="KIB50" s="61"/>
      <c r="KIC50" s="61"/>
      <c r="KID50" s="61"/>
      <c r="KIE50" s="61"/>
      <c r="KIF50" s="61"/>
      <c r="KIG50" s="61"/>
      <c r="KIH50" s="61"/>
      <c r="KII50" s="61"/>
      <c r="KIJ50" s="61"/>
      <c r="KIK50" s="61"/>
      <c r="KIL50" s="61"/>
      <c r="KIM50" s="61"/>
      <c r="KIN50" s="61"/>
      <c r="KIO50" s="61"/>
      <c r="KIP50" s="61"/>
      <c r="KIQ50" s="61"/>
      <c r="KIR50" s="61"/>
      <c r="KIS50" s="61"/>
      <c r="KIT50" s="61"/>
      <c r="KIU50" s="61"/>
      <c r="KIV50" s="61"/>
      <c r="KIW50" s="61"/>
      <c r="KIX50" s="61"/>
      <c r="KIY50" s="61"/>
      <c r="KIZ50" s="61"/>
      <c r="KJA50" s="61"/>
      <c r="KJB50" s="61"/>
      <c r="KJC50" s="61"/>
      <c r="KJD50" s="61"/>
      <c r="KJE50" s="61"/>
      <c r="KJF50" s="61"/>
      <c r="KJG50" s="61"/>
      <c r="KJH50" s="61"/>
      <c r="KJI50" s="61"/>
      <c r="KJJ50" s="61"/>
      <c r="KJK50" s="61"/>
      <c r="KJL50" s="61"/>
      <c r="KJM50" s="61"/>
      <c r="KJN50" s="61"/>
      <c r="KJO50" s="61"/>
      <c r="KJP50" s="61"/>
      <c r="KJQ50" s="61"/>
      <c r="KJR50" s="61"/>
      <c r="KJS50" s="61"/>
      <c r="KJT50" s="61"/>
      <c r="KJU50" s="61"/>
      <c r="KJV50" s="61"/>
      <c r="KJW50" s="61"/>
      <c r="KJX50" s="61"/>
      <c r="KJY50" s="61"/>
      <c r="KJZ50" s="61"/>
      <c r="KKA50" s="61"/>
      <c r="KKB50" s="61"/>
      <c r="KKC50" s="61"/>
      <c r="KKD50" s="61"/>
      <c r="KKE50" s="61"/>
      <c r="KKF50" s="61"/>
      <c r="KKG50" s="61"/>
      <c r="KKH50" s="61"/>
      <c r="KKI50" s="61"/>
      <c r="KKJ50" s="61"/>
      <c r="KKK50" s="61"/>
      <c r="KKL50" s="61"/>
      <c r="KKM50" s="61"/>
      <c r="KKN50" s="61"/>
      <c r="KKO50" s="61"/>
      <c r="KKP50" s="61"/>
      <c r="KKQ50" s="61"/>
      <c r="KKR50" s="61"/>
      <c r="KKS50" s="61"/>
      <c r="KKT50" s="61"/>
      <c r="KKU50" s="61"/>
      <c r="KKV50" s="61"/>
      <c r="KKW50" s="61"/>
      <c r="KKX50" s="61"/>
      <c r="KKY50" s="61"/>
      <c r="KKZ50" s="61"/>
      <c r="KLA50" s="61"/>
      <c r="KLB50" s="61"/>
      <c r="KLC50" s="61"/>
      <c r="KLD50" s="61"/>
      <c r="KLE50" s="61"/>
      <c r="KLF50" s="61"/>
      <c r="KLG50" s="61"/>
      <c r="KLH50" s="61"/>
      <c r="KLI50" s="61"/>
      <c r="KLJ50" s="61"/>
      <c r="KLK50" s="61"/>
      <c r="KLL50" s="61"/>
      <c r="KLM50" s="61"/>
      <c r="KLN50" s="61"/>
      <c r="KLO50" s="61"/>
      <c r="KLP50" s="61"/>
      <c r="KLQ50" s="61"/>
      <c r="KLR50" s="61"/>
      <c r="KLS50" s="61"/>
      <c r="KLT50" s="61"/>
      <c r="KLU50" s="61"/>
      <c r="KLV50" s="61"/>
      <c r="KLW50" s="61"/>
      <c r="KLX50" s="61"/>
      <c r="KLY50" s="61"/>
      <c r="KLZ50" s="61"/>
      <c r="KMA50" s="61"/>
      <c r="KMB50" s="61"/>
      <c r="KMC50" s="61"/>
      <c r="KMD50" s="61"/>
      <c r="KME50" s="61"/>
      <c r="KMF50" s="61"/>
      <c r="KMG50" s="61"/>
      <c r="KMH50" s="61"/>
      <c r="KMI50" s="61"/>
      <c r="KMJ50" s="61"/>
      <c r="KMK50" s="61"/>
      <c r="KML50" s="61"/>
      <c r="KMM50" s="61"/>
      <c r="KMN50" s="61"/>
      <c r="KMO50" s="61"/>
      <c r="KMP50" s="61"/>
      <c r="KMQ50" s="61"/>
      <c r="KMR50" s="61"/>
      <c r="KMS50" s="61"/>
      <c r="KMT50" s="61"/>
      <c r="KMU50" s="61"/>
      <c r="KMV50" s="61"/>
      <c r="KMW50" s="61"/>
      <c r="KMX50" s="61"/>
      <c r="KMY50" s="61"/>
      <c r="KMZ50" s="61"/>
      <c r="KNA50" s="61"/>
      <c r="KNB50" s="61"/>
      <c r="KNC50" s="61"/>
      <c r="KND50" s="61"/>
      <c r="KNE50" s="61"/>
      <c r="KNF50" s="61"/>
      <c r="KNG50" s="61"/>
      <c r="KNH50" s="61"/>
      <c r="KNI50" s="61"/>
      <c r="KNJ50" s="61"/>
      <c r="KNK50" s="61"/>
      <c r="KNL50" s="61"/>
      <c r="KNM50" s="61"/>
      <c r="KNN50" s="61"/>
      <c r="KNO50" s="61"/>
      <c r="KNP50" s="61"/>
      <c r="KNQ50" s="61"/>
      <c r="KNR50" s="61"/>
      <c r="KNS50" s="61"/>
      <c r="KNT50" s="61"/>
      <c r="KNU50" s="61"/>
      <c r="KNV50" s="61"/>
      <c r="KNW50" s="61"/>
      <c r="KNX50" s="61"/>
      <c r="KNY50" s="61"/>
      <c r="KNZ50" s="61"/>
      <c r="KOA50" s="61"/>
      <c r="KOB50" s="61"/>
      <c r="KOC50" s="61"/>
      <c r="KOD50" s="61"/>
      <c r="KOE50" s="61"/>
      <c r="KOF50" s="61"/>
      <c r="KOG50" s="61"/>
      <c r="KOH50" s="61"/>
      <c r="KOI50" s="61"/>
      <c r="KOJ50" s="61"/>
      <c r="KOK50" s="61"/>
      <c r="KOL50" s="61"/>
      <c r="KOM50" s="61"/>
      <c r="KON50" s="61"/>
      <c r="KOO50" s="61"/>
      <c r="KOP50" s="61"/>
      <c r="KOQ50" s="61"/>
      <c r="KOR50" s="61"/>
      <c r="KOS50" s="61"/>
      <c r="KOT50" s="61"/>
      <c r="KOU50" s="61"/>
      <c r="KOV50" s="61"/>
      <c r="KOW50" s="61"/>
      <c r="KOX50" s="61"/>
      <c r="KOY50" s="61"/>
      <c r="KOZ50" s="61"/>
      <c r="KPA50" s="61"/>
      <c r="KPB50" s="61"/>
      <c r="KPC50" s="61"/>
      <c r="KPD50" s="61"/>
      <c r="KPE50" s="61"/>
      <c r="KPF50" s="61"/>
      <c r="KPG50" s="61"/>
      <c r="KPH50" s="61"/>
      <c r="KPI50" s="61"/>
      <c r="KPJ50" s="61"/>
      <c r="KPK50" s="61"/>
      <c r="KPL50" s="61"/>
      <c r="KPM50" s="61"/>
      <c r="KPN50" s="61"/>
      <c r="KPO50" s="61"/>
      <c r="KPP50" s="61"/>
      <c r="KPQ50" s="61"/>
      <c r="KPR50" s="61"/>
      <c r="KPS50" s="61"/>
      <c r="KPT50" s="61"/>
      <c r="KPU50" s="61"/>
      <c r="KPV50" s="61"/>
      <c r="KPW50" s="61"/>
      <c r="KPX50" s="61"/>
      <c r="KPY50" s="61"/>
      <c r="KPZ50" s="61"/>
      <c r="KQA50" s="61"/>
      <c r="KQB50" s="61"/>
      <c r="KQC50" s="61"/>
      <c r="KQD50" s="61"/>
      <c r="KQE50" s="61"/>
      <c r="KQF50" s="61"/>
      <c r="KQG50" s="61"/>
      <c r="KQH50" s="61"/>
      <c r="KQI50" s="61"/>
      <c r="KQJ50" s="61"/>
      <c r="KQK50" s="61"/>
      <c r="KQL50" s="61"/>
      <c r="KQM50" s="61"/>
      <c r="KQN50" s="61"/>
      <c r="KQO50" s="61"/>
      <c r="KQP50" s="61"/>
      <c r="KQQ50" s="61"/>
      <c r="KQR50" s="61"/>
      <c r="KQS50" s="61"/>
      <c r="KQT50" s="61"/>
      <c r="KQU50" s="61"/>
      <c r="KQV50" s="61"/>
      <c r="KQW50" s="61"/>
      <c r="KQX50" s="61"/>
      <c r="KQY50" s="61"/>
      <c r="KQZ50" s="61"/>
      <c r="KRA50" s="61"/>
      <c r="KRB50" s="61"/>
      <c r="KRC50" s="61"/>
      <c r="KRD50" s="61"/>
      <c r="KRE50" s="61"/>
      <c r="KRF50" s="61"/>
      <c r="KRG50" s="61"/>
      <c r="KRH50" s="61"/>
      <c r="KRI50" s="61"/>
      <c r="KRJ50" s="61"/>
      <c r="KRK50" s="61"/>
      <c r="KRL50" s="61"/>
      <c r="KRM50" s="61"/>
      <c r="KRN50" s="61"/>
      <c r="KRO50" s="61"/>
      <c r="KRP50" s="61"/>
      <c r="KRQ50" s="61"/>
      <c r="KRR50" s="61"/>
      <c r="KRS50" s="61"/>
      <c r="KRT50" s="61"/>
      <c r="KRU50" s="61"/>
      <c r="KRV50" s="61"/>
      <c r="KRW50" s="61"/>
      <c r="KRX50" s="61"/>
      <c r="KRY50" s="61"/>
      <c r="KRZ50" s="61"/>
      <c r="KSA50" s="61"/>
      <c r="KSB50" s="61"/>
      <c r="KSC50" s="61"/>
      <c r="KSD50" s="61"/>
      <c r="KSE50" s="61"/>
      <c r="KSF50" s="61"/>
      <c r="KSG50" s="61"/>
      <c r="KSH50" s="61"/>
      <c r="KSI50" s="61"/>
      <c r="KSJ50" s="61"/>
      <c r="KSK50" s="61"/>
      <c r="KSL50" s="61"/>
      <c r="KSM50" s="61"/>
      <c r="KSN50" s="61"/>
      <c r="KSO50" s="61"/>
      <c r="KSP50" s="61"/>
      <c r="KSQ50" s="61"/>
      <c r="KSR50" s="61"/>
      <c r="KSS50" s="61"/>
      <c r="KST50" s="61"/>
      <c r="KSU50" s="61"/>
      <c r="KSV50" s="61"/>
      <c r="KSW50" s="61"/>
      <c r="KSX50" s="61"/>
      <c r="KSY50" s="61"/>
      <c r="KSZ50" s="61"/>
      <c r="KTA50" s="61"/>
      <c r="KTB50" s="61"/>
      <c r="KTC50" s="61"/>
      <c r="KTD50" s="61"/>
      <c r="KTE50" s="61"/>
      <c r="KTF50" s="61"/>
      <c r="KTG50" s="61"/>
      <c r="KTH50" s="61"/>
      <c r="KTI50" s="61"/>
      <c r="KTJ50" s="61"/>
      <c r="KTK50" s="61"/>
      <c r="KTL50" s="61"/>
      <c r="KTM50" s="61"/>
      <c r="KTN50" s="61"/>
      <c r="KTO50" s="61"/>
      <c r="KTP50" s="61"/>
      <c r="KTQ50" s="61"/>
      <c r="KTR50" s="61"/>
      <c r="KTS50" s="61"/>
      <c r="KTT50" s="61"/>
      <c r="KTU50" s="61"/>
      <c r="KTV50" s="61"/>
      <c r="KTW50" s="61"/>
      <c r="KTX50" s="61"/>
      <c r="KTY50" s="61"/>
      <c r="KTZ50" s="61"/>
      <c r="KUA50" s="61"/>
      <c r="KUB50" s="61"/>
      <c r="KUC50" s="61"/>
      <c r="KUD50" s="61"/>
      <c r="KUE50" s="61"/>
      <c r="KUF50" s="61"/>
      <c r="KUG50" s="61"/>
      <c r="KUH50" s="61"/>
      <c r="KUI50" s="61"/>
      <c r="KUJ50" s="61"/>
      <c r="KUK50" s="61"/>
      <c r="KUL50" s="61"/>
      <c r="KUM50" s="61"/>
      <c r="KUN50" s="61"/>
      <c r="KUO50" s="61"/>
      <c r="KUP50" s="61"/>
      <c r="KUQ50" s="61"/>
      <c r="KUR50" s="61"/>
      <c r="KUS50" s="61"/>
      <c r="KUT50" s="61"/>
      <c r="KUU50" s="61"/>
      <c r="KUV50" s="61"/>
      <c r="KUW50" s="61"/>
      <c r="KUX50" s="61"/>
      <c r="KUY50" s="61"/>
      <c r="KUZ50" s="61"/>
      <c r="KVA50" s="61"/>
      <c r="KVB50" s="61"/>
      <c r="KVC50" s="61"/>
      <c r="KVD50" s="61"/>
      <c r="KVE50" s="61"/>
      <c r="KVF50" s="61"/>
      <c r="KVG50" s="61"/>
      <c r="KVH50" s="61"/>
      <c r="KVI50" s="61"/>
      <c r="KVJ50" s="61"/>
      <c r="KVK50" s="61"/>
      <c r="KVL50" s="61"/>
      <c r="KVM50" s="61"/>
      <c r="KVN50" s="61"/>
      <c r="KVO50" s="61"/>
      <c r="KVP50" s="61"/>
      <c r="KVQ50" s="61"/>
      <c r="KVR50" s="61"/>
      <c r="KVS50" s="61"/>
      <c r="KVT50" s="61"/>
      <c r="KVU50" s="61"/>
      <c r="KVV50" s="61"/>
      <c r="KVW50" s="61"/>
      <c r="KVX50" s="61"/>
      <c r="KVY50" s="61"/>
      <c r="KVZ50" s="61"/>
      <c r="KWA50" s="61"/>
      <c r="KWB50" s="61"/>
      <c r="KWC50" s="61"/>
      <c r="KWD50" s="61"/>
      <c r="KWE50" s="61"/>
      <c r="KWF50" s="61"/>
      <c r="KWG50" s="61"/>
      <c r="KWH50" s="61"/>
      <c r="KWI50" s="61"/>
      <c r="KWJ50" s="61"/>
      <c r="KWK50" s="61"/>
      <c r="KWL50" s="61"/>
      <c r="KWM50" s="61"/>
      <c r="KWN50" s="61"/>
      <c r="KWO50" s="61"/>
      <c r="KWP50" s="61"/>
      <c r="KWQ50" s="61"/>
      <c r="KWR50" s="61"/>
      <c r="KWS50" s="61"/>
      <c r="KWT50" s="61"/>
      <c r="KWU50" s="61"/>
      <c r="KWV50" s="61"/>
      <c r="KWW50" s="61"/>
      <c r="KWX50" s="61"/>
      <c r="KWY50" s="61"/>
      <c r="KWZ50" s="61"/>
      <c r="KXA50" s="61"/>
      <c r="KXB50" s="61"/>
      <c r="KXC50" s="61"/>
      <c r="KXD50" s="61"/>
      <c r="KXE50" s="61"/>
      <c r="KXF50" s="61"/>
      <c r="KXG50" s="61"/>
      <c r="KXH50" s="61"/>
      <c r="KXI50" s="61"/>
      <c r="KXJ50" s="61"/>
      <c r="KXK50" s="61"/>
      <c r="KXL50" s="61"/>
      <c r="KXM50" s="61"/>
      <c r="KXN50" s="61"/>
      <c r="KXO50" s="61"/>
      <c r="KXP50" s="61"/>
      <c r="KXQ50" s="61"/>
      <c r="KXR50" s="61"/>
      <c r="KXS50" s="61"/>
      <c r="KXT50" s="61"/>
      <c r="KXU50" s="61"/>
      <c r="KXV50" s="61"/>
      <c r="KXW50" s="61"/>
      <c r="KXX50" s="61"/>
      <c r="KXY50" s="61"/>
      <c r="KXZ50" s="61"/>
      <c r="KYA50" s="61"/>
      <c r="KYB50" s="61"/>
      <c r="KYC50" s="61"/>
      <c r="KYD50" s="61"/>
      <c r="KYE50" s="61"/>
      <c r="KYF50" s="61"/>
      <c r="KYG50" s="61"/>
      <c r="KYH50" s="61"/>
      <c r="KYI50" s="61"/>
      <c r="KYJ50" s="61"/>
      <c r="KYK50" s="61"/>
      <c r="KYL50" s="61"/>
      <c r="KYM50" s="61"/>
      <c r="KYN50" s="61"/>
      <c r="KYO50" s="61"/>
      <c r="KYP50" s="61"/>
      <c r="KYQ50" s="61"/>
      <c r="KYR50" s="61"/>
      <c r="KYS50" s="61"/>
      <c r="KYT50" s="61"/>
      <c r="KYU50" s="61"/>
      <c r="KYV50" s="61"/>
      <c r="KYW50" s="61"/>
      <c r="KYX50" s="61"/>
      <c r="KYY50" s="61"/>
      <c r="KYZ50" s="61"/>
      <c r="KZA50" s="61"/>
      <c r="KZB50" s="61"/>
      <c r="KZC50" s="61"/>
      <c r="KZD50" s="61"/>
      <c r="KZE50" s="61"/>
      <c r="KZF50" s="61"/>
      <c r="KZG50" s="61"/>
      <c r="KZH50" s="61"/>
      <c r="KZI50" s="61"/>
      <c r="KZJ50" s="61"/>
      <c r="KZK50" s="61"/>
      <c r="KZL50" s="61"/>
      <c r="KZM50" s="61"/>
      <c r="KZN50" s="61"/>
      <c r="KZO50" s="61"/>
      <c r="KZP50" s="61"/>
      <c r="KZQ50" s="61"/>
      <c r="KZR50" s="61"/>
      <c r="KZS50" s="61"/>
      <c r="KZT50" s="61"/>
      <c r="KZU50" s="61"/>
      <c r="KZV50" s="61"/>
      <c r="KZW50" s="61"/>
      <c r="KZX50" s="61"/>
      <c r="KZY50" s="61"/>
      <c r="KZZ50" s="61"/>
      <c r="LAA50" s="61"/>
      <c r="LAB50" s="61"/>
      <c r="LAC50" s="61"/>
      <c r="LAD50" s="61"/>
      <c r="LAE50" s="61"/>
      <c r="LAF50" s="61"/>
      <c r="LAG50" s="61"/>
      <c r="LAH50" s="61"/>
      <c r="LAI50" s="61"/>
      <c r="LAJ50" s="61"/>
      <c r="LAK50" s="61"/>
      <c r="LAL50" s="61"/>
      <c r="LAM50" s="61"/>
      <c r="LAN50" s="61"/>
      <c r="LAO50" s="61"/>
      <c r="LAP50" s="61"/>
      <c r="LAQ50" s="61"/>
      <c r="LAR50" s="61"/>
      <c r="LAS50" s="61"/>
      <c r="LAT50" s="61"/>
      <c r="LAU50" s="61"/>
      <c r="LAV50" s="61"/>
      <c r="LAW50" s="61"/>
      <c r="LAX50" s="61"/>
      <c r="LAY50" s="61"/>
      <c r="LAZ50" s="61"/>
      <c r="LBA50" s="61"/>
      <c r="LBB50" s="61"/>
      <c r="LBC50" s="61"/>
      <c r="LBD50" s="61"/>
      <c r="LBE50" s="61"/>
      <c r="LBF50" s="61"/>
      <c r="LBG50" s="61"/>
      <c r="LBH50" s="61"/>
      <c r="LBI50" s="61"/>
      <c r="LBJ50" s="61"/>
      <c r="LBK50" s="61"/>
      <c r="LBL50" s="61"/>
      <c r="LBM50" s="61"/>
      <c r="LBN50" s="61"/>
      <c r="LBO50" s="61"/>
      <c r="LBP50" s="61"/>
      <c r="LBQ50" s="61"/>
      <c r="LBR50" s="61"/>
      <c r="LBS50" s="61"/>
      <c r="LBT50" s="61"/>
      <c r="LBU50" s="61"/>
      <c r="LBV50" s="61"/>
      <c r="LBW50" s="61"/>
      <c r="LBX50" s="61"/>
      <c r="LBY50" s="61"/>
      <c r="LBZ50" s="61"/>
      <c r="LCA50" s="61"/>
      <c r="LCB50" s="61"/>
      <c r="LCC50" s="61"/>
      <c r="LCD50" s="61"/>
      <c r="LCE50" s="61"/>
      <c r="LCF50" s="61"/>
      <c r="LCG50" s="61"/>
      <c r="LCH50" s="61"/>
      <c r="LCI50" s="61"/>
      <c r="LCJ50" s="61"/>
      <c r="LCK50" s="61"/>
      <c r="LCL50" s="61"/>
      <c r="LCM50" s="61"/>
      <c r="LCN50" s="61"/>
      <c r="LCO50" s="61"/>
      <c r="LCP50" s="61"/>
      <c r="LCQ50" s="61"/>
      <c r="LCR50" s="61"/>
      <c r="LCS50" s="61"/>
      <c r="LCT50" s="61"/>
      <c r="LCU50" s="61"/>
      <c r="LCV50" s="61"/>
      <c r="LCW50" s="61"/>
      <c r="LCX50" s="61"/>
      <c r="LCY50" s="61"/>
      <c r="LCZ50" s="61"/>
      <c r="LDA50" s="61"/>
      <c r="LDB50" s="61"/>
      <c r="LDC50" s="61"/>
      <c r="LDD50" s="61"/>
      <c r="LDE50" s="61"/>
      <c r="LDF50" s="61"/>
      <c r="LDG50" s="61"/>
      <c r="LDH50" s="61"/>
      <c r="LDI50" s="61"/>
      <c r="LDJ50" s="61"/>
      <c r="LDK50" s="61"/>
      <c r="LDL50" s="61"/>
      <c r="LDM50" s="61"/>
      <c r="LDN50" s="61"/>
      <c r="LDO50" s="61"/>
      <c r="LDP50" s="61"/>
      <c r="LDQ50" s="61"/>
      <c r="LDR50" s="61"/>
      <c r="LDS50" s="61"/>
      <c r="LDT50" s="61"/>
      <c r="LDU50" s="61"/>
      <c r="LDV50" s="61"/>
      <c r="LDW50" s="61"/>
      <c r="LDX50" s="61"/>
      <c r="LDY50" s="61"/>
      <c r="LDZ50" s="61"/>
      <c r="LEA50" s="61"/>
      <c r="LEB50" s="61"/>
      <c r="LEC50" s="61"/>
      <c r="LED50" s="61"/>
      <c r="LEE50" s="61"/>
      <c r="LEF50" s="61"/>
      <c r="LEG50" s="61"/>
      <c r="LEH50" s="61"/>
      <c r="LEI50" s="61"/>
      <c r="LEJ50" s="61"/>
      <c r="LEK50" s="61"/>
      <c r="LEL50" s="61"/>
      <c r="LEM50" s="61"/>
      <c r="LEN50" s="61"/>
      <c r="LEO50" s="61"/>
      <c r="LEP50" s="61"/>
      <c r="LEQ50" s="61"/>
      <c r="LER50" s="61"/>
      <c r="LES50" s="61"/>
      <c r="LET50" s="61"/>
      <c r="LEU50" s="61"/>
      <c r="LEV50" s="61"/>
      <c r="LEW50" s="61"/>
      <c r="LEX50" s="61"/>
      <c r="LEY50" s="61"/>
      <c r="LEZ50" s="61"/>
      <c r="LFA50" s="61"/>
      <c r="LFB50" s="61"/>
      <c r="LFC50" s="61"/>
      <c r="LFD50" s="61"/>
      <c r="LFE50" s="61"/>
      <c r="LFF50" s="61"/>
      <c r="LFG50" s="61"/>
      <c r="LFH50" s="61"/>
      <c r="LFI50" s="61"/>
      <c r="LFJ50" s="61"/>
      <c r="LFK50" s="61"/>
      <c r="LFL50" s="61"/>
      <c r="LFM50" s="61"/>
      <c r="LFN50" s="61"/>
      <c r="LFO50" s="61"/>
      <c r="LFP50" s="61"/>
      <c r="LFQ50" s="61"/>
      <c r="LFR50" s="61"/>
      <c r="LFS50" s="61"/>
      <c r="LFT50" s="61"/>
      <c r="LFU50" s="61"/>
      <c r="LFV50" s="61"/>
      <c r="LFW50" s="61"/>
      <c r="LFX50" s="61"/>
      <c r="LFY50" s="61"/>
      <c r="LFZ50" s="61"/>
      <c r="LGA50" s="61"/>
      <c r="LGB50" s="61"/>
      <c r="LGC50" s="61"/>
      <c r="LGD50" s="61"/>
      <c r="LGE50" s="61"/>
      <c r="LGF50" s="61"/>
      <c r="LGG50" s="61"/>
      <c r="LGH50" s="61"/>
      <c r="LGI50" s="61"/>
      <c r="LGJ50" s="61"/>
      <c r="LGK50" s="61"/>
      <c r="LGL50" s="61"/>
      <c r="LGM50" s="61"/>
      <c r="LGN50" s="61"/>
      <c r="LGO50" s="61"/>
      <c r="LGP50" s="61"/>
      <c r="LGQ50" s="61"/>
      <c r="LGR50" s="61"/>
      <c r="LGS50" s="61"/>
      <c r="LGT50" s="61"/>
      <c r="LGU50" s="61"/>
      <c r="LGV50" s="61"/>
      <c r="LGW50" s="61"/>
      <c r="LGX50" s="61"/>
      <c r="LGY50" s="61"/>
      <c r="LGZ50" s="61"/>
      <c r="LHA50" s="61"/>
      <c r="LHB50" s="61"/>
      <c r="LHC50" s="61"/>
      <c r="LHD50" s="61"/>
      <c r="LHE50" s="61"/>
      <c r="LHF50" s="61"/>
      <c r="LHG50" s="61"/>
      <c r="LHH50" s="61"/>
      <c r="LHI50" s="61"/>
      <c r="LHJ50" s="61"/>
      <c r="LHK50" s="61"/>
      <c r="LHL50" s="61"/>
      <c r="LHM50" s="61"/>
      <c r="LHN50" s="61"/>
      <c r="LHO50" s="61"/>
      <c r="LHP50" s="61"/>
      <c r="LHQ50" s="61"/>
      <c r="LHR50" s="61"/>
      <c r="LHS50" s="61"/>
      <c r="LHT50" s="61"/>
      <c r="LHU50" s="61"/>
      <c r="LHV50" s="61"/>
      <c r="LHW50" s="61"/>
      <c r="LHX50" s="61"/>
      <c r="LHY50" s="61"/>
      <c r="LHZ50" s="61"/>
      <c r="LIA50" s="61"/>
      <c r="LIB50" s="61"/>
      <c r="LIC50" s="61"/>
      <c r="LID50" s="61"/>
      <c r="LIE50" s="61"/>
      <c r="LIF50" s="61"/>
      <c r="LIG50" s="61"/>
      <c r="LIH50" s="61"/>
      <c r="LII50" s="61"/>
      <c r="LIJ50" s="61"/>
      <c r="LIK50" s="61"/>
      <c r="LIL50" s="61"/>
      <c r="LIM50" s="61"/>
      <c r="LIN50" s="61"/>
      <c r="LIO50" s="61"/>
      <c r="LIP50" s="61"/>
      <c r="LIQ50" s="61"/>
      <c r="LIR50" s="61"/>
      <c r="LIS50" s="61"/>
      <c r="LIT50" s="61"/>
      <c r="LIU50" s="61"/>
      <c r="LIV50" s="61"/>
      <c r="LIW50" s="61"/>
      <c r="LIX50" s="61"/>
      <c r="LIY50" s="61"/>
      <c r="LIZ50" s="61"/>
      <c r="LJA50" s="61"/>
      <c r="LJB50" s="61"/>
      <c r="LJC50" s="61"/>
      <c r="LJD50" s="61"/>
      <c r="LJE50" s="61"/>
      <c r="LJF50" s="61"/>
      <c r="LJG50" s="61"/>
      <c r="LJH50" s="61"/>
      <c r="LJI50" s="61"/>
      <c r="LJJ50" s="61"/>
      <c r="LJK50" s="61"/>
      <c r="LJL50" s="61"/>
      <c r="LJM50" s="61"/>
      <c r="LJN50" s="61"/>
      <c r="LJO50" s="61"/>
      <c r="LJP50" s="61"/>
      <c r="LJQ50" s="61"/>
      <c r="LJR50" s="61"/>
      <c r="LJS50" s="61"/>
      <c r="LJT50" s="61"/>
      <c r="LJU50" s="61"/>
      <c r="LJV50" s="61"/>
      <c r="LJW50" s="61"/>
      <c r="LJX50" s="61"/>
      <c r="LJY50" s="61"/>
      <c r="LJZ50" s="61"/>
      <c r="LKA50" s="61"/>
      <c r="LKB50" s="61"/>
      <c r="LKC50" s="61"/>
      <c r="LKD50" s="61"/>
      <c r="LKE50" s="61"/>
      <c r="LKF50" s="61"/>
      <c r="LKG50" s="61"/>
      <c r="LKH50" s="61"/>
      <c r="LKI50" s="61"/>
      <c r="LKJ50" s="61"/>
      <c r="LKK50" s="61"/>
      <c r="LKL50" s="61"/>
      <c r="LKM50" s="61"/>
      <c r="LKN50" s="61"/>
      <c r="LKO50" s="61"/>
      <c r="LKP50" s="61"/>
      <c r="LKQ50" s="61"/>
      <c r="LKR50" s="61"/>
      <c r="LKS50" s="61"/>
      <c r="LKT50" s="61"/>
      <c r="LKU50" s="61"/>
      <c r="LKV50" s="61"/>
      <c r="LKW50" s="61"/>
      <c r="LKX50" s="61"/>
      <c r="LKY50" s="61"/>
      <c r="LKZ50" s="61"/>
      <c r="LLA50" s="61"/>
      <c r="LLB50" s="61"/>
      <c r="LLC50" s="61"/>
      <c r="LLD50" s="61"/>
      <c r="LLE50" s="61"/>
      <c r="LLF50" s="61"/>
      <c r="LLG50" s="61"/>
      <c r="LLH50" s="61"/>
      <c r="LLI50" s="61"/>
      <c r="LLJ50" s="61"/>
      <c r="LLK50" s="61"/>
      <c r="LLL50" s="61"/>
      <c r="LLM50" s="61"/>
      <c r="LLN50" s="61"/>
      <c r="LLO50" s="61"/>
      <c r="LLP50" s="61"/>
      <c r="LLQ50" s="61"/>
      <c r="LLR50" s="61"/>
      <c r="LLS50" s="61"/>
      <c r="LLT50" s="61"/>
      <c r="LLU50" s="61"/>
      <c r="LLV50" s="61"/>
      <c r="LLW50" s="61"/>
      <c r="LLX50" s="61"/>
      <c r="LLY50" s="61"/>
      <c r="LLZ50" s="61"/>
      <c r="LMA50" s="61"/>
      <c r="LMB50" s="61"/>
      <c r="LMC50" s="61"/>
      <c r="LMD50" s="61"/>
      <c r="LME50" s="61"/>
      <c r="LMF50" s="61"/>
      <c r="LMG50" s="61"/>
      <c r="LMH50" s="61"/>
      <c r="LMI50" s="61"/>
      <c r="LMJ50" s="61"/>
      <c r="LMK50" s="61"/>
      <c r="LML50" s="61"/>
      <c r="LMM50" s="61"/>
      <c r="LMN50" s="61"/>
      <c r="LMO50" s="61"/>
      <c r="LMP50" s="61"/>
      <c r="LMQ50" s="61"/>
      <c r="LMR50" s="61"/>
      <c r="LMS50" s="61"/>
      <c r="LMT50" s="61"/>
      <c r="LMU50" s="61"/>
      <c r="LMV50" s="61"/>
      <c r="LMW50" s="61"/>
      <c r="LMX50" s="61"/>
      <c r="LMY50" s="61"/>
      <c r="LMZ50" s="61"/>
      <c r="LNA50" s="61"/>
      <c r="LNB50" s="61"/>
      <c r="LNC50" s="61"/>
      <c r="LND50" s="61"/>
      <c r="LNE50" s="61"/>
      <c r="LNF50" s="61"/>
      <c r="LNG50" s="61"/>
      <c r="LNH50" s="61"/>
      <c r="LNI50" s="61"/>
      <c r="LNJ50" s="61"/>
      <c r="LNK50" s="61"/>
      <c r="LNL50" s="61"/>
      <c r="LNM50" s="61"/>
      <c r="LNN50" s="61"/>
      <c r="LNO50" s="61"/>
      <c r="LNP50" s="61"/>
      <c r="LNQ50" s="61"/>
      <c r="LNR50" s="61"/>
      <c r="LNS50" s="61"/>
      <c r="LNT50" s="61"/>
      <c r="LNU50" s="61"/>
      <c r="LNV50" s="61"/>
      <c r="LNW50" s="61"/>
      <c r="LNX50" s="61"/>
      <c r="LNY50" s="61"/>
      <c r="LNZ50" s="61"/>
      <c r="LOA50" s="61"/>
      <c r="LOB50" s="61"/>
      <c r="LOC50" s="61"/>
      <c r="LOD50" s="61"/>
      <c r="LOE50" s="61"/>
      <c r="LOF50" s="61"/>
      <c r="LOG50" s="61"/>
      <c r="LOH50" s="61"/>
      <c r="LOI50" s="61"/>
      <c r="LOJ50" s="61"/>
      <c r="LOK50" s="61"/>
      <c r="LOL50" s="61"/>
      <c r="LOM50" s="61"/>
      <c r="LON50" s="61"/>
      <c r="LOO50" s="61"/>
      <c r="LOP50" s="61"/>
      <c r="LOQ50" s="61"/>
      <c r="LOR50" s="61"/>
      <c r="LOS50" s="61"/>
      <c r="LOT50" s="61"/>
      <c r="LOU50" s="61"/>
      <c r="LOV50" s="61"/>
      <c r="LOW50" s="61"/>
      <c r="LOX50" s="61"/>
      <c r="LOY50" s="61"/>
      <c r="LOZ50" s="61"/>
      <c r="LPA50" s="61"/>
      <c r="LPB50" s="61"/>
      <c r="LPC50" s="61"/>
      <c r="LPD50" s="61"/>
      <c r="LPE50" s="61"/>
      <c r="LPF50" s="61"/>
      <c r="LPG50" s="61"/>
      <c r="LPH50" s="61"/>
      <c r="LPI50" s="61"/>
      <c r="LPJ50" s="61"/>
      <c r="LPK50" s="61"/>
      <c r="LPL50" s="61"/>
      <c r="LPM50" s="61"/>
      <c r="LPN50" s="61"/>
      <c r="LPO50" s="61"/>
      <c r="LPP50" s="61"/>
      <c r="LPQ50" s="61"/>
      <c r="LPR50" s="61"/>
      <c r="LPS50" s="61"/>
      <c r="LPT50" s="61"/>
      <c r="LPU50" s="61"/>
      <c r="LPV50" s="61"/>
      <c r="LPW50" s="61"/>
      <c r="LPX50" s="61"/>
      <c r="LPY50" s="61"/>
      <c r="LPZ50" s="61"/>
      <c r="LQA50" s="61"/>
      <c r="LQB50" s="61"/>
      <c r="LQC50" s="61"/>
      <c r="LQD50" s="61"/>
      <c r="LQE50" s="61"/>
      <c r="LQF50" s="61"/>
      <c r="LQG50" s="61"/>
      <c r="LQH50" s="61"/>
      <c r="LQI50" s="61"/>
      <c r="LQJ50" s="61"/>
      <c r="LQK50" s="61"/>
      <c r="LQL50" s="61"/>
      <c r="LQM50" s="61"/>
      <c r="LQN50" s="61"/>
      <c r="LQO50" s="61"/>
      <c r="LQP50" s="61"/>
      <c r="LQQ50" s="61"/>
      <c r="LQR50" s="61"/>
      <c r="LQS50" s="61"/>
      <c r="LQT50" s="61"/>
      <c r="LQU50" s="61"/>
      <c r="LQV50" s="61"/>
      <c r="LQW50" s="61"/>
      <c r="LQX50" s="61"/>
      <c r="LQY50" s="61"/>
      <c r="LQZ50" s="61"/>
      <c r="LRA50" s="61"/>
      <c r="LRB50" s="61"/>
      <c r="LRC50" s="61"/>
      <c r="LRD50" s="61"/>
      <c r="LRE50" s="61"/>
      <c r="LRF50" s="61"/>
      <c r="LRG50" s="61"/>
      <c r="LRH50" s="61"/>
      <c r="LRI50" s="61"/>
      <c r="LRJ50" s="61"/>
      <c r="LRK50" s="61"/>
      <c r="LRL50" s="61"/>
      <c r="LRM50" s="61"/>
      <c r="LRN50" s="61"/>
      <c r="LRO50" s="61"/>
      <c r="LRP50" s="61"/>
      <c r="LRQ50" s="61"/>
      <c r="LRR50" s="61"/>
      <c r="LRS50" s="61"/>
      <c r="LRT50" s="61"/>
      <c r="LRU50" s="61"/>
      <c r="LRV50" s="61"/>
      <c r="LRW50" s="61"/>
      <c r="LRX50" s="61"/>
      <c r="LRY50" s="61"/>
      <c r="LRZ50" s="61"/>
      <c r="LSA50" s="61"/>
      <c r="LSB50" s="61"/>
      <c r="LSC50" s="61"/>
      <c r="LSD50" s="61"/>
      <c r="LSE50" s="61"/>
      <c r="LSF50" s="61"/>
      <c r="LSG50" s="61"/>
      <c r="LSH50" s="61"/>
      <c r="LSI50" s="61"/>
      <c r="LSJ50" s="61"/>
      <c r="LSK50" s="61"/>
      <c r="LSL50" s="61"/>
      <c r="LSM50" s="61"/>
      <c r="LSN50" s="61"/>
      <c r="LSO50" s="61"/>
      <c r="LSP50" s="61"/>
      <c r="LSQ50" s="61"/>
      <c r="LSR50" s="61"/>
      <c r="LSS50" s="61"/>
      <c r="LST50" s="61"/>
      <c r="LSU50" s="61"/>
      <c r="LSV50" s="61"/>
      <c r="LSW50" s="61"/>
      <c r="LSX50" s="61"/>
      <c r="LSY50" s="61"/>
      <c r="LSZ50" s="61"/>
      <c r="LTA50" s="61"/>
      <c r="LTB50" s="61"/>
      <c r="LTC50" s="61"/>
      <c r="LTD50" s="61"/>
      <c r="LTE50" s="61"/>
      <c r="LTF50" s="61"/>
      <c r="LTG50" s="61"/>
      <c r="LTH50" s="61"/>
      <c r="LTI50" s="61"/>
      <c r="LTJ50" s="61"/>
      <c r="LTK50" s="61"/>
      <c r="LTL50" s="61"/>
      <c r="LTM50" s="61"/>
      <c r="LTN50" s="61"/>
      <c r="LTO50" s="61"/>
      <c r="LTP50" s="61"/>
      <c r="LTQ50" s="61"/>
      <c r="LTR50" s="61"/>
      <c r="LTS50" s="61"/>
      <c r="LTT50" s="61"/>
      <c r="LTU50" s="61"/>
      <c r="LTV50" s="61"/>
      <c r="LTW50" s="61"/>
      <c r="LTX50" s="61"/>
      <c r="LTY50" s="61"/>
      <c r="LTZ50" s="61"/>
      <c r="LUA50" s="61"/>
      <c r="LUB50" s="61"/>
      <c r="LUC50" s="61"/>
      <c r="LUD50" s="61"/>
      <c r="LUE50" s="61"/>
      <c r="LUF50" s="61"/>
      <c r="LUG50" s="61"/>
      <c r="LUH50" s="61"/>
      <c r="LUI50" s="61"/>
      <c r="LUJ50" s="61"/>
      <c r="LUK50" s="61"/>
      <c r="LUL50" s="61"/>
      <c r="LUM50" s="61"/>
      <c r="LUN50" s="61"/>
      <c r="LUO50" s="61"/>
      <c r="LUP50" s="61"/>
      <c r="LUQ50" s="61"/>
      <c r="LUR50" s="61"/>
      <c r="LUS50" s="61"/>
      <c r="LUT50" s="61"/>
      <c r="LUU50" s="61"/>
      <c r="LUV50" s="61"/>
      <c r="LUW50" s="61"/>
      <c r="LUX50" s="61"/>
      <c r="LUY50" s="61"/>
      <c r="LUZ50" s="61"/>
      <c r="LVA50" s="61"/>
      <c r="LVB50" s="61"/>
      <c r="LVC50" s="61"/>
      <c r="LVD50" s="61"/>
      <c r="LVE50" s="61"/>
      <c r="LVF50" s="61"/>
      <c r="LVG50" s="61"/>
      <c r="LVH50" s="61"/>
      <c r="LVI50" s="61"/>
      <c r="LVJ50" s="61"/>
      <c r="LVK50" s="61"/>
      <c r="LVL50" s="61"/>
      <c r="LVM50" s="61"/>
      <c r="LVN50" s="61"/>
      <c r="LVO50" s="61"/>
      <c r="LVP50" s="61"/>
      <c r="LVQ50" s="61"/>
      <c r="LVR50" s="61"/>
      <c r="LVS50" s="61"/>
      <c r="LVT50" s="61"/>
      <c r="LVU50" s="61"/>
      <c r="LVV50" s="61"/>
      <c r="LVW50" s="61"/>
      <c r="LVX50" s="61"/>
      <c r="LVY50" s="61"/>
      <c r="LVZ50" s="61"/>
      <c r="LWA50" s="61"/>
      <c r="LWB50" s="61"/>
      <c r="LWC50" s="61"/>
      <c r="LWD50" s="61"/>
      <c r="LWE50" s="61"/>
      <c r="LWF50" s="61"/>
      <c r="LWG50" s="61"/>
      <c r="LWH50" s="61"/>
      <c r="LWI50" s="61"/>
      <c r="LWJ50" s="61"/>
      <c r="LWK50" s="61"/>
      <c r="LWL50" s="61"/>
      <c r="LWM50" s="61"/>
      <c r="LWN50" s="61"/>
      <c r="LWO50" s="61"/>
      <c r="LWP50" s="61"/>
      <c r="LWQ50" s="61"/>
      <c r="LWR50" s="61"/>
      <c r="LWS50" s="61"/>
      <c r="LWT50" s="61"/>
      <c r="LWU50" s="61"/>
      <c r="LWV50" s="61"/>
      <c r="LWW50" s="61"/>
      <c r="LWX50" s="61"/>
      <c r="LWY50" s="61"/>
      <c r="LWZ50" s="61"/>
      <c r="LXA50" s="61"/>
      <c r="LXB50" s="61"/>
      <c r="LXC50" s="61"/>
      <c r="LXD50" s="61"/>
      <c r="LXE50" s="61"/>
      <c r="LXF50" s="61"/>
      <c r="LXG50" s="61"/>
      <c r="LXH50" s="61"/>
      <c r="LXI50" s="61"/>
      <c r="LXJ50" s="61"/>
      <c r="LXK50" s="61"/>
      <c r="LXL50" s="61"/>
      <c r="LXM50" s="61"/>
      <c r="LXN50" s="61"/>
      <c r="LXO50" s="61"/>
      <c r="LXP50" s="61"/>
      <c r="LXQ50" s="61"/>
      <c r="LXR50" s="61"/>
      <c r="LXS50" s="61"/>
      <c r="LXT50" s="61"/>
      <c r="LXU50" s="61"/>
      <c r="LXV50" s="61"/>
      <c r="LXW50" s="61"/>
      <c r="LXX50" s="61"/>
      <c r="LXY50" s="61"/>
      <c r="LXZ50" s="61"/>
      <c r="LYA50" s="61"/>
      <c r="LYB50" s="61"/>
      <c r="LYC50" s="61"/>
      <c r="LYD50" s="61"/>
      <c r="LYE50" s="61"/>
      <c r="LYF50" s="61"/>
      <c r="LYG50" s="61"/>
      <c r="LYH50" s="61"/>
      <c r="LYI50" s="61"/>
      <c r="LYJ50" s="61"/>
      <c r="LYK50" s="61"/>
      <c r="LYL50" s="61"/>
      <c r="LYM50" s="61"/>
      <c r="LYN50" s="61"/>
      <c r="LYO50" s="61"/>
      <c r="LYP50" s="61"/>
      <c r="LYQ50" s="61"/>
      <c r="LYR50" s="61"/>
      <c r="LYS50" s="61"/>
      <c r="LYT50" s="61"/>
      <c r="LYU50" s="61"/>
      <c r="LYV50" s="61"/>
      <c r="LYW50" s="61"/>
      <c r="LYX50" s="61"/>
      <c r="LYY50" s="61"/>
      <c r="LYZ50" s="61"/>
      <c r="LZA50" s="61"/>
      <c r="LZB50" s="61"/>
      <c r="LZC50" s="61"/>
      <c r="LZD50" s="61"/>
      <c r="LZE50" s="61"/>
      <c r="LZF50" s="61"/>
      <c r="LZG50" s="61"/>
      <c r="LZH50" s="61"/>
      <c r="LZI50" s="61"/>
      <c r="LZJ50" s="61"/>
      <c r="LZK50" s="61"/>
      <c r="LZL50" s="61"/>
      <c r="LZM50" s="61"/>
      <c r="LZN50" s="61"/>
      <c r="LZO50" s="61"/>
      <c r="LZP50" s="61"/>
      <c r="LZQ50" s="61"/>
      <c r="LZR50" s="61"/>
      <c r="LZS50" s="61"/>
      <c r="LZT50" s="61"/>
      <c r="LZU50" s="61"/>
      <c r="LZV50" s="61"/>
      <c r="LZW50" s="61"/>
      <c r="LZX50" s="61"/>
      <c r="LZY50" s="61"/>
      <c r="LZZ50" s="61"/>
      <c r="MAA50" s="61"/>
      <c r="MAB50" s="61"/>
      <c r="MAC50" s="61"/>
      <c r="MAD50" s="61"/>
      <c r="MAE50" s="61"/>
      <c r="MAF50" s="61"/>
      <c r="MAG50" s="61"/>
      <c r="MAH50" s="61"/>
      <c r="MAI50" s="61"/>
      <c r="MAJ50" s="61"/>
      <c r="MAK50" s="61"/>
      <c r="MAL50" s="61"/>
      <c r="MAM50" s="61"/>
      <c r="MAN50" s="61"/>
      <c r="MAO50" s="61"/>
      <c r="MAP50" s="61"/>
      <c r="MAQ50" s="61"/>
      <c r="MAR50" s="61"/>
      <c r="MAS50" s="61"/>
      <c r="MAT50" s="61"/>
      <c r="MAU50" s="61"/>
      <c r="MAV50" s="61"/>
      <c r="MAW50" s="61"/>
      <c r="MAX50" s="61"/>
      <c r="MAY50" s="61"/>
      <c r="MAZ50" s="61"/>
      <c r="MBA50" s="61"/>
      <c r="MBB50" s="61"/>
      <c r="MBC50" s="61"/>
      <c r="MBD50" s="61"/>
      <c r="MBE50" s="61"/>
      <c r="MBF50" s="61"/>
      <c r="MBG50" s="61"/>
      <c r="MBH50" s="61"/>
      <c r="MBI50" s="61"/>
      <c r="MBJ50" s="61"/>
      <c r="MBK50" s="61"/>
      <c r="MBL50" s="61"/>
      <c r="MBM50" s="61"/>
      <c r="MBN50" s="61"/>
      <c r="MBO50" s="61"/>
      <c r="MBP50" s="61"/>
      <c r="MBQ50" s="61"/>
      <c r="MBR50" s="61"/>
      <c r="MBS50" s="61"/>
      <c r="MBT50" s="61"/>
      <c r="MBU50" s="61"/>
      <c r="MBV50" s="61"/>
      <c r="MBW50" s="61"/>
      <c r="MBX50" s="61"/>
      <c r="MBY50" s="61"/>
      <c r="MBZ50" s="61"/>
      <c r="MCA50" s="61"/>
      <c r="MCB50" s="61"/>
      <c r="MCC50" s="61"/>
      <c r="MCD50" s="61"/>
      <c r="MCE50" s="61"/>
      <c r="MCF50" s="61"/>
      <c r="MCG50" s="61"/>
      <c r="MCH50" s="61"/>
      <c r="MCI50" s="61"/>
      <c r="MCJ50" s="61"/>
      <c r="MCK50" s="61"/>
      <c r="MCL50" s="61"/>
      <c r="MCM50" s="61"/>
      <c r="MCN50" s="61"/>
      <c r="MCO50" s="61"/>
      <c r="MCP50" s="61"/>
      <c r="MCQ50" s="61"/>
      <c r="MCR50" s="61"/>
      <c r="MCS50" s="61"/>
      <c r="MCT50" s="61"/>
      <c r="MCU50" s="61"/>
      <c r="MCV50" s="61"/>
      <c r="MCW50" s="61"/>
      <c r="MCX50" s="61"/>
      <c r="MCY50" s="61"/>
      <c r="MCZ50" s="61"/>
      <c r="MDA50" s="61"/>
      <c r="MDB50" s="61"/>
      <c r="MDC50" s="61"/>
      <c r="MDD50" s="61"/>
      <c r="MDE50" s="61"/>
      <c r="MDF50" s="61"/>
      <c r="MDG50" s="61"/>
      <c r="MDH50" s="61"/>
      <c r="MDI50" s="61"/>
      <c r="MDJ50" s="61"/>
      <c r="MDK50" s="61"/>
      <c r="MDL50" s="61"/>
      <c r="MDM50" s="61"/>
      <c r="MDN50" s="61"/>
      <c r="MDO50" s="61"/>
      <c r="MDP50" s="61"/>
      <c r="MDQ50" s="61"/>
      <c r="MDR50" s="61"/>
      <c r="MDS50" s="61"/>
      <c r="MDT50" s="61"/>
      <c r="MDU50" s="61"/>
      <c r="MDV50" s="61"/>
      <c r="MDW50" s="61"/>
      <c r="MDX50" s="61"/>
      <c r="MDY50" s="61"/>
      <c r="MDZ50" s="61"/>
      <c r="MEA50" s="61"/>
      <c r="MEB50" s="61"/>
      <c r="MEC50" s="61"/>
      <c r="MED50" s="61"/>
      <c r="MEE50" s="61"/>
      <c r="MEF50" s="61"/>
      <c r="MEG50" s="61"/>
      <c r="MEH50" s="61"/>
      <c r="MEI50" s="61"/>
      <c r="MEJ50" s="61"/>
      <c r="MEK50" s="61"/>
      <c r="MEL50" s="61"/>
      <c r="MEM50" s="61"/>
      <c r="MEN50" s="61"/>
      <c r="MEO50" s="61"/>
      <c r="MEP50" s="61"/>
      <c r="MEQ50" s="61"/>
      <c r="MER50" s="61"/>
      <c r="MES50" s="61"/>
      <c r="MET50" s="61"/>
      <c r="MEU50" s="61"/>
      <c r="MEV50" s="61"/>
      <c r="MEW50" s="61"/>
      <c r="MEX50" s="61"/>
      <c r="MEY50" s="61"/>
      <c r="MEZ50" s="61"/>
      <c r="MFA50" s="61"/>
      <c r="MFB50" s="61"/>
      <c r="MFC50" s="61"/>
      <c r="MFD50" s="61"/>
      <c r="MFE50" s="61"/>
      <c r="MFF50" s="61"/>
      <c r="MFG50" s="61"/>
      <c r="MFH50" s="61"/>
      <c r="MFI50" s="61"/>
      <c r="MFJ50" s="61"/>
      <c r="MFK50" s="61"/>
      <c r="MFL50" s="61"/>
      <c r="MFM50" s="61"/>
      <c r="MFN50" s="61"/>
      <c r="MFO50" s="61"/>
      <c r="MFP50" s="61"/>
      <c r="MFQ50" s="61"/>
      <c r="MFR50" s="61"/>
      <c r="MFS50" s="61"/>
      <c r="MFT50" s="61"/>
      <c r="MFU50" s="61"/>
      <c r="MFV50" s="61"/>
      <c r="MFW50" s="61"/>
      <c r="MFX50" s="61"/>
      <c r="MFY50" s="61"/>
      <c r="MFZ50" s="61"/>
      <c r="MGA50" s="61"/>
      <c r="MGB50" s="61"/>
      <c r="MGC50" s="61"/>
      <c r="MGD50" s="61"/>
      <c r="MGE50" s="61"/>
      <c r="MGF50" s="61"/>
      <c r="MGG50" s="61"/>
      <c r="MGH50" s="61"/>
      <c r="MGI50" s="61"/>
      <c r="MGJ50" s="61"/>
      <c r="MGK50" s="61"/>
      <c r="MGL50" s="61"/>
      <c r="MGM50" s="61"/>
      <c r="MGN50" s="61"/>
      <c r="MGO50" s="61"/>
      <c r="MGP50" s="61"/>
      <c r="MGQ50" s="61"/>
      <c r="MGR50" s="61"/>
      <c r="MGS50" s="61"/>
      <c r="MGT50" s="61"/>
      <c r="MGU50" s="61"/>
      <c r="MGV50" s="61"/>
      <c r="MGW50" s="61"/>
      <c r="MGX50" s="61"/>
      <c r="MGY50" s="61"/>
      <c r="MGZ50" s="61"/>
      <c r="MHA50" s="61"/>
      <c r="MHB50" s="61"/>
      <c r="MHC50" s="61"/>
      <c r="MHD50" s="61"/>
      <c r="MHE50" s="61"/>
      <c r="MHF50" s="61"/>
      <c r="MHG50" s="61"/>
      <c r="MHH50" s="61"/>
      <c r="MHI50" s="61"/>
      <c r="MHJ50" s="61"/>
      <c r="MHK50" s="61"/>
      <c r="MHL50" s="61"/>
      <c r="MHM50" s="61"/>
      <c r="MHN50" s="61"/>
      <c r="MHO50" s="61"/>
      <c r="MHP50" s="61"/>
      <c r="MHQ50" s="61"/>
      <c r="MHR50" s="61"/>
      <c r="MHS50" s="61"/>
      <c r="MHT50" s="61"/>
      <c r="MHU50" s="61"/>
      <c r="MHV50" s="61"/>
      <c r="MHW50" s="61"/>
      <c r="MHX50" s="61"/>
      <c r="MHY50" s="61"/>
      <c r="MHZ50" s="61"/>
      <c r="MIA50" s="61"/>
      <c r="MIB50" s="61"/>
      <c r="MIC50" s="61"/>
      <c r="MID50" s="61"/>
      <c r="MIE50" s="61"/>
      <c r="MIF50" s="61"/>
      <c r="MIG50" s="61"/>
      <c r="MIH50" s="61"/>
      <c r="MII50" s="61"/>
      <c r="MIJ50" s="61"/>
      <c r="MIK50" s="61"/>
      <c r="MIL50" s="61"/>
      <c r="MIM50" s="61"/>
      <c r="MIN50" s="61"/>
      <c r="MIO50" s="61"/>
      <c r="MIP50" s="61"/>
      <c r="MIQ50" s="61"/>
      <c r="MIR50" s="61"/>
      <c r="MIS50" s="61"/>
      <c r="MIT50" s="61"/>
      <c r="MIU50" s="61"/>
      <c r="MIV50" s="61"/>
      <c r="MIW50" s="61"/>
      <c r="MIX50" s="61"/>
      <c r="MIY50" s="61"/>
      <c r="MIZ50" s="61"/>
      <c r="MJA50" s="61"/>
      <c r="MJB50" s="61"/>
      <c r="MJC50" s="61"/>
      <c r="MJD50" s="61"/>
      <c r="MJE50" s="61"/>
      <c r="MJF50" s="61"/>
      <c r="MJG50" s="61"/>
      <c r="MJH50" s="61"/>
      <c r="MJI50" s="61"/>
      <c r="MJJ50" s="61"/>
      <c r="MJK50" s="61"/>
      <c r="MJL50" s="61"/>
      <c r="MJM50" s="61"/>
      <c r="MJN50" s="61"/>
      <c r="MJO50" s="61"/>
      <c r="MJP50" s="61"/>
      <c r="MJQ50" s="61"/>
      <c r="MJR50" s="61"/>
      <c r="MJS50" s="61"/>
      <c r="MJT50" s="61"/>
      <c r="MJU50" s="61"/>
      <c r="MJV50" s="61"/>
      <c r="MJW50" s="61"/>
      <c r="MJX50" s="61"/>
      <c r="MJY50" s="61"/>
      <c r="MJZ50" s="61"/>
      <c r="MKA50" s="61"/>
      <c r="MKB50" s="61"/>
      <c r="MKC50" s="61"/>
      <c r="MKD50" s="61"/>
      <c r="MKE50" s="61"/>
      <c r="MKF50" s="61"/>
      <c r="MKG50" s="61"/>
      <c r="MKH50" s="61"/>
      <c r="MKI50" s="61"/>
      <c r="MKJ50" s="61"/>
      <c r="MKK50" s="61"/>
      <c r="MKL50" s="61"/>
      <c r="MKM50" s="61"/>
      <c r="MKN50" s="61"/>
      <c r="MKO50" s="61"/>
      <c r="MKP50" s="61"/>
      <c r="MKQ50" s="61"/>
      <c r="MKR50" s="61"/>
      <c r="MKS50" s="61"/>
      <c r="MKT50" s="61"/>
      <c r="MKU50" s="61"/>
      <c r="MKV50" s="61"/>
      <c r="MKW50" s="61"/>
      <c r="MKX50" s="61"/>
      <c r="MKY50" s="61"/>
      <c r="MKZ50" s="61"/>
      <c r="MLA50" s="61"/>
      <c r="MLB50" s="61"/>
      <c r="MLC50" s="61"/>
      <c r="MLD50" s="61"/>
      <c r="MLE50" s="61"/>
      <c r="MLF50" s="61"/>
      <c r="MLG50" s="61"/>
      <c r="MLH50" s="61"/>
      <c r="MLI50" s="61"/>
      <c r="MLJ50" s="61"/>
      <c r="MLK50" s="61"/>
      <c r="MLL50" s="61"/>
      <c r="MLM50" s="61"/>
      <c r="MLN50" s="61"/>
      <c r="MLO50" s="61"/>
      <c r="MLP50" s="61"/>
      <c r="MLQ50" s="61"/>
      <c r="MLR50" s="61"/>
      <c r="MLS50" s="61"/>
      <c r="MLT50" s="61"/>
      <c r="MLU50" s="61"/>
      <c r="MLV50" s="61"/>
      <c r="MLW50" s="61"/>
      <c r="MLX50" s="61"/>
      <c r="MLY50" s="61"/>
      <c r="MLZ50" s="61"/>
      <c r="MMA50" s="61"/>
      <c r="MMB50" s="61"/>
      <c r="MMC50" s="61"/>
      <c r="MMD50" s="61"/>
      <c r="MME50" s="61"/>
      <c r="MMF50" s="61"/>
      <c r="MMG50" s="61"/>
      <c r="MMH50" s="61"/>
      <c r="MMI50" s="61"/>
      <c r="MMJ50" s="61"/>
      <c r="MMK50" s="61"/>
      <c r="MML50" s="61"/>
      <c r="MMM50" s="61"/>
      <c r="MMN50" s="61"/>
      <c r="MMO50" s="61"/>
      <c r="MMP50" s="61"/>
      <c r="MMQ50" s="61"/>
      <c r="MMR50" s="61"/>
      <c r="MMS50" s="61"/>
      <c r="MMT50" s="61"/>
      <c r="MMU50" s="61"/>
      <c r="MMV50" s="61"/>
      <c r="MMW50" s="61"/>
      <c r="MMX50" s="61"/>
      <c r="MMY50" s="61"/>
      <c r="MMZ50" s="61"/>
      <c r="MNA50" s="61"/>
      <c r="MNB50" s="61"/>
      <c r="MNC50" s="61"/>
      <c r="MND50" s="61"/>
      <c r="MNE50" s="61"/>
      <c r="MNF50" s="61"/>
      <c r="MNG50" s="61"/>
      <c r="MNH50" s="61"/>
      <c r="MNI50" s="61"/>
      <c r="MNJ50" s="61"/>
      <c r="MNK50" s="61"/>
      <c r="MNL50" s="61"/>
      <c r="MNM50" s="61"/>
      <c r="MNN50" s="61"/>
      <c r="MNO50" s="61"/>
      <c r="MNP50" s="61"/>
      <c r="MNQ50" s="61"/>
      <c r="MNR50" s="61"/>
      <c r="MNS50" s="61"/>
      <c r="MNT50" s="61"/>
      <c r="MNU50" s="61"/>
      <c r="MNV50" s="61"/>
      <c r="MNW50" s="61"/>
      <c r="MNX50" s="61"/>
      <c r="MNY50" s="61"/>
      <c r="MNZ50" s="61"/>
      <c r="MOA50" s="61"/>
      <c r="MOB50" s="61"/>
      <c r="MOC50" s="61"/>
      <c r="MOD50" s="61"/>
      <c r="MOE50" s="61"/>
      <c r="MOF50" s="61"/>
      <c r="MOG50" s="61"/>
      <c r="MOH50" s="61"/>
      <c r="MOI50" s="61"/>
      <c r="MOJ50" s="61"/>
      <c r="MOK50" s="61"/>
      <c r="MOL50" s="61"/>
      <c r="MOM50" s="61"/>
      <c r="MON50" s="61"/>
      <c r="MOO50" s="61"/>
      <c r="MOP50" s="61"/>
      <c r="MOQ50" s="61"/>
      <c r="MOR50" s="61"/>
      <c r="MOS50" s="61"/>
      <c r="MOT50" s="61"/>
      <c r="MOU50" s="61"/>
      <c r="MOV50" s="61"/>
      <c r="MOW50" s="61"/>
      <c r="MOX50" s="61"/>
      <c r="MOY50" s="61"/>
      <c r="MOZ50" s="61"/>
      <c r="MPA50" s="61"/>
      <c r="MPB50" s="61"/>
      <c r="MPC50" s="61"/>
      <c r="MPD50" s="61"/>
      <c r="MPE50" s="61"/>
      <c r="MPF50" s="61"/>
      <c r="MPG50" s="61"/>
      <c r="MPH50" s="61"/>
      <c r="MPI50" s="61"/>
      <c r="MPJ50" s="61"/>
      <c r="MPK50" s="61"/>
      <c r="MPL50" s="61"/>
      <c r="MPM50" s="61"/>
      <c r="MPN50" s="61"/>
      <c r="MPO50" s="61"/>
      <c r="MPP50" s="61"/>
      <c r="MPQ50" s="61"/>
      <c r="MPR50" s="61"/>
      <c r="MPS50" s="61"/>
      <c r="MPT50" s="61"/>
      <c r="MPU50" s="61"/>
      <c r="MPV50" s="61"/>
      <c r="MPW50" s="61"/>
      <c r="MPX50" s="61"/>
      <c r="MPY50" s="61"/>
      <c r="MPZ50" s="61"/>
      <c r="MQA50" s="61"/>
      <c r="MQB50" s="61"/>
      <c r="MQC50" s="61"/>
      <c r="MQD50" s="61"/>
      <c r="MQE50" s="61"/>
      <c r="MQF50" s="61"/>
      <c r="MQG50" s="61"/>
      <c r="MQH50" s="61"/>
      <c r="MQI50" s="61"/>
      <c r="MQJ50" s="61"/>
      <c r="MQK50" s="61"/>
      <c r="MQL50" s="61"/>
      <c r="MQM50" s="61"/>
      <c r="MQN50" s="61"/>
      <c r="MQO50" s="61"/>
      <c r="MQP50" s="61"/>
      <c r="MQQ50" s="61"/>
      <c r="MQR50" s="61"/>
      <c r="MQS50" s="61"/>
      <c r="MQT50" s="61"/>
      <c r="MQU50" s="61"/>
      <c r="MQV50" s="61"/>
      <c r="MQW50" s="61"/>
      <c r="MQX50" s="61"/>
      <c r="MQY50" s="61"/>
      <c r="MQZ50" s="61"/>
      <c r="MRA50" s="61"/>
      <c r="MRB50" s="61"/>
      <c r="MRC50" s="61"/>
      <c r="MRD50" s="61"/>
      <c r="MRE50" s="61"/>
      <c r="MRF50" s="61"/>
      <c r="MRG50" s="61"/>
      <c r="MRH50" s="61"/>
      <c r="MRI50" s="61"/>
      <c r="MRJ50" s="61"/>
      <c r="MRK50" s="61"/>
      <c r="MRL50" s="61"/>
      <c r="MRM50" s="61"/>
      <c r="MRN50" s="61"/>
      <c r="MRO50" s="61"/>
      <c r="MRP50" s="61"/>
      <c r="MRQ50" s="61"/>
      <c r="MRR50" s="61"/>
      <c r="MRS50" s="61"/>
      <c r="MRT50" s="61"/>
      <c r="MRU50" s="61"/>
      <c r="MRV50" s="61"/>
      <c r="MRW50" s="61"/>
      <c r="MRX50" s="61"/>
      <c r="MRY50" s="61"/>
      <c r="MRZ50" s="61"/>
      <c r="MSA50" s="61"/>
      <c r="MSB50" s="61"/>
      <c r="MSC50" s="61"/>
      <c r="MSD50" s="61"/>
      <c r="MSE50" s="61"/>
      <c r="MSF50" s="61"/>
      <c r="MSG50" s="61"/>
      <c r="MSH50" s="61"/>
      <c r="MSI50" s="61"/>
      <c r="MSJ50" s="61"/>
      <c r="MSK50" s="61"/>
      <c r="MSL50" s="61"/>
      <c r="MSM50" s="61"/>
      <c r="MSN50" s="61"/>
      <c r="MSO50" s="61"/>
      <c r="MSP50" s="61"/>
      <c r="MSQ50" s="61"/>
      <c r="MSR50" s="61"/>
      <c r="MSS50" s="61"/>
      <c r="MST50" s="61"/>
      <c r="MSU50" s="61"/>
      <c r="MSV50" s="61"/>
      <c r="MSW50" s="61"/>
      <c r="MSX50" s="61"/>
      <c r="MSY50" s="61"/>
      <c r="MSZ50" s="61"/>
      <c r="MTA50" s="61"/>
      <c r="MTB50" s="61"/>
      <c r="MTC50" s="61"/>
      <c r="MTD50" s="61"/>
      <c r="MTE50" s="61"/>
      <c r="MTF50" s="61"/>
      <c r="MTG50" s="61"/>
      <c r="MTH50" s="61"/>
      <c r="MTI50" s="61"/>
      <c r="MTJ50" s="61"/>
      <c r="MTK50" s="61"/>
      <c r="MTL50" s="61"/>
      <c r="MTM50" s="61"/>
      <c r="MTN50" s="61"/>
      <c r="MTO50" s="61"/>
      <c r="MTP50" s="61"/>
      <c r="MTQ50" s="61"/>
      <c r="MTR50" s="61"/>
      <c r="MTS50" s="61"/>
      <c r="MTT50" s="61"/>
      <c r="MTU50" s="61"/>
      <c r="MTV50" s="61"/>
      <c r="MTW50" s="61"/>
      <c r="MTX50" s="61"/>
      <c r="MTY50" s="61"/>
      <c r="MTZ50" s="61"/>
      <c r="MUA50" s="61"/>
      <c r="MUB50" s="61"/>
      <c r="MUC50" s="61"/>
      <c r="MUD50" s="61"/>
      <c r="MUE50" s="61"/>
      <c r="MUF50" s="61"/>
      <c r="MUG50" s="61"/>
      <c r="MUH50" s="61"/>
      <c r="MUI50" s="61"/>
      <c r="MUJ50" s="61"/>
      <c r="MUK50" s="61"/>
      <c r="MUL50" s="61"/>
      <c r="MUM50" s="61"/>
      <c r="MUN50" s="61"/>
      <c r="MUO50" s="61"/>
      <c r="MUP50" s="61"/>
      <c r="MUQ50" s="61"/>
      <c r="MUR50" s="61"/>
      <c r="MUS50" s="61"/>
      <c r="MUT50" s="61"/>
      <c r="MUU50" s="61"/>
      <c r="MUV50" s="61"/>
      <c r="MUW50" s="61"/>
      <c r="MUX50" s="61"/>
      <c r="MUY50" s="61"/>
      <c r="MUZ50" s="61"/>
      <c r="MVA50" s="61"/>
      <c r="MVB50" s="61"/>
      <c r="MVC50" s="61"/>
      <c r="MVD50" s="61"/>
      <c r="MVE50" s="61"/>
      <c r="MVF50" s="61"/>
      <c r="MVG50" s="61"/>
      <c r="MVH50" s="61"/>
      <c r="MVI50" s="61"/>
      <c r="MVJ50" s="61"/>
      <c r="MVK50" s="61"/>
      <c r="MVL50" s="61"/>
      <c r="MVM50" s="61"/>
      <c r="MVN50" s="61"/>
      <c r="MVO50" s="61"/>
      <c r="MVP50" s="61"/>
      <c r="MVQ50" s="61"/>
      <c r="MVR50" s="61"/>
      <c r="MVS50" s="61"/>
      <c r="MVT50" s="61"/>
      <c r="MVU50" s="61"/>
      <c r="MVV50" s="61"/>
      <c r="MVW50" s="61"/>
      <c r="MVX50" s="61"/>
      <c r="MVY50" s="61"/>
      <c r="MVZ50" s="61"/>
      <c r="MWA50" s="61"/>
      <c r="MWB50" s="61"/>
      <c r="MWC50" s="61"/>
      <c r="MWD50" s="61"/>
      <c r="MWE50" s="61"/>
      <c r="MWF50" s="61"/>
      <c r="MWG50" s="61"/>
      <c r="MWH50" s="61"/>
      <c r="MWI50" s="61"/>
      <c r="MWJ50" s="61"/>
      <c r="MWK50" s="61"/>
      <c r="MWL50" s="61"/>
      <c r="MWM50" s="61"/>
      <c r="MWN50" s="61"/>
      <c r="MWO50" s="61"/>
      <c r="MWP50" s="61"/>
      <c r="MWQ50" s="61"/>
      <c r="MWR50" s="61"/>
      <c r="MWS50" s="61"/>
      <c r="MWT50" s="61"/>
      <c r="MWU50" s="61"/>
      <c r="MWV50" s="61"/>
      <c r="MWW50" s="61"/>
      <c r="MWX50" s="61"/>
      <c r="MWY50" s="61"/>
      <c r="MWZ50" s="61"/>
      <c r="MXA50" s="61"/>
      <c r="MXB50" s="61"/>
      <c r="MXC50" s="61"/>
      <c r="MXD50" s="61"/>
      <c r="MXE50" s="61"/>
      <c r="MXF50" s="61"/>
      <c r="MXG50" s="61"/>
      <c r="MXH50" s="61"/>
      <c r="MXI50" s="61"/>
      <c r="MXJ50" s="61"/>
      <c r="MXK50" s="61"/>
      <c r="MXL50" s="61"/>
      <c r="MXM50" s="61"/>
      <c r="MXN50" s="61"/>
      <c r="MXO50" s="61"/>
      <c r="MXP50" s="61"/>
      <c r="MXQ50" s="61"/>
      <c r="MXR50" s="61"/>
      <c r="MXS50" s="61"/>
      <c r="MXT50" s="61"/>
      <c r="MXU50" s="61"/>
      <c r="MXV50" s="61"/>
      <c r="MXW50" s="61"/>
      <c r="MXX50" s="61"/>
      <c r="MXY50" s="61"/>
      <c r="MXZ50" s="61"/>
      <c r="MYA50" s="61"/>
      <c r="MYB50" s="61"/>
      <c r="MYC50" s="61"/>
      <c r="MYD50" s="61"/>
      <c r="MYE50" s="61"/>
      <c r="MYF50" s="61"/>
      <c r="MYG50" s="61"/>
      <c r="MYH50" s="61"/>
      <c r="MYI50" s="61"/>
      <c r="MYJ50" s="61"/>
      <c r="MYK50" s="61"/>
      <c r="MYL50" s="61"/>
      <c r="MYM50" s="61"/>
      <c r="MYN50" s="61"/>
      <c r="MYO50" s="61"/>
      <c r="MYP50" s="61"/>
      <c r="MYQ50" s="61"/>
      <c r="MYR50" s="61"/>
      <c r="MYS50" s="61"/>
      <c r="MYT50" s="61"/>
      <c r="MYU50" s="61"/>
      <c r="MYV50" s="61"/>
      <c r="MYW50" s="61"/>
      <c r="MYX50" s="61"/>
      <c r="MYY50" s="61"/>
      <c r="MYZ50" s="61"/>
      <c r="MZA50" s="61"/>
      <c r="MZB50" s="61"/>
      <c r="MZC50" s="61"/>
      <c r="MZD50" s="61"/>
      <c r="MZE50" s="61"/>
      <c r="MZF50" s="61"/>
      <c r="MZG50" s="61"/>
      <c r="MZH50" s="61"/>
      <c r="MZI50" s="61"/>
      <c r="MZJ50" s="61"/>
      <c r="MZK50" s="61"/>
      <c r="MZL50" s="61"/>
      <c r="MZM50" s="61"/>
      <c r="MZN50" s="61"/>
      <c r="MZO50" s="61"/>
      <c r="MZP50" s="61"/>
      <c r="MZQ50" s="61"/>
      <c r="MZR50" s="61"/>
      <c r="MZS50" s="61"/>
      <c r="MZT50" s="61"/>
      <c r="MZU50" s="61"/>
      <c r="MZV50" s="61"/>
      <c r="MZW50" s="61"/>
      <c r="MZX50" s="61"/>
      <c r="MZY50" s="61"/>
      <c r="MZZ50" s="61"/>
      <c r="NAA50" s="61"/>
      <c r="NAB50" s="61"/>
      <c r="NAC50" s="61"/>
      <c r="NAD50" s="61"/>
      <c r="NAE50" s="61"/>
      <c r="NAF50" s="61"/>
      <c r="NAG50" s="61"/>
      <c r="NAH50" s="61"/>
      <c r="NAI50" s="61"/>
      <c r="NAJ50" s="61"/>
      <c r="NAK50" s="61"/>
      <c r="NAL50" s="61"/>
      <c r="NAM50" s="61"/>
      <c r="NAN50" s="61"/>
      <c r="NAO50" s="61"/>
      <c r="NAP50" s="61"/>
      <c r="NAQ50" s="61"/>
      <c r="NAR50" s="61"/>
      <c r="NAS50" s="61"/>
      <c r="NAT50" s="61"/>
      <c r="NAU50" s="61"/>
      <c r="NAV50" s="61"/>
      <c r="NAW50" s="61"/>
      <c r="NAX50" s="61"/>
      <c r="NAY50" s="61"/>
      <c r="NAZ50" s="61"/>
      <c r="NBA50" s="61"/>
      <c r="NBB50" s="61"/>
      <c r="NBC50" s="61"/>
      <c r="NBD50" s="61"/>
      <c r="NBE50" s="61"/>
      <c r="NBF50" s="61"/>
      <c r="NBG50" s="61"/>
      <c r="NBH50" s="61"/>
      <c r="NBI50" s="61"/>
      <c r="NBJ50" s="61"/>
      <c r="NBK50" s="61"/>
      <c r="NBL50" s="61"/>
      <c r="NBM50" s="61"/>
      <c r="NBN50" s="61"/>
      <c r="NBO50" s="61"/>
      <c r="NBP50" s="61"/>
      <c r="NBQ50" s="61"/>
      <c r="NBR50" s="61"/>
      <c r="NBS50" s="61"/>
      <c r="NBT50" s="61"/>
      <c r="NBU50" s="61"/>
      <c r="NBV50" s="61"/>
      <c r="NBW50" s="61"/>
      <c r="NBX50" s="61"/>
      <c r="NBY50" s="61"/>
      <c r="NBZ50" s="61"/>
      <c r="NCA50" s="61"/>
      <c r="NCB50" s="61"/>
      <c r="NCC50" s="61"/>
      <c r="NCD50" s="61"/>
      <c r="NCE50" s="61"/>
      <c r="NCF50" s="61"/>
      <c r="NCG50" s="61"/>
      <c r="NCH50" s="61"/>
      <c r="NCI50" s="61"/>
      <c r="NCJ50" s="61"/>
      <c r="NCK50" s="61"/>
      <c r="NCL50" s="61"/>
      <c r="NCM50" s="61"/>
      <c r="NCN50" s="61"/>
      <c r="NCO50" s="61"/>
      <c r="NCP50" s="61"/>
      <c r="NCQ50" s="61"/>
      <c r="NCR50" s="61"/>
      <c r="NCS50" s="61"/>
      <c r="NCT50" s="61"/>
      <c r="NCU50" s="61"/>
      <c r="NCV50" s="61"/>
      <c r="NCW50" s="61"/>
      <c r="NCX50" s="61"/>
      <c r="NCY50" s="61"/>
      <c r="NCZ50" s="61"/>
      <c r="NDA50" s="61"/>
      <c r="NDB50" s="61"/>
      <c r="NDC50" s="61"/>
      <c r="NDD50" s="61"/>
      <c r="NDE50" s="61"/>
      <c r="NDF50" s="61"/>
      <c r="NDG50" s="61"/>
      <c r="NDH50" s="61"/>
      <c r="NDI50" s="61"/>
      <c r="NDJ50" s="61"/>
      <c r="NDK50" s="61"/>
      <c r="NDL50" s="61"/>
      <c r="NDM50" s="61"/>
      <c r="NDN50" s="61"/>
      <c r="NDO50" s="61"/>
      <c r="NDP50" s="61"/>
      <c r="NDQ50" s="61"/>
      <c r="NDR50" s="61"/>
      <c r="NDS50" s="61"/>
      <c r="NDT50" s="61"/>
      <c r="NDU50" s="61"/>
      <c r="NDV50" s="61"/>
      <c r="NDW50" s="61"/>
      <c r="NDX50" s="61"/>
      <c r="NDY50" s="61"/>
      <c r="NDZ50" s="61"/>
      <c r="NEA50" s="61"/>
      <c r="NEB50" s="61"/>
      <c r="NEC50" s="61"/>
      <c r="NED50" s="61"/>
      <c r="NEE50" s="61"/>
      <c r="NEF50" s="61"/>
      <c r="NEG50" s="61"/>
      <c r="NEH50" s="61"/>
      <c r="NEI50" s="61"/>
      <c r="NEJ50" s="61"/>
      <c r="NEK50" s="61"/>
      <c r="NEL50" s="61"/>
      <c r="NEM50" s="61"/>
      <c r="NEN50" s="61"/>
      <c r="NEO50" s="61"/>
      <c r="NEP50" s="61"/>
      <c r="NEQ50" s="61"/>
      <c r="NER50" s="61"/>
      <c r="NES50" s="61"/>
      <c r="NET50" s="61"/>
      <c r="NEU50" s="61"/>
      <c r="NEV50" s="61"/>
      <c r="NEW50" s="61"/>
      <c r="NEX50" s="61"/>
      <c r="NEY50" s="61"/>
      <c r="NEZ50" s="61"/>
      <c r="NFA50" s="61"/>
      <c r="NFB50" s="61"/>
      <c r="NFC50" s="61"/>
      <c r="NFD50" s="61"/>
      <c r="NFE50" s="61"/>
      <c r="NFF50" s="61"/>
      <c r="NFG50" s="61"/>
      <c r="NFH50" s="61"/>
      <c r="NFI50" s="61"/>
      <c r="NFJ50" s="61"/>
      <c r="NFK50" s="61"/>
      <c r="NFL50" s="61"/>
      <c r="NFM50" s="61"/>
      <c r="NFN50" s="61"/>
      <c r="NFO50" s="61"/>
      <c r="NFP50" s="61"/>
      <c r="NFQ50" s="61"/>
      <c r="NFR50" s="61"/>
      <c r="NFS50" s="61"/>
      <c r="NFT50" s="61"/>
      <c r="NFU50" s="61"/>
      <c r="NFV50" s="61"/>
      <c r="NFW50" s="61"/>
      <c r="NFX50" s="61"/>
      <c r="NFY50" s="61"/>
      <c r="NFZ50" s="61"/>
      <c r="NGA50" s="61"/>
      <c r="NGB50" s="61"/>
      <c r="NGC50" s="61"/>
      <c r="NGD50" s="61"/>
      <c r="NGE50" s="61"/>
      <c r="NGF50" s="61"/>
      <c r="NGG50" s="61"/>
      <c r="NGH50" s="61"/>
      <c r="NGI50" s="61"/>
      <c r="NGJ50" s="61"/>
      <c r="NGK50" s="61"/>
      <c r="NGL50" s="61"/>
      <c r="NGM50" s="61"/>
      <c r="NGN50" s="61"/>
      <c r="NGO50" s="61"/>
      <c r="NGP50" s="61"/>
      <c r="NGQ50" s="61"/>
      <c r="NGR50" s="61"/>
      <c r="NGS50" s="61"/>
      <c r="NGT50" s="61"/>
      <c r="NGU50" s="61"/>
      <c r="NGV50" s="61"/>
      <c r="NGW50" s="61"/>
      <c r="NGX50" s="61"/>
      <c r="NGY50" s="61"/>
      <c r="NGZ50" s="61"/>
      <c r="NHA50" s="61"/>
      <c r="NHB50" s="61"/>
      <c r="NHC50" s="61"/>
      <c r="NHD50" s="61"/>
      <c r="NHE50" s="61"/>
      <c r="NHF50" s="61"/>
      <c r="NHG50" s="61"/>
      <c r="NHH50" s="61"/>
      <c r="NHI50" s="61"/>
      <c r="NHJ50" s="61"/>
      <c r="NHK50" s="61"/>
      <c r="NHL50" s="61"/>
      <c r="NHM50" s="61"/>
      <c r="NHN50" s="61"/>
      <c r="NHO50" s="61"/>
      <c r="NHP50" s="61"/>
      <c r="NHQ50" s="61"/>
      <c r="NHR50" s="61"/>
      <c r="NHS50" s="61"/>
      <c r="NHT50" s="61"/>
      <c r="NHU50" s="61"/>
      <c r="NHV50" s="61"/>
      <c r="NHW50" s="61"/>
      <c r="NHX50" s="61"/>
      <c r="NHY50" s="61"/>
      <c r="NHZ50" s="61"/>
      <c r="NIA50" s="61"/>
      <c r="NIB50" s="61"/>
      <c r="NIC50" s="61"/>
      <c r="NID50" s="61"/>
      <c r="NIE50" s="61"/>
      <c r="NIF50" s="61"/>
      <c r="NIG50" s="61"/>
      <c r="NIH50" s="61"/>
      <c r="NII50" s="61"/>
      <c r="NIJ50" s="61"/>
      <c r="NIK50" s="61"/>
      <c r="NIL50" s="61"/>
      <c r="NIM50" s="61"/>
      <c r="NIN50" s="61"/>
      <c r="NIO50" s="61"/>
      <c r="NIP50" s="61"/>
      <c r="NIQ50" s="61"/>
      <c r="NIR50" s="61"/>
      <c r="NIS50" s="61"/>
      <c r="NIT50" s="61"/>
      <c r="NIU50" s="61"/>
      <c r="NIV50" s="61"/>
      <c r="NIW50" s="61"/>
      <c r="NIX50" s="61"/>
      <c r="NIY50" s="61"/>
      <c r="NIZ50" s="61"/>
      <c r="NJA50" s="61"/>
      <c r="NJB50" s="61"/>
      <c r="NJC50" s="61"/>
      <c r="NJD50" s="61"/>
      <c r="NJE50" s="61"/>
      <c r="NJF50" s="61"/>
      <c r="NJG50" s="61"/>
      <c r="NJH50" s="61"/>
      <c r="NJI50" s="61"/>
      <c r="NJJ50" s="61"/>
      <c r="NJK50" s="61"/>
      <c r="NJL50" s="61"/>
      <c r="NJM50" s="61"/>
      <c r="NJN50" s="61"/>
      <c r="NJO50" s="61"/>
      <c r="NJP50" s="61"/>
      <c r="NJQ50" s="61"/>
      <c r="NJR50" s="61"/>
      <c r="NJS50" s="61"/>
      <c r="NJT50" s="61"/>
      <c r="NJU50" s="61"/>
      <c r="NJV50" s="61"/>
      <c r="NJW50" s="61"/>
      <c r="NJX50" s="61"/>
      <c r="NJY50" s="61"/>
      <c r="NJZ50" s="61"/>
      <c r="NKA50" s="61"/>
      <c r="NKB50" s="61"/>
      <c r="NKC50" s="61"/>
      <c r="NKD50" s="61"/>
      <c r="NKE50" s="61"/>
      <c r="NKF50" s="61"/>
      <c r="NKG50" s="61"/>
      <c r="NKH50" s="61"/>
      <c r="NKI50" s="61"/>
      <c r="NKJ50" s="61"/>
      <c r="NKK50" s="61"/>
      <c r="NKL50" s="61"/>
      <c r="NKM50" s="61"/>
      <c r="NKN50" s="61"/>
      <c r="NKO50" s="61"/>
      <c r="NKP50" s="61"/>
      <c r="NKQ50" s="61"/>
      <c r="NKR50" s="61"/>
      <c r="NKS50" s="61"/>
      <c r="NKT50" s="61"/>
      <c r="NKU50" s="61"/>
      <c r="NKV50" s="61"/>
      <c r="NKW50" s="61"/>
      <c r="NKX50" s="61"/>
      <c r="NKY50" s="61"/>
      <c r="NKZ50" s="61"/>
      <c r="NLA50" s="61"/>
      <c r="NLB50" s="61"/>
      <c r="NLC50" s="61"/>
      <c r="NLD50" s="61"/>
      <c r="NLE50" s="61"/>
      <c r="NLF50" s="61"/>
      <c r="NLG50" s="61"/>
      <c r="NLH50" s="61"/>
      <c r="NLI50" s="61"/>
      <c r="NLJ50" s="61"/>
      <c r="NLK50" s="61"/>
      <c r="NLL50" s="61"/>
      <c r="NLM50" s="61"/>
      <c r="NLN50" s="61"/>
      <c r="NLO50" s="61"/>
      <c r="NLP50" s="61"/>
      <c r="NLQ50" s="61"/>
      <c r="NLR50" s="61"/>
      <c r="NLS50" s="61"/>
      <c r="NLT50" s="61"/>
      <c r="NLU50" s="61"/>
      <c r="NLV50" s="61"/>
      <c r="NLW50" s="61"/>
      <c r="NLX50" s="61"/>
      <c r="NLY50" s="61"/>
      <c r="NLZ50" s="61"/>
      <c r="NMA50" s="61"/>
      <c r="NMB50" s="61"/>
      <c r="NMC50" s="61"/>
      <c r="NMD50" s="61"/>
      <c r="NME50" s="61"/>
      <c r="NMF50" s="61"/>
      <c r="NMG50" s="61"/>
      <c r="NMH50" s="61"/>
      <c r="NMI50" s="61"/>
      <c r="NMJ50" s="61"/>
      <c r="NMK50" s="61"/>
      <c r="NML50" s="61"/>
      <c r="NMM50" s="61"/>
      <c r="NMN50" s="61"/>
      <c r="NMO50" s="61"/>
      <c r="NMP50" s="61"/>
      <c r="NMQ50" s="61"/>
      <c r="NMR50" s="61"/>
      <c r="NMS50" s="61"/>
      <c r="NMT50" s="61"/>
      <c r="NMU50" s="61"/>
      <c r="NMV50" s="61"/>
      <c r="NMW50" s="61"/>
      <c r="NMX50" s="61"/>
      <c r="NMY50" s="61"/>
      <c r="NMZ50" s="61"/>
      <c r="NNA50" s="61"/>
      <c r="NNB50" s="61"/>
      <c r="NNC50" s="61"/>
      <c r="NND50" s="61"/>
      <c r="NNE50" s="61"/>
      <c r="NNF50" s="61"/>
      <c r="NNG50" s="61"/>
      <c r="NNH50" s="61"/>
      <c r="NNI50" s="61"/>
      <c r="NNJ50" s="61"/>
      <c r="NNK50" s="61"/>
      <c r="NNL50" s="61"/>
      <c r="NNM50" s="61"/>
      <c r="NNN50" s="61"/>
      <c r="NNO50" s="61"/>
      <c r="NNP50" s="61"/>
      <c r="NNQ50" s="61"/>
      <c r="NNR50" s="61"/>
      <c r="NNS50" s="61"/>
      <c r="NNT50" s="61"/>
      <c r="NNU50" s="61"/>
      <c r="NNV50" s="61"/>
      <c r="NNW50" s="61"/>
      <c r="NNX50" s="61"/>
      <c r="NNY50" s="61"/>
      <c r="NNZ50" s="61"/>
      <c r="NOA50" s="61"/>
      <c r="NOB50" s="61"/>
      <c r="NOC50" s="61"/>
      <c r="NOD50" s="61"/>
      <c r="NOE50" s="61"/>
      <c r="NOF50" s="61"/>
      <c r="NOG50" s="61"/>
      <c r="NOH50" s="61"/>
      <c r="NOI50" s="61"/>
      <c r="NOJ50" s="61"/>
      <c r="NOK50" s="61"/>
      <c r="NOL50" s="61"/>
      <c r="NOM50" s="61"/>
      <c r="NON50" s="61"/>
      <c r="NOO50" s="61"/>
      <c r="NOP50" s="61"/>
      <c r="NOQ50" s="61"/>
      <c r="NOR50" s="61"/>
      <c r="NOS50" s="61"/>
      <c r="NOT50" s="61"/>
      <c r="NOU50" s="61"/>
      <c r="NOV50" s="61"/>
      <c r="NOW50" s="61"/>
      <c r="NOX50" s="61"/>
      <c r="NOY50" s="61"/>
      <c r="NOZ50" s="61"/>
      <c r="NPA50" s="61"/>
      <c r="NPB50" s="61"/>
      <c r="NPC50" s="61"/>
      <c r="NPD50" s="61"/>
      <c r="NPE50" s="61"/>
      <c r="NPF50" s="61"/>
      <c r="NPG50" s="61"/>
      <c r="NPH50" s="61"/>
      <c r="NPI50" s="61"/>
      <c r="NPJ50" s="61"/>
      <c r="NPK50" s="61"/>
      <c r="NPL50" s="61"/>
      <c r="NPM50" s="61"/>
      <c r="NPN50" s="61"/>
      <c r="NPO50" s="61"/>
      <c r="NPP50" s="61"/>
      <c r="NPQ50" s="61"/>
      <c r="NPR50" s="61"/>
      <c r="NPS50" s="61"/>
      <c r="NPT50" s="61"/>
      <c r="NPU50" s="61"/>
      <c r="NPV50" s="61"/>
      <c r="NPW50" s="61"/>
      <c r="NPX50" s="61"/>
      <c r="NPY50" s="61"/>
      <c r="NPZ50" s="61"/>
      <c r="NQA50" s="61"/>
      <c r="NQB50" s="61"/>
      <c r="NQC50" s="61"/>
      <c r="NQD50" s="61"/>
      <c r="NQE50" s="61"/>
      <c r="NQF50" s="61"/>
      <c r="NQG50" s="61"/>
      <c r="NQH50" s="61"/>
      <c r="NQI50" s="61"/>
      <c r="NQJ50" s="61"/>
      <c r="NQK50" s="61"/>
      <c r="NQL50" s="61"/>
      <c r="NQM50" s="61"/>
      <c r="NQN50" s="61"/>
      <c r="NQO50" s="61"/>
      <c r="NQP50" s="61"/>
      <c r="NQQ50" s="61"/>
      <c r="NQR50" s="61"/>
      <c r="NQS50" s="61"/>
      <c r="NQT50" s="61"/>
      <c r="NQU50" s="61"/>
      <c r="NQV50" s="61"/>
      <c r="NQW50" s="61"/>
      <c r="NQX50" s="61"/>
      <c r="NQY50" s="61"/>
      <c r="NQZ50" s="61"/>
      <c r="NRA50" s="61"/>
      <c r="NRB50" s="61"/>
      <c r="NRC50" s="61"/>
      <c r="NRD50" s="61"/>
      <c r="NRE50" s="61"/>
      <c r="NRF50" s="61"/>
      <c r="NRG50" s="61"/>
      <c r="NRH50" s="61"/>
      <c r="NRI50" s="61"/>
      <c r="NRJ50" s="61"/>
      <c r="NRK50" s="61"/>
      <c r="NRL50" s="61"/>
      <c r="NRM50" s="61"/>
      <c r="NRN50" s="61"/>
      <c r="NRO50" s="61"/>
      <c r="NRP50" s="61"/>
      <c r="NRQ50" s="61"/>
      <c r="NRR50" s="61"/>
      <c r="NRS50" s="61"/>
      <c r="NRT50" s="61"/>
      <c r="NRU50" s="61"/>
      <c r="NRV50" s="61"/>
      <c r="NRW50" s="61"/>
      <c r="NRX50" s="61"/>
      <c r="NRY50" s="61"/>
      <c r="NRZ50" s="61"/>
      <c r="NSA50" s="61"/>
      <c r="NSB50" s="61"/>
      <c r="NSC50" s="61"/>
      <c r="NSD50" s="61"/>
      <c r="NSE50" s="61"/>
      <c r="NSF50" s="61"/>
      <c r="NSG50" s="61"/>
      <c r="NSH50" s="61"/>
      <c r="NSI50" s="61"/>
      <c r="NSJ50" s="61"/>
      <c r="NSK50" s="61"/>
      <c r="NSL50" s="61"/>
      <c r="NSM50" s="61"/>
      <c r="NSN50" s="61"/>
      <c r="NSO50" s="61"/>
      <c r="NSP50" s="61"/>
      <c r="NSQ50" s="61"/>
      <c r="NSR50" s="61"/>
      <c r="NSS50" s="61"/>
      <c r="NST50" s="61"/>
      <c r="NSU50" s="61"/>
      <c r="NSV50" s="61"/>
      <c r="NSW50" s="61"/>
      <c r="NSX50" s="61"/>
      <c r="NSY50" s="61"/>
      <c r="NSZ50" s="61"/>
      <c r="NTA50" s="61"/>
      <c r="NTB50" s="61"/>
      <c r="NTC50" s="61"/>
      <c r="NTD50" s="61"/>
      <c r="NTE50" s="61"/>
      <c r="NTF50" s="61"/>
      <c r="NTG50" s="61"/>
      <c r="NTH50" s="61"/>
      <c r="NTI50" s="61"/>
      <c r="NTJ50" s="61"/>
      <c r="NTK50" s="61"/>
      <c r="NTL50" s="61"/>
      <c r="NTM50" s="61"/>
      <c r="NTN50" s="61"/>
      <c r="NTO50" s="61"/>
      <c r="NTP50" s="61"/>
      <c r="NTQ50" s="61"/>
      <c r="NTR50" s="61"/>
      <c r="NTS50" s="61"/>
      <c r="NTT50" s="61"/>
      <c r="NTU50" s="61"/>
      <c r="NTV50" s="61"/>
      <c r="NTW50" s="61"/>
      <c r="NTX50" s="61"/>
      <c r="NTY50" s="61"/>
      <c r="NTZ50" s="61"/>
      <c r="NUA50" s="61"/>
      <c r="NUB50" s="61"/>
      <c r="NUC50" s="61"/>
      <c r="NUD50" s="61"/>
      <c r="NUE50" s="61"/>
      <c r="NUF50" s="61"/>
      <c r="NUG50" s="61"/>
      <c r="NUH50" s="61"/>
      <c r="NUI50" s="61"/>
      <c r="NUJ50" s="61"/>
      <c r="NUK50" s="61"/>
      <c r="NUL50" s="61"/>
      <c r="NUM50" s="61"/>
      <c r="NUN50" s="61"/>
      <c r="NUO50" s="61"/>
      <c r="NUP50" s="61"/>
      <c r="NUQ50" s="61"/>
      <c r="NUR50" s="61"/>
      <c r="NUS50" s="61"/>
      <c r="NUT50" s="61"/>
      <c r="NUU50" s="61"/>
      <c r="NUV50" s="61"/>
      <c r="NUW50" s="61"/>
      <c r="NUX50" s="61"/>
      <c r="NUY50" s="61"/>
      <c r="NUZ50" s="61"/>
      <c r="NVA50" s="61"/>
      <c r="NVB50" s="61"/>
      <c r="NVC50" s="61"/>
      <c r="NVD50" s="61"/>
      <c r="NVE50" s="61"/>
      <c r="NVF50" s="61"/>
      <c r="NVG50" s="61"/>
      <c r="NVH50" s="61"/>
      <c r="NVI50" s="61"/>
      <c r="NVJ50" s="61"/>
      <c r="NVK50" s="61"/>
      <c r="NVL50" s="61"/>
      <c r="NVM50" s="61"/>
      <c r="NVN50" s="61"/>
      <c r="NVO50" s="61"/>
      <c r="NVP50" s="61"/>
      <c r="NVQ50" s="61"/>
      <c r="NVR50" s="61"/>
      <c r="NVS50" s="61"/>
      <c r="NVT50" s="61"/>
      <c r="NVU50" s="61"/>
      <c r="NVV50" s="61"/>
      <c r="NVW50" s="61"/>
      <c r="NVX50" s="61"/>
      <c r="NVY50" s="61"/>
      <c r="NVZ50" s="61"/>
      <c r="NWA50" s="61"/>
      <c r="NWB50" s="61"/>
      <c r="NWC50" s="61"/>
      <c r="NWD50" s="61"/>
      <c r="NWE50" s="61"/>
      <c r="NWF50" s="61"/>
      <c r="NWG50" s="61"/>
      <c r="NWH50" s="61"/>
      <c r="NWI50" s="61"/>
      <c r="NWJ50" s="61"/>
      <c r="NWK50" s="61"/>
      <c r="NWL50" s="61"/>
      <c r="NWM50" s="61"/>
      <c r="NWN50" s="61"/>
      <c r="NWO50" s="61"/>
      <c r="NWP50" s="61"/>
      <c r="NWQ50" s="61"/>
      <c r="NWR50" s="61"/>
      <c r="NWS50" s="61"/>
      <c r="NWT50" s="61"/>
      <c r="NWU50" s="61"/>
      <c r="NWV50" s="61"/>
      <c r="NWW50" s="61"/>
      <c r="NWX50" s="61"/>
      <c r="NWY50" s="61"/>
      <c r="NWZ50" s="61"/>
      <c r="NXA50" s="61"/>
      <c r="NXB50" s="61"/>
      <c r="NXC50" s="61"/>
      <c r="NXD50" s="61"/>
      <c r="NXE50" s="61"/>
      <c r="NXF50" s="61"/>
      <c r="NXG50" s="61"/>
      <c r="NXH50" s="61"/>
      <c r="NXI50" s="61"/>
      <c r="NXJ50" s="61"/>
      <c r="NXK50" s="61"/>
      <c r="NXL50" s="61"/>
      <c r="NXM50" s="61"/>
      <c r="NXN50" s="61"/>
      <c r="NXO50" s="61"/>
      <c r="NXP50" s="61"/>
      <c r="NXQ50" s="61"/>
      <c r="NXR50" s="61"/>
      <c r="NXS50" s="61"/>
      <c r="NXT50" s="61"/>
      <c r="NXU50" s="61"/>
      <c r="NXV50" s="61"/>
      <c r="NXW50" s="61"/>
      <c r="NXX50" s="61"/>
      <c r="NXY50" s="61"/>
      <c r="NXZ50" s="61"/>
      <c r="NYA50" s="61"/>
      <c r="NYB50" s="61"/>
      <c r="NYC50" s="61"/>
      <c r="NYD50" s="61"/>
      <c r="NYE50" s="61"/>
      <c r="NYF50" s="61"/>
      <c r="NYG50" s="61"/>
      <c r="NYH50" s="61"/>
      <c r="NYI50" s="61"/>
      <c r="NYJ50" s="61"/>
      <c r="NYK50" s="61"/>
      <c r="NYL50" s="61"/>
      <c r="NYM50" s="61"/>
      <c r="NYN50" s="61"/>
      <c r="NYO50" s="61"/>
      <c r="NYP50" s="61"/>
      <c r="NYQ50" s="61"/>
      <c r="NYR50" s="61"/>
      <c r="NYS50" s="61"/>
      <c r="NYT50" s="61"/>
      <c r="NYU50" s="61"/>
      <c r="NYV50" s="61"/>
      <c r="NYW50" s="61"/>
      <c r="NYX50" s="61"/>
      <c r="NYY50" s="61"/>
      <c r="NYZ50" s="61"/>
      <c r="NZA50" s="61"/>
      <c r="NZB50" s="61"/>
      <c r="NZC50" s="61"/>
      <c r="NZD50" s="61"/>
      <c r="NZE50" s="61"/>
      <c r="NZF50" s="61"/>
      <c r="NZG50" s="61"/>
      <c r="NZH50" s="61"/>
      <c r="NZI50" s="61"/>
      <c r="NZJ50" s="61"/>
      <c r="NZK50" s="61"/>
      <c r="NZL50" s="61"/>
      <c r="NZM50" s="61"/>
      <c r="NZN50" s="61"/>
      <c r="NZO50" s="61"/>
      <c r="NZP50" s="61"/>
      <c r="NZQ50" s="61"/>
      <c r="NZR50" s="61"/>
      <c r="NZS50" s="61"/>
      <c r="NZT50" s="61"/>
      <c r="NZU50" s="61"/>
      <c r="NZV50" s="61"/>
      <c r="NZW50" s="61"/>
      <c r="NZX50" s="61"/>
      <c r="NZY50" s="61"/>
      <c r="NZZ50" s="61"/>
      <c r="OAA50" s="61"/>
      <c r="OAB50" s="61"/>
      <c r="OAC50" s="61"/>
      <c r="OAD50" s="61"/>
      <c r="OAE50" s="61"/>
      <c r="OAF50" s="61"/>
      <c r="OAG50" s="61"/>
      <c r="OAH50" s="61"/>
      <c r="OAI50" s="61"/>
      <c r="OAJ50" s="61"/>
      <c r="OAK50" s="61"/>
      <c r="OAL50" s="61"/>
      <c r="OAM50" s="61"/>
      <c r="OAN50" s="61"/>
      <c r="OAO50" s="61"/>
      <c r="OAP50" s="61"/>
      <c r="OAQ50" s="61"/>
      <c r="OAR50" s="61"/>
      <c r="OAS50" s="61"/>
      <c r="OAT50" s="61"/>
      <c r="OAU50" s="61"/>
      <c r="OAV50" s="61"/>
      <c r="OAW50" s="61"/>
      <c r="OAX50" s="61"/>
      <c r="OAY50" s="61"/>
      <c r="OAZ50" s="61"/>
      <c r="OBA50" s="61"/>
      <c r="OBB50" s="61"/>
      <c r="OBC50" s="61"/>
      <c r="OBD50" s="61"/>
      <c r="OBE50" s="61"/>
      <c r="OBF50" s="61"/>
      <c r="OBG50" s="61"/>
      <c r="OBH50" s="61"/>
      <c r="OBI50" s="61"/>
      <c r="OBJ50" s="61"/>
      <c r="OBK50" s="61"/>
      <c r="OBL50" s="61"/>
      <c r="OBM50" s="61"/>
      <c r="OBN50" s="61"/>
      <c r="OBO50" s="61"/>
      <c r="OBP50" s="61"/>
      <c r="OBQ50" s="61"/>
      <c r="OBR50" s="61"/>
      <c r="OBS50" s="61"/>
      <c r="OBT50" s="61"/>
      <c r="OBU50" s="61"/>
      <c r="OBV50" s="61"/>
      <c r="OBW50" s="61"/>
      <c r="OBX50" s="61"/>
      <c r="OBY50" s="61"/>
      <c r="OBZ50" s="61"/>
      <c r="OCA50" s="61"/>
      <c r="OCB50" s="61"/>
      <c r="OCC50" s="61"/>
      <c r="OCD50" s="61"/>
      <c r="OCE50" s="61"/>
      <c r="OCF50" s="61"/>
      <c r="OCG50" s="61"/>
      <c r="OCH50" s="61"/>
      <c r="OCI50" s="61"/>
      <c r="OCJ50" s="61"/>
      <c r="OCK50" s="61"/>
      <c r="OCL50" s="61"/>
      <c r="OCM50" s="61"/>
      <c r="OCN50" s="61"/>
      <c r="OCO50" s="61"/>
      <c r="OCP50" s="61"/>
      <c r="OCQ50" s="61"/>
      <c r="OCR50" s="61"/>
      <c r="OCS50" s="61"/>
      <c r="OCT50" s="61"/>
      <c r="OCU50" s="61"/>
      <c r="OCV50" s="61"/>
      <c r="OCW50" s="61"/>
      <c r="OCX50" s="61"/>
      <c r="OCY50" s="61"/>
      <c r="OCZ50" s="61"/>
      <c r="ODA50" s="61"/>
      <c r="ODB50" s="61"/>
      <c r="ODC50" s="61"/>
      <c r="ODD50" s="61"/>
      <c r="ODE50" s="61"/>
      <c r="ODF50" s="61"/>
      <c r="ODG50" s="61"/>
      <c r="ODH50" s="61"/>
      <c r="ODI50" s="61"/>
      <c r="ODJ50" s="61"/>
      <c r="ODK50" s="61"/>
      <c r="ODL50" s="61"/>
      <c r="ODM50" s="61"/>
      <c r="ODN50" s="61"/>
      <c r="ODO50" s="61"/>
      <c r="ODP50" s="61"/>
      <c r="ODQ50" s="61"/>
      <c r="ODR50" s="61"/>
      <c r="ODS50" s="61"/>
      <c r="ODT50" s="61"/>
      <c r="ODU50" s="61"/>
      <c r="ODV50" s="61"/>
      <c r="ODW50" s="61"/>
      <c r="ODX50" s="61"/>
      <c r="ODY50" s="61"/>
      <c r="ODZ50" s="61"/>
      <c r="OEA50" s="61"/>
      <c r="OEB50" s="61"/>
      <c r="OEC50" s="61"/>
      <c r="OED50" s="61"/>
      <c r="OEE50" s="61"/>
      <c r="OEF50" s="61"/>
      <c r="OEG50" s="61"/>
      <c r="OEH50" s="61"/>
      <c r="OEI50" s="61"/>
      <c r="OEJ50" s="61"/>
      <c r="OEK50" s="61"/>
      <c r="OEL50" s="61"/>
      <c r="OEM50" s="61"/>
      <c r="OEN50" s="61"/>
      <c r="OEO50" s="61"/>
      <c r="OEP50" s="61"/>
      <c r="OEQ50" s="61"/>
      <c r="OER50" s="61"/>
      <c r="OES50" s="61"/>
      <c r="OET50" s="61"/>
      <c r="OEU50" s="61"/>
      <c r="OEV50" s="61"/>
      <c r="OEW50" s="61"/>
      <c r="OEX50" s="61"/>
      <c r="OEY50" s="61"/>
      <c r="OEZ50" s="61"/>
      <c r="OFA50" s="61"/>
      <c r="OFB50" s="61"/>
      <c r="OFC50" s="61"/>
      <c r="OFD50" s="61"/>
      <c r="OFE50" s="61"/>
      <c r="OFF50" s="61"/>
      <c r="OFG50" s="61"/>
      <c r="OFH50" s="61"/>
      <c r="OFI50" s="61"/>
      <c r="OFJ50" s="61"/>
      <c r="OFK50" s="61"/>
      <c r="OFL50" s="61"/>
      <c r="OFM50" s="61"/>
      <c r="OFN50" s="61"/>
      <c r="OFO50" s="61"/>
      <c r="OFP50" s="61"/>
      <c r="OFQ50" s="61"/>
      <c r="OFR50" s="61"/>
      <c r="OFS50" s="61"/>
      <c r="OFT50" s="61"/>
      <c r="OFU50" s="61"/>
      <c r="OFV50" s="61"/>
      <c r="OFW50" s="61"/>
      <c r="OFX50" s="61"/>
      <c r="OFY50" s="61"/>
      <c r="OFZ50" s="61"/>
      <c r="OGA50" s="61"/>
      <c r="OGB50" s="61"/>
      <c r="OGC50" s="61"/>
      <c r="OGD50" s="61"/>
      <c r="OGE50" s="61"/>
      <c r="OGF50" s="61"/>
      <c r="OGG50" s="61"/>
      <c r="OGH50" s="61"/>
      <c r="OGI50" s="61"/>
      <c r="OGJ50" s="61"/>
      <c r="OGK50" s="61"/>
      <c r="OGL50" s="61"/>
      <c r="OGM50" s="61"/>
      <c r="OGN50" s="61"/>
      <c r="OGO50" s="61"/>
      <c r="OGP50" s="61"/>
      <c r="OGQ50" s="61"/>
      <c r="OGR50" s="61"/>
      <c r="OGS50" s="61"/>
      <c r="OGT50" s="61"/>
      <c r="OGU50" s="61"/>
      <c r="OGV50" s="61"/>
      <c r="OGW50" s="61"/>
      <c r="OGX50" s="61"/>
      <c r="OGY50" s="61"/>
      <c r="OGZ50" s="61"/>
      <c r="OHA50" s="61"/>
      <c r="OHB50" s="61"/>
      <c r="OHC50" s="61"/>
      <c r="OHD50" s="61"/>
      <c r="OHE50" s="61"/>
      <c r="OHF50" s="61"/>
      <c r="OHG50" s="61"/>
      <c r="OHH50" s="61"/>
      <c r="OHI50" s="61"/>
      <c r="OHJ50" s="61"/>
      <c r="OHK50" s="61"/>
      <c r="OHL50" s="61"/>
      <c r="OHM50" s="61"/>
      <c r="OHN50" s="61"/>
      <c r="OHO50" s="61"/>
      <c r="OHP50" s="61"/>
      <c r="OHQ50" s="61"/>
      <c r="OHR50" s="61"/>
      <c r="OHS50" s="61"/>
      <c r="OHT50" s="61"/>
      <c r="OHU50" s="61"/>
      <c r="OHV50" s="61"/>
      <c r="OHW50" s="61"/>
      <c r="OHX50" s="61"/>
      <c r="OHY50" s="61"/>
      <c r="OHZ50" s="61"/>
      <c r="OIA50" s="61"/>
      <c r="OIB50" s="61"/>
      <c r="OIC50" s="61"/>
      <c r="OID50" s="61"/>
      <c r="OIE50" s="61"/>
      <c r="OIF50" s="61"/>
      <c r="OIG50" s="61"/>
      <c r="OIH50" s="61"/>
      <c r="OII50" s="61"/>
      <c r="OIJ50" s="61"/>
      <c r="OIK50" s="61"/>
      <c r="OIL50" s="61"/>
      <c r="OIM50" s="61"/>
      <c r="OIN50" s="61"/>
      <c r="OIO50" s="61"/>
      <c r="OIP50" s="61"/>
      <c r="OIQ50" s="61"/>
      <c r="OIR50" s="61"/>
      <c r="OIS50" s="61"/>
      <c r="OIT50" s="61"/>
      <c r="OIU50" s="61"/>
      <c r="OIV50" s="61"/>
      <c r="OIW50" s="61"/>
      <c r="OIX50" s="61"/>
      <c r="OIY50" s="61"/>
      <c r="OIZ50" s="61"/>
      <c r="OJA50" s="61"/>
      <c r="OJB50" s="61"/>
      <c r="OJC50" s="61"/>
      <c r="OJD50" s="61"/>
      <c r="OJE50" s="61"/>
      <c r="OJF50" s="61"/>
      <c r="OJG50" s="61"/>
      <c r="OJH50" s="61"/>
      <c r="OJI50" s="61"/>
      <c r="OJJ50" s="61"/>
      <c r="OJK50" s="61"/>
      <c r="OJL50" s="61"/>
      <c r="OJM50" s="61"/>
      <c r="OJN50" s="61"/>
      <c r="OJO50" s="61"/>
      <c r="OJP50" s="61"/>
      <c r="OJQ50" s="61"/>
      <c r="OJR50" s="61"/>
      <c r="OJS50" s="61"/>
      <c r="OJT50" s="61"/>
      <c r="OJU50" s="61"/>
      <c r="OJV50" s="61"/>
      <c r="OJW50" s="61"/>
      <c r="OJX50" s="61"/>
      <c r="OJY50" s="61"/>
      <c r="OJZ50" s="61"/>
      <c r="OKA50" s="61"/>
      <c r="OKB50" s="61"/>
      <c r="OKC50" s="61"/>
      <c r="OKD50" s="61"/>
      <c r="OKE50" s="61"/>
      <c r="OKF50" s="61"/>
      <c r="OKG50" s="61"/>
      <c r="OKH50" s="61"/>
      <c r="OKI50" s="61"/>
      <c r="OKJ50" s="61"/>
      <c r="OKK50" s="61"/>
      <c r="OKL50" s="61"/>
      <c r="OKM50" s="61"/>
      <c r="OKN50" s="61"/>
      <c r="OKO50" s="61"/>
      <c r="OKP50" s="61"/>
      <c r="OKQ50" s="61"/>
      <c r="OKR50" s="61"/>
      <c r="OKS50" s="61"/>
      <c r="OKT50" s="61"/>
      <c r="OKU50" s="61"/>
      <c r="OKV50" s="61"/>
      <c r="OKW50" s="61"/>
      <c r="OKX50" s="61"/>
      <c r="OKY50" s="61"/>
      <c r="OKZ50" s="61"/>
      <c r="OLA50" s="61"/>
      <c r="OLB50" s="61"/>
      <c r="OLC50" s="61"/>
      <c r="OLD50" s="61"/>
      <c r="OLE50" s="61"/>
      <c r="OLF50" s="61"/>
      <c r="OLG50" s="61"/>
      <c r="OLH50" s="61"/>
      <c r="OLI50" s="61"/>
      <c r="OLJ50" s="61"/>
      <c r="OLK50" s="61"/>
      <c r="OLL50" s="61"/>
      <c r="OLM50" s="61"/>
      <c r="OLN50" s="61"/>
      <c r="OLO50" s="61"/>
      <c r="OLP50" s="61"/>
      <c r="OLQ50" s="61"/>
      <c r="OLR50" s="61"/>
      <c r="OLS50" s="61"/>
      <c r="OLT50" s="61"/>
      <c r="OLU50" s="61"/>
      <c r="OLV50" s="61"/>
      <c r="OLW50" s="61"/>
      <c r="OLX50" s="61"/>
      <c r="OLY50" s="61"/>
      <c r="OLZ50" s="61"/>
      <c r="OMA50" s="61"/>
      <c r="OMB50" s="61"/>
      <c r="OMC50" s="61"/>
      <c r="OMD50" s="61"/>
      <c r="OME50" s="61"/>
      <c r="OMF50" s="61"/>
      <c r="OMG50" s="61"/>
      <c r="OMH50" s="61"/>
      <c r="OMI50" s="61"/>
      <c r="OMJ50" s="61"/>
      <c r="OMK50" s="61"/>
      <c r="OML50" s="61"/>
      <c r="OMM50" s="61"/>
      <c r="OMN50" s="61"/>
      <c r="OMO50" s="61"/>
      <c r="OMP50" s="61"/>
      <c r="OMQ50" s="61"/>
      <c r="OMR50" s="61"/>
      <c r="OMS50" s="61"/>
      <c r="OMT50" s="61"/>
      <c r="OMU50" s="61"/>
      <c r="OMV50" s="61"/>
      <c r="OMW50" s="61"/>
      <c r="OMX50" s="61"/>
      <c r="OMY50" s="61"/>
      <c r="OMZ50" s="61"/>
      <c r="ONA50" s="61"/>
      <c r="ONB50" s="61"/>
      <c r="ONC50" s="61"/>
      <c r="OND50" s="61"/>
      <c r="ONE50" s="61"/>
      <c r="ONF50" s="61"/>
      <c r="ONG50" s="61"/>
      <c r="ONH50" s="61"/>
      <c r="ONI50" s="61"/>
      <c r="ONJ50" s="61"/>
      <c r="ONK50" s="61"/>
      <c r="ONL50" s="61"/>
      <c r="ONM50" s="61"/>
      <c r="ONN50" s="61"/>
      <c r="ONO50" s="61"/>
      <c r="ONP50" s="61"/>
      <c r="ONQ50" s="61"/>
      <c r="ONR50" s="61"/>
      <c r="ONS50" s="61"/>
      <c r="ONT50" s="61"/>
      <c r="ONU50" s="61"/>
      <c r="ONV50" s="61"/>
      <c r="ONW50" s="61"/>
      <c r="ONX50" s="61"/>
      <c r="ONY50" s="61"/>
      <c r="ONZ50" s="61"/>
      <c r="OOA50" s="61"/>
      <c r="OOB50" s="61"/>
      <c r="OOC50" s="61"/>
      <c r="OOD50" s="61"/>
      <c r="OOE50" s="61"/>
      <c r="OOF50" s="61"/>
      <c r="OOG50" s="61"/>
      <c r="OOH50" s="61"/>
      <c r="OOI50" s="61"/>
      <c r="OOJ50" s="61"/>
      <c r="OOK50" s="61"/>
      <c r="OOL50" s="61"/>
      <c r="OOM50" s="61"/>
      <c r="OON50" s="61"/>
      <c r="OOO50" s="61"/>
      <c r="OOP50" s="61"/>
      <c r="OOQ50" s="61"/>
      <c r="OOR50" s="61"/>
      <c r="OOS50" s="61"/>
      <c r="OOT50" s="61"/>
      <c r="OOU50" s="61"/>
      <c r="OOV50" s="61"/>
      <c r="OOW50" s="61"/>
      <c r="OOX50" s="61"/>
      <c r="OOY50" s="61"/>
      <c r="OOZ50" s="61"/>
      <c r="OPA50" s="61"/>
      <c r="OPB50" s="61"/>
      <c r="OPC50" s="61"/>
      <c r="OPD50" s="61"/>
      <c r="OPE50" s="61"/>
      <c r="OPF50" s="61"/>
      <c r="OPG50" s="61"/>
      <c r="OPH50" s="61"/>
      <c r="OPI50" s="61"/>
      <c r="OPJ50" s="61"/>
      <c r="OPK50" s="61"/>
      <c r="OPL50" s="61"/>
      <c r="OPM50" s="61"/>
      <c r="OPN50" s="61"/>
      <c r="OPO50" s="61"/>
      <c r="OPP50" s="61"/>
      <c r="OPQ50" s="61"/>
      <c r="OPR50" s="61"/>
      <c r="OPS50" s="61"/>
      <c r="OPT50" s="61"/>
      <c r="OPU50" s="61"/>
      <c r="OPV50" s="61"/>
      <c r="OPW50" s="61"/>
      <c r="OPX50" s="61"/>
      <c r="OPY50" s="61"/>
      <c r="OPZ50" s="61"/>
      <c r="OQA50" s="61"/>
      <c r="OQB50" s="61"/>
      <c r="OQC50" s="61"/>
      <c r="OQD50" s="61"/>
      <c r="OQE50" s="61"/>
      <c r="OQF50" s="61"/>
      <c r="OQG50" s="61"/>
      <c r="OQH50" s="61"/>
      <c r="OQI50" s="61"/>
      <c r="OQJ50" s="61"/>
      <c r="OQK50" s="61"/>
      <c r="OQL50" s="61"/>
      <c r="OQM50" s="61"/>
      <c r="OQN50" s="61"/>
      <c r="OQO50" s="61"/>
      <c r="OQP50" s="61"/>
      <c r="OQQ50" s="61"/>
      <c r="OQR50" s="61"/>
      <c r="OQS50" s="61"/>
      <c r="OQT50" s="61"/>
      <c r="OQU50" s="61"/>
      <c r="OQV50" s="61"/>
      <c r="OQW50" s="61"/>
      <c r="OQX50" s="61"/>
      <c r="OQY50" s="61"/>
      <c r="OQZ50" s="61"/>
      <c r="ORA50" s="61"/>
      <c r="ORB50" s="61"/>
      <c r="ORC50" s="61"/>
      <c r="ORD50" s="61"/>
      <c r="ORE50" s="61"/>
      <c r="ORF50" s="61"/>
      <c r="ORG50" s="61"/>
      <c r="ORH50" s="61"/>
      <c r="ORI50" s="61"/>
      <c r="ORJ50" s="61"/>
      <c r="ORK50" s="61"/>
      <c r="ORL50" s="61"/>
      <c r="ORM50" s="61"/>
      <c r="ORN50" s="61"/>
      <c r="ORO50" s="61"/>
      <c r="ORP50" s="61"/>
      <c r="ORQ50" s="61"/>
      <c r="ORR50" s="61"/>
      <c r="ORS50" s="61"/>
      <c r="ORT50" s="61"/>
      <c r="ORU50" s="61"/>
      <c r="ORV50" s="61"/>
      <c r="ORW50" s="61"/>
      <c r="ORX50" s="61"/>
      <c r="ORY50" s="61"/>
      <c r="ORZ50" s="61"/>
      <c r="OSA50" s="61"/>
      <c r="OSB50" s="61"/>
      <c r="OSC50" s="61"/>
      <c r="OSD50" s="61"/>
      <c r="OSE50" s="61"/>
      <c r="OSF50" s="61"/>
      <c r="OSG50" s="61"/>
      <c r="OSH50" s="61"/>
      <c r="OSI50" s="61"/>
      <c r="OSJ50" s="61"/>
      <c r="OSK50" s="61"/>
      <c r="OSL50" s="61"/>
      <c r="OSM50" s="61"/>
      <c r="OSN50" s="61"/>
      <c r="OSO50" s="61"/>
      <c r="OSP50" s="61"/>
      <c r="OSQ50" s="61"/>
      <c r="OSR50" s="61"/>
      <c r="OSS50" s="61"/>
      <c r="OST50" s="61"/>
      <c r="OSU50" s="61"/>
      <c r="OSV50" s="61"/>
      <c r="OSW50" s="61"/>
      <c r="OSX50" s="61"/>
      <c r="OSY50" s="61"/>
      <c r="OSZ50" s="61"/>
      <c r="OTA50" s="61"/>
      <c r="OTB50" s="61"/>
      <c r="OTC50" s="61"/>
      <c r="OTD50" s="61"/>
      <c r="OTE50" s="61"/>
      <c r="OTF50" s="61"/>
      <c r="OTG50" s="61"/>
      <c r="OTH50" s="61"/>
      <c r="OTI50" s="61"/>
      <c r="OTJ50" s="61"/>
      <c r="OTK50" s="61"/>
      <c r="OTL50" s="61"/>
      <c r="OTM50" s="61"/>
      <c r="OTN50" s="61"/>
      <c r="OTO50" s="61"/>
      <c r="OTP50" s="61"/>
      <c r="OTQ50" s="61"/>
      <c r="OTR50" s="61"/>
      <c r="OTS50" s="61"/>
      <c r="OTT50" s="61"/>
      <c r="OTU50" s="61"/>
      <c r="OTV50" s="61"/>
      <c r="OTW50" s="61"/>
      <c r="OTX50" s="61"/>
      <c r="OTY50" s="61"/>
      <c r="OTZ50" s="61"/>
      <c r="OUA50" s="61"/>
      <c r="OUB50" s="61"/>
      <c r="OUC50" s="61"/>
      <c r="OUD50" s="61"/>
      <c r="OUE50" s="61"/>
      <c r="OUF50" s="61"/>
      <c r="OUG50" s="61"/>
      <c r="OUH50" s="61"/>
      <c r="OUI50" s="61"/>
      <c r="OUJ50" s="61"/>
      <c r="OUK50" s="61"/>
      <c r="OUL50" s="61"/>
      <c r="OUM50" s="61"/>
      <c r="OUN50" s="61"/>
      <c r="OUO50" s="61"/>
      <c r="OUP50" s="61"/>
      <c r="OUQ50" s="61"/>
      <c r="OUR50" s="61"/>
      <c r="OUS50" s="61"/>
      <c r="OUT50" s="61"/>
      <c r="OUU50" s="61"/>
      <c r="OUV50" s="61"/>
      <c r="OUW50" s="61"/>
      <c r="OUX50" s="61"/>
      <c r="OUY50" s="61"/>
      <c r="OUZ50" s="61"/>
      <c r="OVA50" s="61"/>
      <c r="OVB50" s="61"/>
      <c r="OVC50" s="61"/>
      <c r="OVD50" s="61"/>
      <c r="OVE50" s="61"/>
      <c r="OVF50" s="61"/>
      <c r="OVG50" s="61"/>
      <c r="OVH50" s="61"/>
      <c r="OVI50" s="61"/>
      <c r="OVJ50" s="61"/>
      <c r="OVK50" s="61"/>
      <c r="OVL50" s="61"/>
      <c r="OVM50" s="61"/>
      <c r="OVN50" s="61"/>
      <c r="OVO50" s="61"/>
      <c r="OVP50" s="61"/>
      <c r="OVQ50" s="61"/>
      <c r="OVR50" s="61"/>
      <c r="OVS50" s="61"/>
      <c r="OVT50" s="61"/>
      <c r="OVU50" s="61"/>
      <c r="OVV50" s="61"/>
      <c r="OVW50" s="61"/>
      <c r="OVX50" s="61"/>
      <c r="OVY50" s="61"/>
      <c r="OVZ50" s="61"/>
      <c r="OWA50" s="61"/>
      <c r="OWB50" s="61"/>
      <c r="OWC50" s="61"/>
      <c r="OWD50" s="61"/>
      <c r="OWE50" s="61"/>
      <c r="OWF50" s="61"/>
      <c r="OWG50" s="61"/>
      <c r="OWH50" s="61"/>
      <c r="OWI50" s="61"/>
      <c r="OWJ50" s="61"/>
      <c r="OWK50" s="61"/>
      <c r="OWL50" s="61"/>
      <c r="OWM50" s="61"/>
      <c r="OWN50" s="61"/>
      <c r="OWO50" s="61"/>
      <c r="OWP50" s="61"/>
      <c r="OWQ50" s="61"/>
      <c r="OWR50" s="61"/>
      <c r="OWS50" s="61"/>
      <c r="OWT50" s="61"/>
      <c r="OWU50" s="61"/>
      <c r="OWV50" s="61"/>
      <c r="OWW50" s="61"/>
      <c r="OWX50" s="61"/>
      <c r="OWY50" s="61"/>
      <c r="OWZ50" s="61"/>
      <c r="OXA50" s="61"/>
      <c r="OXB50" s="61"/>
      <c r="OXC50" s="61"/>
      <c r="OXD50" s="61"/>
      <c r="OXE50" s="61"/>
      <c r="OXF50" s="61"/>
      <c r="OXG50" s="61"/>
      <c r="OXH50" s="61"/>
      <c r="OXI50" s="61"/>
      <c r="OXJ50" s="61"/>
      <c r="OXK50" s="61"/>
      <c r="OXL50" s="61"/>
      <c r="OXM50" s="61"/>
      <c r="OXN50" s="61"/>
      <c r="OXO50" s="61"/>
      <c r="OXP50" s="61"/>
      <c r="OXQ50" s="61"/>
      <c r="OXR50" s="61"/>
      <c r="OXS50" s="61"/>
      <c r="OXT50" s="61"/>
      <c r="OXU50" s="61"/>
      <c r="OXV50" s="61"/>
      <c r="OXW50" s="61"/>
      <c r="OXX50" s="61"/>
      <c r="OXY50" s="61"/>
      <c r="OXZ50" s="61"/>
      <c r="OYA50" s="61"/>
      <c r="OYB50" s="61"/>
      <c r="OYC50" s="61"/>
      <c r="OYD50" s="61"/>
      <c r="OYE50" s="61"/>
      <c r="OYF50" s="61"/>
      <c r="OYG50" s="61"/>
      <c r="OYH50" s="61"/>
      <c r="OYI50" s="61"/>
      <c r="OYJ50" s="61"/>
      <c r="OYK50" s="61"/>
      <c r="OYL50" s="61"/>
      <c r="OYM50" s="61"/>
      <c r="OYN50" s="61"/>
      <c r="OYO50" s="61"/>
      <c r="OYP50" s="61"/>
      <c r="OYQ50" s="61"/>
      <c r="OYR50" s="61"/>
      <c r="OYS50" s="61"/>
      <c r="OYT50" s="61"/>
      <c r="OYU50" s="61"/>
      <c r="OYV50" s="61"/>
      <c r="OYW50" s="61"/>
      <c r="OYX50" s="61"/>
      <c r="OYY50" s="61"/>
      <c r="OYZ50" s="61"/>
      <c r="OZA50" s="61"/>
      <c r="OZB50" s="61"/>
      <c r="OZC50" s="61"/>
      <c r="OZD50" s="61"/>
      <c r="OZE50" s="61"/>
      <c r="OZF50" s="61"/>
      <c r="OZG50" s="61"/>
      <c r="OZH50" s="61"/>
      <c r="OZI50" s="61"/>
      <c r="OZJ50" s="61"/>
      <c r="OZK50" s="61"/>
      <c r="OZL50" s="61"/>
      <c r="OZM50" s="61"/>
      <c r="OZN50" s="61"/>
      <c r="OZO50" s="61"/>
      <c r="OZP50" s="61"/>
      <c r="OZQ50" s="61"/>
      <c r="OZR50" s="61"/>
      <c r="OZS50" s="61"/>
      <c r="OZT50" s="61"/>
      <c r="OZU50" s="61"/>
      <c r="OZV50" s="61"/>
      <c r="OZW50" s="61"/>
      <c r="OZX50" s="61"/>
      <c r="OZY50" s="61"/>
      <c r="OZZ50" s="61"/>
      <c r="PAA50" s="61"/>
      <c r="PAB50" s="61"/>
      <c r="PAC50" s="61"/>
      <c r="PAD50" s="61"/>
      <c r="PAE50" s="61"/>
      <c r="PAF50" s="61"/>
      <c r="PAG50" s="61"/>
      <c r="PAH50" s="61"/>
      <c r="PAI50" s="61"/>
      <c r="PAJ50" s="61"/>
      <c r="PAK50" s="61"/>
      <c r="PAL50" s="61"/>
      <c r="PAM50" s="61"/>
      <c r="PAN50" s="61"/>
      <c r="PAO50" s="61"/>
      <c r="PAP50" s="61"/>
      <c r="PAQ50" s="61"/>
      <c r="PAR50" s="61"/>
      <c r="PAS50" s="61"/>
      <c r="PAT50" s="61"/>
      <c r="PAU50" s="61"/>
      <c r="PAV50" s="61"/>
      <c r="PAW50" s="61"/>
      <c r="PAX50" s="61"/>
      <c r="PAY50" s="61"/>
      <c r="PAZ50" s="61"/>
      <c r="PBA50" s="61"/>
      <c r="PBB50" s="61"/>
      <c r="PBC50" s="61"/>
      <c r="PBD50" s="61"/>
      <c r="PBE50" s="61"/>
      <c r="PBF50" s="61"/>
      <c r="PBG50" s="61"/>
      <c r="PBH50" s="61"/>
      <c r="PBI50" s="61"/>
      <c r="PBJ50" s="61"/>
      <c r="PBK50" s="61"/>
      <c r="PBL50" s="61"/>
      <c r="PBM50" s="61"/>
      <c r="PBN50" s="61"/>
      <c r="PBO50" s="61"/>
      <c r="PBP50" s="61"/>
      <c r="PBQ50" s="61"/>
      <c r="PBR50" s="61"/>
      <c r="PBS50" s="61"/>
      <c r="PBT50" s="61"/>
      <c r="PBU50" s="61"/>
      <c r="PBV50" s="61"/>
      <c r="PBW50" s="61"/>
      <c r="PBX50" s="61"/>
      <c r="PBY50" s="61"/>
      <c r="PBZ50" s="61"/>
      <c r="PCA50" s="61"/>
      <c r="PCB50" s="61"/>
      <c r="PCC50" s="61"/>
      <c r="PCD50" s="61"/>
      <c r="PCE50" s="61"/>
      <c r="PCF50" s="61"/>
      <c r="PCG50" s="61"/>
      <c r="PCH50" s="61"/>
      <c r="PCI50" s="61"/>
      <c r="PCJ50" s="61"/>
      <c r="PCK50" s="61"/>
      <c r="PCL50" s="61"/>
      <c r="PCM50" s="61"/>
      <c r="PCN50" s="61"/>
      <c r="PCO50" s="61"/>
      <c r="PCP50" s="61"/>
      <c r="PCQ50" s="61"/>
      <c r="PCR50" s="61"/>
      <c r="PCS50" s="61"/>
      <c r="PCT50" s="61"/>
      <c r="PCU50" s="61"/>
      <c r="PCV50" s="61"/>
      <c r="PCW50" s="61"/>
      <c r="PCX50" s="61"/>
      <c r="PCY50" s="61"/>
      <c r="PCZ50" s="61"/>
      <c r="PDA50" s="61"/>
      <c r="PDB50" s="61"/>
      <c r="PDC50" s="61"/>
      <c r="PDD50" s="61"/>
      <c r="PDE50" s="61"/>
      <c r="PDF50" s="61"/>
      <c r="PDG50" s="61"/>
      <c r="PDH50" s="61"/>
      <c r="PDI50" s="61"/>
      <c r="PDJ50" s="61"/>
      <c r="PDK50" s="61"/>
      <c r="PDL50" s="61"/>
      <c r="PDM50" s="61"/>
      <c r="PDN50" s="61"/>
      <c r="PDO50" s="61"/>
      <c r="PDP50" s="61"/>
      <c r="PDQ50" s="61"/>
      <c r="PDR50" s="61"/>
      <c r="PDS50" s="61"/>
      <c r="PDT50" s="61"/>
      <c r="PDU50" s="61"/>
      <c r="PDV50" s="61"/>
      <c r="PDW50" s="61"/>
      <c r="PDX50" s="61"/>
      <c r="PDY50" s="61"/>
      <c r="PDZ50" s="61"/>
      <c r="PEA50" s="61"/>
      <c r="PEB50" s="61"/>
      <c r="PEC50" s="61"/>
      <c r="PED50" s="61"/>
      <c r="PEE50" s="61"/>
      <c r="PEF50" s="61"/>
      <c r="PEG50" s="61"/>
      <c r="PEH50" s="61"/>
      <c r="PEI50" s="61"/>
      <c r="PEJ50" s="61"/>
      <c r="PEK50" s="61"/>
      <c r="PEL50" s="61"/>
      <c r="PEM50" s="61"/>
      <c r="PEN50" s="61"/>
      <c r="PEO50" s="61"/>
      <c r="PEP50" s="61"/>
      <c r="PEQ50" s="61"/>
      <c r="PER50" s="61"/>
      <c r="PES50" s="61"/>
      <c r="PET50" s="61"/>
      <c r="PEU50" s="61"/>
      <c r="PEV50" s="61"/>
      <c r="PEW50" s="61"/>
      <c r="PEX50" s="61"/>
      <c r="PEY50" s="61"/>
      <c r="PEZ50" s="61"/>
      <c r="PFA50" s="61"/>
      <c r="PFB50" s="61"/>
      <c r="PFC50" s="61"/>
      <c r="PFD50" s="61"/>
      <c r="PFE50" s="61"/>
      <c r="PFF50" s="61"/>
      <c r="PFG50" s="61"/>
      <c r="PFH50" s="61"/>
      <c r="PFI50" s="61"/>
      <c r="PFJ50" s="61"/>
      <c r="PFK50" s="61"/>
      <c r="PFL50" s="61"/>
      <c r="PFM50" s="61"/>
      <c r="PFN50" s="61"/>
      <c r="PFO50" s="61"/>
      <c r="PFP50" s="61"/>
      <c r="PFQ50" s="61"/>
      <c r="PFR50" s="61"/>
      <c r="PFS50" s="61"/>
      <c r="PFT50" s="61"/>
      <c r="PFU50" s="61"/>
      <c r="PFV50" s="61"/>
      <c r="PFW50" s="61"/>
      <c r="PFX50" s="61"/>
      <c r="PFY50" s="61"/>
      <c r="PFZ50" s="61"/>
      <c r="PGA50" s="61"/>
      <c r="PGB50" s="61"/>
      <c r="PGC50" s="61"/>
      <c r="PGD50" s="61"/>
      <c r="PGE50" s="61"/>
      <c r="PGF50" s="61"/>
      <c r="PGG50" s="61"/>
      <c r="PGH50" s="61"/>
      <c r="PGI50" s="61"/>
      <c r="PGJ50" s="61"/>
      <c r="PGK50" s="61"/>
      <c r="PGL50" s="61"/>
      <c r="PGM50" s="61"/>
      <c r="PGN50" s="61"/>
      <c r="PGO50" s="61"/>
      <c r="PGP50" s="61"/>
      <c r="PGQ50" s="61"/>
      <c r="PGR50" s="61"/>
      <c r="PGS50" s="61"/>
      <c r="PGT50" s="61"/>
      <c r="PGU50" s="61"/>
      <c r="PGV50" s="61"/>
      <c r="PGW50" s="61"/>
      <c r="PGX50" s="61"/>
      <c r="PGY50" s="61"/>
      <c r="PGZ50" s="61"/>
      <c r="PHA50" s="61"/>
      <c r="PHB50" s="61"/>
      <c r="PHC50" s="61"/>
      <c r="PHD50" s="61"/>
      <c r="PHE50" s="61"/>
      <c r="PHF50" s="61"/>
      <c r="PHG50" s="61"/>
      <c r="PHH50" s="61"/>
      <c r="PHI50" s="61"/>
      <c r="PHJ50" s="61"/>
      <c r="PHK50" s="61"/>
      <c r="PHL50" s="61"/>
      <c r="PHM50" s="61"/>
      <c r="PHN50" s="61"/>
      <c r="PHO50" s="61"/>
      <c r="PHP50" s="61"/>
      <c r="PHQ50" s="61"/>
      <c r="PHR50" s="61"/>
      <c r="PHS50" s="61"/>
      <c r="PHT50" s="61"/>
      <c r="PHU50" s="61"/>
      <c r="PHV50" s="61"/>
      <c r="PHW50" s="61"/>
      <c r="PHX50" s="61"/>
      <c r="PHY50" s="61"/>
      <c r="PHZ50" s="61"/>
      <c r="PIA50" s="61"/>
      <c r="PIB50" s="61"/>
      <c r="PIC50" s="61"/>
      <c r="PID50" s="61"/>
      <c r="PIE50" s="61"/>
      <c r="PIF50" s="61"/>
      <c r="PIG50" s="61"/>
      <c r="PIH50" s="61"/>
      <c r="PII50" s="61"/>
      <c r="PIJ50" s="61"/>
      <c r="PIK50" s="61"/>
      <c r="PIL50" s="61"/>
      <c r="PIM50" s="61"/>
      <c r="PIN50" s="61"/>
      <c r="PIO50" s="61"/>
      <c r="PIP50" s="61"/>
      <c r="PIQ50" s="61"/>
      <c r="PIR50" s="61"/>
      <c r="PIS50" s="61"/>
      <c r="PIT50" s="61"/>
      <c r="PIU50" s="61"/>
      <c r="PIV50" s="61"/>
      <c r="PIW50" s="61"/>
      <c r="PIX50" s="61"/>
      <c r="PIY50" s="61"/>
      <c r="PIZ50" s="61"/>
      <c r="PJA50" s="61"/>
      <c r="PJB50" s="61"/>
      <c r="PJC50" s="61"/>
      <c r="PJD50" s="61"/>
      <c r="PJE50" s="61"/>
      <c r="PJF50" s="61"/>
      <c r="PJG50" s="61"/>
      <c r="PJH50" s="61"/>
      <c r="PJI50" s="61"/>
      <c r="PJJ50" s="61"/>
      <c r="PJK50" s="61"/>
      <c r="PJL50" s="61"/>
      <c r="PJM50" s="61"/>
      <c r="PJN50" s="61"/>
      <c r="PJO50" s="61"/>
      <c r="PJP50" s="61"/>
      <c r="PJQ50" s="61"/>
      <c r="PJR50" s="61"/>
      <c r="PJS50" s="61"/>
      <c r="PJT50" s="61"/>
      <c r="PJU50" s="61"/>
      <c r="PJV50" s="61"/>
      <c r="PJW50" s="61"/>
      <c r="PJX50" s="61"/>
      <c r="PJY50" s="61"/>
      <c r="PJZ50" s="61"/>
      <c r="PKA50" s="61"/>
      <c r="PKB50" s="61"/>
      <c r="PKC50" s="61"/>
      <c r="PKD50" s="61"/>
      <c r="PKE50" s="61"/>
      <c r="PKF50" s="61"/>
      <c r="PKG50" s="61"/>
      <c r="PKH50" s="61"/>
      <c r="PKI50" s="61"/>
      <c r="PKJ50" s="61"/>
      <c r="PKK50" s="61"/>
      <c r="PKL50" s="61"/>
      <c r="PKM50" s="61"/>
      <c r="PKN50" s="61"/>
      <c r="PKO50" s="61"/>
      <c r="PKP50" s="61"/>
      <c r="PKQ50" s="61"/>
      <c r="PKR50" s="61"/>
      <c r="PKS50" s="61"/>
      <c r="PKT50" s="61"/>
      <c r="PKU50" s="61"/>
      <c r="PKV50" s="61"/>
      <c r="PKW50" s="61"/>
      <c r="PKX50" s="61"/>
      <c r="PKY50" s="61"/>
      <c r="PKZ50" s="61"/>
      <c r="PLA50" s="61"/>
      <c r="PLB50" s="61"/>
      <c r="PLC50" s="61"/>
      <c r="PLD50" s="61"/>
      <c r="PLE50" s="61"/>
      <c r="PLF50" s="61"/>
      <c r="PLG50" s="61"/>
      <c r="PLH50" s="61"/>
      <c r="PLI50" s="61"/>
      <c r="PLJ50" s="61"/>
      <c r="PLK50" s="61"/>
      <c r="PLL50" s="61"/>
      <c r="PLM50" s="61"/>
      <c r="PLN50" s="61"/>
      <c r="PLO50" s="61"/>
      <c r="PLP50" s="61"/>
      <c r="PLQ50" s="61"/>
      <c r="PLR50" s="61"/>
      <c r="PLS50" s="61"/>
      <c r="PLT50" s="61"/>
      <c r="PLU50" s="61"/>
      <c r="PLV50" s="61"/>
      <c r="PLW50" s="61"/>
      <c r="PLX50" s="61"/>
      <c r="PLY50" s="61"/>
      <c r="PLZ50" s="61"/>
      <c r="PMA50" s="61"/>
      <c r="PMB50" s="61"/>
      <c r="PMC50" s="61"/>
      <c r="PMD50" s="61"/>
      <c r="PME50" s="61"/>
      <c r="PMF50" s="61"/>
      <c r="PMG50" s="61"/>
      <c r="PMH50" s="61"/>
      <c r="PMI50" s="61"/>
      <c r="PMJ50" s="61"/>
      <c r="PMK50" s="61"/>
      <c r="PML50" s="61"/>
      <c r="PMM50" s="61"/>
      <c r="PMN50" s="61"/>
      <c r="PMO50" s="61"/>
      <c r="PMP50" s="61"/>
      <c r="PMQ50" s="61"/>
      <c r="PMR50" s="61"/>
      <c r="PMS50" s="61"/>
      <c r="PMT50" s="61"/>
      <c r="PMU50" s="61"/>
      <c r="PMV50" s="61"/>
      <c r="PMW50" s="61"/>
      <c r="PMX50" s="61"/>
      <c r="PMY50" s="61"/>
      <c r="PMZ50" s="61"/>
      <c r="PNA50" s="61"/>
      <c r="PNB50" s="61"/>
      <c r="PNC50" s="61"/>
      <c r="PND50" s="61"/>
      <c r="PNE50" s="61"/>
      <c r="PNF50" s="61"/>
      <c r="PNG50" s="61"/>
      <c r="PNH50" s="61"/>
      <c r="PNI50" s="61"/>
      <c r="PNJ50" s="61"/>
      <c r="PNK50" s="61"/>
      <c r="PNL50" s="61"/>
      <c r="PNM50" s="61"/>
      <c r="PNN50" s="61"/>
      <c r="PNO50" s="61"/>
      <c r="PNP50" s="61"/>
      <c r="PNQ50" s="61"/>
      <c r="PNR50" s="61"/>
      <c r="PNS50" s="61"/>
      <c r="PNT50" s="61"/>
      <c r="PNU50" s="61"/>
      <c r="PNV50" s="61"/>
      <c r="PNW50" s="61"/>
      <c r="PNX50" s="61"/>
      <c r="PNY50" s="61"/>
      <c r="PNZ50" s="61"/>
      <c r="POA50" s="61"/>
      <c r="POB50" s="61"/>
      <c r="POC50" s="61"/>
      <c r="POD50" s="61"/>
      <c r="POE50" s="61"/>
      <c r="POF50" s="61"/>
      <c r="POG50" s="61"/>
      <c r="POH50" s="61"/>
      <c r="POI50" s="61"/>
      <c r="POJ50" s="61"/>
      <c r="POK50" s="61"/>
      <c r="POL50" s="61"/>
      <c r="POM50" s="61"/>
      <c r="PON50" s="61"/>
      <c r="POO50" s="61"/>
      <c r="POP50" s="61"/>
      <c r="POQ50" s="61"/>
      <c r="POR50" s="61"/>
      <c r="POS50" s="61"/>
      <c r="POT50" s="61"/>
      <c r="POU50" s="61"/>
      <c r="POV50" s="61"/>
      <c r="POW50" s="61"/>
      <c r="POX50" s="61"/>
      <c r="POY50" s="61"/>
      <c r="POZ50" s="61"/>
      <c r="PPA50" s="61"/>
      <c r="PPB50" s="61"/>
      <c r="PPC50" s="61"/>
      <c r="PPD50" s="61"/>
      <c r="PPE50" s="61"/>
      <c r="PPF50" s="61"/>
      <c r="PPG50" s="61"/>
      <c r="PPH50" s="61"/>
      <c r="PPI50" s="61"/>
      <c r="PPJ50" s="61"/>
      <c r="PPK50" s="61"/>
      <c r="PPL50" s="61"/>
      <c r="PPM50" s="61"/>
      <c r="PPN50" s="61"/>
      <c r="PPO50" s="61"/>
      <c r="PPP50" s="61"/>
      <c r="PPQ50" s="61"/>
      <c r="PPR50" s="61"/>
      <c r="PPS50" s="61"/>
      <c r="PPT50" s="61"/>
      <c r="PPU50" s="61"/>
      <c r="PPV50" s="61"/>
      <c r="PPW50" s="61"/>
      <c r="PPX50" s="61"/>
      <c r="PPY50" s="61"/>
      <c r="PPZ50" s="61"/>
      <c r="PQA50" s="61"/>
      <c r="PQB50" s="61"/>
      <c r="PQC50" s="61"/>
      <c r="PQD50" s="61"/>
      <c r="PQE50" s="61"/>
      <c r="PQF50" s="61"/>
      <c r="PQG50" s="61"/>
      <c r="PQH50" s="61"/>
      <c r="PQI50" s="61"/>
      <c r="PQJ50" s="61"/>
      <c r="PQK50" s="61"/>
      <c r="PQL50" s="61"/>
      <c r="PQM50" s="61"/>
      <c r="PQN50" s="61"/>
      <c r="PQO50" s="61"/>
      <c r="PQP50" s="61"/>
      <c r="PQQ50" s="61"/>
      <c r="PQR50" s="61"/>
      <c r="PQS50" s="61"/>
      <c r="PQT50" s="61"/>
      <c r="PQU50" s="61"/>
      <c r="PQV50" s="61"/>
      <c r="PQW50" s="61"/>
      <c r="PQX50" s="61"/>
      <c r="PQY50" s="61"/>
      <c r="PQZ50" s="61"/>
      <c r="PRA50" s="61"/>
      <c r="PRB50" s="61"/>
      <c r="PRC50" s="61"/>
      <c r="PRD50" s="61"/>
      <c r="PRE50" s="61"/>
      <c r="PRF50" s="61"/>
      <c r="PRG50" s="61"/>
      <c r="PRH50" s="61"/>
      <c r="PRI50" s="61"/>
      <c r="PRJ50" s="61"/>
      <c r="PRK50" s="61"/>
      <c r="PRL50" s="61"/>
      <c r="PRM50" s="61"/>
      <c r="PRN50" s="61"/>
      <c r="PRO50" s="61"/>
      <c r="PRP50" s="61"/>
      <c r="PRQ50" s="61"/>
      <c r="PRR50" s="61"/>
      <c r="PRS50" s="61"/>
      <c r="PRT50" s="61"/>
      <c r="PRU50" s="61"/>
      <c r="PRV50" s="61"/>
      <c r="PRW50" s="61"/>
      <c r="PRX50" s="61"/>
      <c r="PRY50" s="61"/>
      <c r="PRZ50" s="61"/>
      <c r="PSA50" s="61"/>
      <c r="PSB50" s="61"/>
      <c r="PSC50" s="61"/>
      <c r="PSD50" s="61"/>
      <c r="PSE50" s="61"/>
      <c r="PSF50" s="61"/>
      <c r="PSG50" s="61"/>
      <c r="PSH50" s="61"/>
      <c r="PSI50" s="61"/>
      <c r="PSJ50" s="61"/>
      <c r="PSK50" s="61"/>
      <c r="PSL50" s="61"/>
      <c r="PSM50" s="61"/>
      <c r="PSN50" s="61"/>
      <c r="PSO50" s="61"/>
      <c r="PSP50" s="61"/>
      <c r="PSQ50" s="61"/>
      <c r="PSR50" s="61"/>
      <c r="PSS50" s="61"/>
      <c r="PST50" s="61"/>
      <c r="PSU50" s="61"/>
      <c r="PSV50" s="61"/>
      <c r="PSW50" s="61"/>
      <c r="PSX50" s="61"/>
      <c r="PSY50" s="61"/>
      <c r="PSZ50" s="61"/>
      <c r="PTA50" s="61"/>
      <c r="PTB50" s="61"/>
      <c r="PTC50" s="61"/>
      <c r="PTD50" s="61"/>
      <c r="PTE50" s="61"/>
      <c r="PTF50" s="61"/>
      <c r="PTG50" s="61"/>
      <c r="PTH50" s="61"/>
      <c r="PTI50" s="61"/>
      <c r="PTJ50" s="61"/>
      <c r="PTK50" s="61"/>
      <c r="PTL50" s="61"/>
      <c r="PTM50" s="61"/>
      <c r="PTN50" s="61"/>
      <c r="PTO50" s="61"/>
      <c r="PTP50" s="61"/>
      <c r="PTQ50" s="61"/>
      <c r="PTR50" s="61"/>
      <c r="PTS50" s="61"/>
      <c r="PTT50" s="61"/>
      <c r="PTU50" s="61"/>
      <c r="PTV50" s="61"/>
      <c r="PTW50" s="61"/>
      <c r="PTX50" s="61"/>
      <c r="PTY50" s="61"/>
      <c r="PTZ50" s="61"/>
      <c r="PUA50" s="61"/>
      <c r="PUB50" s="61"/>
      <c r="PUC50" s="61"/>
      <c r="PUD50" s="61"/>
      <c r="PUE50" s="61"/>
      <c r="PUF50" s="61"/>
      <c r="PUG50" s="61"/>
      <c r="PUH50" s="61"/>
      <c r="PUI50" s="61"/>
      <c r="PUJ50" s="61"/>
      <c r="PUK50" s="61"/>
      <c r="PUL50" s="61"/>
      <c r="PUM50" s="61"/>
      <c r="PUN50" s="61"/>
      <c r="PUO50" s="61"/>
      <c r="PUP50" s="61"/>
      <c r="PUQ50" s="61"/>
      <c r="PUR50" s="61"/>
      <c r="PUS50" s="61"/>
      <c r="PUT50" s="61"/>
      <c r="PUU50" s="61"/>
      <c r="PUV50" s="61"/>
      <c r="PUW50" s="61"/>
      <c r="PUX50" s="61"/>
      <c r="PUY50" s="61"/>
      <c r="PUZ50" s="61"/>
      <c r="PVA50" s="61"/>
      <c r="PVB50" s="61"/>
      <c r="PVC50" s="61"/>
      <c r="PVD50" s="61"/>
      <c r="PVE50" s="61"/>
      <c r="PVF50" s="61"/>
      <c r="PVG50" s="61"/>
      <c r="PVH50" s="61"/>
      <c r="PVI50" s="61"/>
      <c r="PVJ50" s="61"/>
      <c r="PVK50" s="61"/>
      <c r="PVL50" s="61"/>
      <c r="PVM50" s="61"/>
      <c r="PVN50" s="61"/>
      <c r="PVO50" s="61"/>
      <c r="PVP50" s="61"/>
      <c r="PVQ50" s="61"/>
      <c r="PVR50" s="61"/>
      <c r="PVS50" s="61"/>
      <c r="PVT50" s="61"/>
      <c r="PVU50" s="61"/>
      <c r="PVV50" s="61"/>
      <c r="PVW50" s="61"/>
      <c r="PVX50" s="61"/>
      <c r="PVY50" s="61"/>
      <c r="PVZ50" s="61"/>
      <c r="PWA50" s="61"/>
      <c r="PWB50" s="61"/>
      <c r="PWC50" s="61"/>
      <c r="PWD50" s="61"/>
      <c r="PWE50" s="61"/>
      <c r="PWF50" s="61"/>
      <c r="PWG50" s="61"/>
      <c r="PWH50" s="61"/>
      <c r="PWI50" s="61"/>
      <c r="PWJ50" s="61"/>
      <c r="PWK50" s="61"/>
      <c r="PWL50" s="61"/>
      <c r="PWM50" s="61"/>
      <c r="PWN50" s="61"/>
      <c r="PWO50" s="61"/>
      <c r="PWP50" s="61"/>
      <c r="PWQ50" s="61"/>
      <c r="PWR50" s="61"/>
      <c r="PWS50" s="61"/>
      <c r="PWT50" s="61"/>
      <c r="PWU50" s="61"/>
      <c r="PWV50" s="61"/>
      <c r="PWW50" s="61"/>
      <c r="PWX50" s="61"/>
      <c r="PWY50" s="61"/>
      <c r="PWZ50" s="61"/>
      <c r="PXA50" s="61"/>
      <c r="PXB50" s="61"/>
      <c r="PXC50" s="61"/>
      <c r="PXD50" s="61"/>
      <c r="PXE50" s="61"/>
      <c r="PXF50" s="61"/>
      <c r="PXG50" s="61"/>
      <c r="PXH50" s="61"/>
      <c r="PXI50" s="61"/>
      <c r="PXJ50" s="61"/>
      <c r="PXK50" s="61"/>
      <c r="PXL50" s="61"/>
      <c r="PXM50" s="61"/>
      <c r="PXN50" s="61"/>
      <c r="PXO50" s="61"/>
      <c r="PXP50" s="61"/>
      <c r="PXQ50" s="61"/>
      <c r="PXR50" s="61"/>
      <c r="PXS50" s="61"/>
      <c r="PXT50" s="61"/>
      <c r="PXU50" s="61"/>
      <c r="PXV50" s="61"/>
      <c r="PXW50" s="61"/>
      <c r="PXX50" s="61"/>
      <c r="PXY50" s="61"/>
      <c r="PXZ50" s="61"/>
      <c r="PYA50" s="61"/>
      <c r="PYB50" s="61"/>
      <c r="PYC50" s="61"/>
      <c r="PYD50" s="61"/>
      <c r="PYE50" s="61"/>
      <c r="PYF50" s="61"/>
      <c r="PYG50" s="61"/>
      <c r="PYH50" s="61"/>
      <c r="PYI50" s="61"/>
      <c r="PYJ50" s="61"/>
      <c r="PYK50" s="61"/>
      <c r="PYL50" s="61"/>
      <c r="PYM50" s="61"/>
      <c r="PYN50" s="61"/>
      <c r="PYO50" s="61"/>
      <c r="PYP50" s="61"/>
      <c r="PYQ50" s="61"/>
      <c r="PYR50" s="61"/>
      <c r="PYS50" s="61"/>
      <c r="PYT50" s="61"/>
      <c r="PYU50" s="61"/>
      <c r="PYV50" s="61"/>
      <c r="PYW50" s="61"/>
      <c r="PYX50" s="61"/>
      <c r="PYY50" s="61"/>
      <c r="PYZ50" s="61"/>
      <c r="PZA50" s="61"/>
      <c r="PZB50" s="61"/>
      <c r="PZC50" s="61"/>
      <c r="PZD50" s="61"/>
      <c r="PZE50" s="61"/>
      <c r="PZF50" s="61"/>
      <c r="PZG50" s="61"/>
      <c r="PZH50" s="61"/>
      <c r="PZI50" s="61"/>
      <c r="PZJ50" s="61"/>
      <c r="PZK50" s="61"/>
      <c r="PZL50" s="61"/>
      <c r="PZM50" s="61"/>
      <c r="PZN50" s="61"/>
      <c r="PZO50" s="61"/>
      <c r="PZP50" s="61"/>
      <c r="PZQ50" s="61"/>
      <c r="PZR50" s="61"/>
      <c r="PZS50" s="61"/>
      <c r="PZT50" s="61"/>
      <c r="PZU50" s="61"/>
      <c r="PZV50" s="61"/>
      <c r="PZW50" s="61"/>
      <c r="PZX50" s="61"/>
      <c r="PZY50" s="61"/>
      <c r="PZZ50" s="61"/>
      <c r="QAA50" s="61"/>
      <c r="QAB50" s="61"/>
      <c r="QAC50" s="61"/>
      <c r="QAD50" s="61"/>
      <c r="QAE50" s="61"/>
      <c r="QAF50" s="61"/>
      <c r="QAG50" s="61"/>
      <c r="QAH50" s="61"/>
      <c r="QAI50" s="61"/>
      <c r="QAJ50" s="61"/>
      <c r="QAK50" s="61"/>
      <c r="QAL50" s="61"/>
      <c r="QAM50" s="61"/>
      <c r="QAN50" s="61"/>
      <c r="QAO50" s="61"/>
      <c r="QAP50" s="61"/>
      <c r="QAQ50" s="61"/>
      <c r="QAR50" s="61"/>
      <c r="QAS50" s="61"/>
      <c r="QAT50" s="61"/>
      <c r="QAU50" s="61"/>
      <c r="QAV50" s="61"/>
      <c r="QAW50" s="61"/>
      <c r="QAX50" s="61"/>
      <c r="QAY50" s="61"/>
      <c r="QAZ50" s="61"/>
      <c r="QBA50" s="61"/>
      <c r="QBB50" s="61"/>
      <c r="QBC50" s="61"/>
      <c r="QBD50" s="61"/>
      <c r="QBE50" s="61"/>
      <c r="QBF50" s="61"/>
      <c r="QBG50" s="61"/>
      <c r="QBH50" s="61"/>
      <c r="QBI50" s="61"/>
      <c r="QBJ50" s="61"/>
      <c r="QBK50" s="61"/>
      <c r="QBL50" s="61"/>
      <c r="QBM50" s="61"/>
      <c r="QBN50" s="61"/>
      <c r="QBO50" s="61"/>
      <c r="QBP50" s="61"/>
      <c r="QBQ50" s="61"/>
      <c r="QBR50" s="61"/>
      <c r="QBS50" s="61"/>
      <c r="QBT50" s="61"/>
      <c r="QBU50" s="61"/>
      <c r="QBV50" s="61"/>
      <c r="QBW50" s="61"/>
      <c r="QBX50" s="61"/>
      <c r="QBY50" s="61"/>
      <c r="QBZ50" s="61"/>
      <c r="QCA50" s="61"/>
      <c r="QCB50" s="61"/>
      <c r="QCC50" s="61"/>
      <c r="QCD50" s="61"/>
      <c r="QCE50" s="61"/>
      <c r="QCF50" s="61"/>
      <c r="QCG50" s="61"/>
      <c r="QCH50" s="61"/>
      <c r="QCI50" s="61"/>
      <c r="QCJ50" s="61"/>
      <c r="QCK50" s="61"/>
      <c r="QCL50" s="61"/>
      <c r="QCM50" s="61"/>
      <c r="QCN50" s="61"/>
      <c r="QCO50" s="61"/>
      <c r="QCP50" s="61"/>
      <c r="QCQ50" s="61"/>
      <c r="QCR50" s="61"/>
      <c r="QCS50" s="61"/>
      <c r="QCT50" s="61"/>
      <c r="QCU50" s="61"/>
      <c r="QCV50" s="61"/>
      <c r="QCW50" s="61"/>
      <c r="QCX50" s="61"/>
      <c r="QCY50" s="61"/>
      <c r="QCZ50" s="61"/>
      <c r="QDA50" s="61"/>
      <c r="QDB50" s="61"/>
      <c r="QDC50" s="61"/>
      <c r="QDD50" s="61"/>
      <c r="QDE50" s="61"/>
      <c r="QDF50" s="61"/>
      <c r="QDG50" s="61"/>
      <c r="QDH50" s="61"/>
      <c r="QDI50" s="61"/>
      <c r="QDJ50" s="61"/>
      <c r="QDK50" s="61"/>
      <c r="QDL50" s="61"/>
      <c r="QDM50" s="61"/>
      <c r="QDN50" s="61"/>
      <c r="QDO50" s="61"/>
      <c r="QDP50" s="61"/>
      <c r="QDQ50" s="61"/>
      <c r="QDR50" s="61"/>
      <c r="QDS50" s="61"/>
      <c r="QDT50" s="61"/>
      <c r="QDU50" s="61"/>
      <c r="QDV50" s="61"/>
      <c r="QDW50" s="61"/>
      <c r="QDX50" s="61"/>
      <c r="QDY50" s="61"/>
      <c r="QDZ50" s="61"/>
      <c r="QEA50" s="61"/>
      <c r="QEB50" s="61"/>
      <c r="QEC50" s="61"/>
      <c r="QED50" s="61"/>
      <c r="QEE50" s="61"/>
      <c r="QEF50" s="61"/>
      <c r="QEG50" s="61"/>
      <c r="QEH50" s="61"/>
      <c r="QEI50" s="61"/>
      <c r="QEJ50" s="61"/>
      <c r="QEK50" s="61"/>
      <c r="QEL50" s="61"/>
      <c r="QEM50" s="61"/>
      <c r="QEN50" s="61"/>
      <c r="QEO50" s="61"/>
      <c r="QEP50" s="61"/>
      <c r="QEQ50" s="61"/>
      <c r="QER50" s="61"/>
      <c r="QES50" s="61"/>
      <c r="QET50" s="61"/>
      <c r="QEU50" s="61"/>
      <c r="QEV50" s="61"/>
      <c r="QEW50" s="61"/>
      <c r="QEX50" s="61"/>
      <c r="QEY50" s="61"/>
      <c r="QEZ50" s="61"/>
      <c r="QFA50" s="61"/>
      <c r="QFB50" s="61"/>
      <c r="QFC50" s="61"/>
      <c r="QFD50" s="61"/>
      <c r="QFE50" s="61"/>
      <c r="QFF50" s="61"/>
      <c r="QFG50" s="61"/>
      <c r="QFH50" s="61"/>
      <c r="QFI50" s="61"/>
      <c r="QFJ50" s="61"/>
      <c r="QFK50" s="61"/>
      <c r="QFL50" s="61"/>
      <c r="QFM50" s="61"/>
      <c r="QFN50" s="61"/>
      <c r="QFO50" s="61"/>
      <c r="QFP50" s="61"/>
      <c r="QFQ50" s="61"/>
      <c r="QFR50" s="61"/>
      <c r="QFS50" s="61"/>
      <c r="QFT50" s="61"/>
      <c r="QFU50" s="61"/>
      <c r="QFV50" s="61"/>
      <c r="QFW50" s="61"/>
      <c r="QFX50" s="61"/>
      <c r="QFY50" s="61"/>
      <c r="QFZ50" s="61"/>
      <c r="QGA50" s="61"/>
      <c r="QGB50" s="61"/>
      <c r="QGC50" s="61"/>
      <c r="QGD50" s="61"/>
      <c r="QGE50" s="61"/>
      <c r="QGF50" s="61"/>
      <c r="QGG50" s="61"/>
      <c r="QGH50" s="61"/>
      <c r="QGI50" s="61"/>
      <c r="QGJ50" s="61"/>
      <c r="QGK50" s="61"/>
      <c r="QGL50" s="61"/>
      <c r="QGM50" s="61"/>
      <c r="QGN50" s="61"/>
      <c r="QGO50" s="61"/>
      <c r="QGP50" s="61"/>
      <c r="QGQ50" s="61"/>
      <c r="QGR50" s="61"/>
      <c r="QGS50" s="61"/>
      <c r="QGT50" s="61"/>
      <c r="QGU50" s="61"/>
      <c r="QGV50" s="61"/>
      <c r="QGW50" s="61"/>
      <c r="QGX50" s="61"/>
      <c r="QGY50" s="61"/>
      <c r="QGZ50" s="61"/>
      <c r="QHA50" s="61"/>
      <c r="QHB50" s="61"/>
      <c r="QHC50" s="61"/>
      <c r="QHD50" s="61"/>
      <c r="QHE50" s="61"/>
      <c r="QHF50" s="61"/>
      <c r="QHG50" s="61"/>
      <c r="QHH50" s="61"/>
      <c r="QHI50" s="61"/>
      <c r="QHJ50" s="61"/>
      <c r="QHK50" s="61"/>
      <c r="QHL50" s="61"/>
      <c r="QHM50" s="61"/>
      <c r="QHN50" s="61"/>
      <c r="QHO50" s="61"/>
      <c r="QHP50" s="61"/>
      <c r="QHQ50" s="61"/>
      <c r="QHR50" s="61"/>
      <c r="QHS50" s="61"/>
      <c r="QHT50" s="61"/>
      <c r="QHU50" s="61"/>
      <c r="QHV50" s="61"/>
      <c r="QHW50" s="61"/>
      <c r="QHX50" s="61"/>
      <c r="QHY50" s="61"/>
      <c r="QHZ50" s="61"/>
      <c r="QIA50" s="61"/>
      <c r="QIB50" s="61"/>
      <c r="QIC50" s="61"/>
      <c r="QID50" s="61"/>
      <c r="QIE50" s="61"/>
      <c r="QIF50" s="61"/>
      <c r="QIG50" s="61"/>
      <c r="QIH50" s="61"/>
      <c r="QII50" s="61"/>
      <c r="QIJ50" s="61"/>
      <c r="QIK50" s="61"/>
      <c r="QIL50" s="61"/>
      <c r="QIM50" s="61"/>
      <c r="QIN50" s="61"/>
      <c r="QIO50" s="61"/>
      <c r="QIP50" s="61"/>
      <c r="QIQ50" s="61"/>
      <c r="QIR50" s="61"/>
      <c r="QIS50" s="61"/>
      <c r="QIT50" s="61"/>
      <c r="QIU50" s="61"/>
      <c r="QIV50" s="61"/>
      <c r="QIW50" s="61"/>
      <c r="QIX50" s="61"/>
      <c r="QIY50" s="61"/>
      <c r="QIZ50" s="61"/>
      <c r="QJA50" s="61"/>
      <c r="QJB50" s="61"/>
      <c r="QJC50" s="61"/>
      <c r="QJD50" s="61"/>
      <c r="QJE50" s="61"/>
      <c r="QJF50" s="61"/>
      <c r="QJG50" s="61"/>
      <c r="QJH50" s="61"/>
      <c r="QJI50" s="61"/>
      <c r="QJJ50" s="61"/>
      <c r="QJK50" s="61"/>
      <c r="QJL50" s="61"/>
      <c r="QJM50" s="61"/>
      <c r="QJN50" s="61"/>
      <c r="QJO50" s="61"/>
      <c r="QJP50" s="61"/>
      <c r="QJQ50" s="61"/>
      <c r="QJR50" s="61"/>
      <c r="QJS50" s="61"/>
      <c r="QJT50" s="61"/>
      <c r="QJU50" s="61"/>
      <c r="QJV50" s="61"/>
      <c r="QJW50" s="61"/>
      <c r="QJX50" s="61"/>
      <c r="QJY50" s="61"/>
      <c r="QJZ50" s="61"/>
      <c r="QKA50" s="61"/>
      <c r="QKB50" s="61"/>
      <c r="QKC50" s="61"/>
      <c r="QKD50" s="61"/>
      <c r="QKE50" s="61"/>
      <c r="QKF50" s="61"/>
      <c r="QKG50" s="61"/>
      <c r="QKH50" s="61"/>
      <c r="QKI50" s="61"/>
      <c r="QKJ50" s="61"/>
      <c r="QKK50" s="61"/>
      <c r="QKL50" s="61"/>
      <c r="QKM50" s="61"/>
      <c r="QKN50" s="61"/>
      <c r="QKO50" s="61"/>
      <c r="QKP50" s="61"/>
      <c r="QKQ50" s="61"/>
      <c r="QKR50" s="61"/>
      <c r="QKS50" s="61"/>
      <c r="QKT50" s="61"/>
      <c r="QKU50" s="61"/>
      <c r="QKV50" s="61"/>
      <c r="QKW50" s="61"/>
      <c r="QKX50" s="61"/>
      <c r="QKY50" s="61"/>
      <c r="QKZ50" s="61"/>
      <c r="QLA50" s="61"/>
      <c r="QLB50" s="61"/>
      <c r="QLC50" s="61"/>
      <c r="QLD50" s="61"/>
      <c r="QLE50" s="61"/>
      <c r="QLF50" s="61"/>
      <c r="QLG50" s="61"/>
      <c r="QLH50" s="61"/>
      <c r="QLI50" s="61"/>
      <c r="QLJ50" s="61"/>
      <c r="QLK50" s="61"/>
      <c r="QLL50" s="61"/>
      <c r="QLM50" s="61"/>
      <c r="QLN50" s="61"/>
      <c r="QLO50" s="61"/>
      <c r="QLP50" s="61"/>
      <c r="QLQ50" s="61"/>
      <c r="QLR50" s="61"/>
      <c r="QLS50" s="61"/>
      <c r="QLT50" s="61"/>
      <c r="QLU50" s="61"/>
      <c r="QLV50" s="61"/>
      <c r="QLW50" s="61"/>
      <c r="QLX50" s="61"/>
      <c r="QLY50" s="61"/>
      <c r="QLZ50" s="61"/>
      <c r="QMA50" s="61"/>
      <c r="QMB50" s="61"/>
      <c r="QMC50" s="61"/>
      <c r="QMD50" s="61"/>
      <c r="QME50" s="61"/>
      <c r="QMF50" s="61"/>
      <c r="QMG50" s="61"/>
      <c r="QMH50" s="61"/>
      <c r="QMI50" s="61"/>
      <c r="QMJ50" s="61"/>
      <c r="QMK50" s="61"/>
      <c r="QML50" s="61"/>
      <c r="QMM50" s="61"/>
      <c r="QMN50" s="61"/>
      <c r="QMO50" s="61"/>
      <c r="QMP50" s="61"/>
      <c r="QMQ50" s="61"/>
      <c r="QMR50" s="61"/>
      <c r="QMS50" s="61"/>
      <c r="QMT50" s="61"/>
      <c r="QMU50" s="61"/>
      <c r="QMV50" s="61"/>
      <c r="QMW50" s="61"/>
      <c r="QMX50" s="61"/>
      <c r="QMY50" s="61"/>
      <c r="QMZ50" s="61"/>
      <c r="QNA50" s="61"/>
      <c r="QNB50" s="61"/>
      <c r="QNC50" s="61"/>
      <c r="QND50" s="61"/>
      <c r="QNE50" s="61"/>
      <c r="QNF50" s="61"/>
      <c r="QNG50" s="61"/>
      <c r="QNH50" s="61"/>
      <c r="QNI50" s="61"/>
      <c r="QNJ50" s="61"/>
      <c r="QNK50" s="61"/>
      <c r="QNL50" s="61"/>
      <c r="QNM50" s="61"/>
      <c r="QNN50" s="61"/>
      <c r="QNO50" s="61"/>
      <c r="QNP50" s="61"/>
      <c r="QNQ50" s="61"/>
      <c r="QNR50" s="61"/>
      <c r="QNS50" s="61"/>
      <c r="QNT50" s="61"/>
      <c r="QNU50" s="61"/>
      <c r="QNV50" s="61"/>
      <c r="QNW50" s="61"/>
      <c r="QNX50" s="61"/>
      <c r="QNY50" s="61"/>
      <c r="QNZ50" s="61"/>
      <c r="QOA50" s="61"/>
      <c r="QOB50" s="61"/>
      <c r="QOC50" s="61"/>
      <c r="QOD50" s="61"/>
      <c r="QOE50" s="61"/>
      <c r="QOF50" s="61"/>
      <c r="QOG50" s="61"/>
      <c r="QOH50" s="61"/>
      <c r="QOI50" s="61"/>
      <c r="QOJ50" s="61"/>
      <c r="QOK50" s="61"/>
      <c r="QOL50" s="61"/>
      <c r="QOM50" s="61"/>
      <c r="QON50" s="61"/>
      <c r="QOO50" s="61"/>
      <c r="QOP50" s="61"/>
      <c r="QOQ50" s="61"/>
      <c r="QOR50" s="61"/>
      <c r="QOS50" s="61"/>
      <c r="QOT50" s="61"/>
      <c r="QOU50" s="61"/>
      <c r="QOV50" s="61"/>
      <c r="QOW50" s="61"/>
      <c r="QOX50" s="61"/>
      <c r="QOY50" s="61"/>
      <c r="QOZ50" s="61"/>
      <c r="QPA50" s="61"/>
      <c r="QPB50" s="61"/>
      <c r="QPC50" s="61"/>
      <c r="QPD50" s="61"/>
      <c r="QPE50" s="61"/>
      <c r="QPF50" s="61"/>
      <c r="QPG50" s="61"/>
      <c r="QPH50" s="61"/>
      <c r="QPI50" s="61"/>
      <c r="QPJ50" s="61"/>
      <c r="QPK50" s="61"/>
      <c r="QPL50" s="61"/>
      <c r="QPM50" s="61"/>
      <c r="QPN50" s="61"/>
      <c r="QPO50" s="61"/>
      <c r="QPP50" s="61"/>
      <c r="QPQ50" s="61"/>
      <c r="QPR50" s="61"/>
      <c r="QPS50" s="61"/>
      <c r="QPT50" s="61"/>
      <c r="QPU50" s="61"/>
      <c r="QPV50" s="61"/>
      <c r="QPW50" s="61"/>
      <c r="QPX50" s="61"/>
      <c r="QPY50" s="61"/>
      <c r="QPZ50" s="61"/>
      <c r="QQA50" s="61"/>
      <c r="QQB50" s="61"/>
      <c r="QQC50" s="61"/>
      <c r="QQD50" s="61"/>
      <c r="QQE50" s="61"/>
      <c r="QQF50" s="61"/>
      <c r="QQG50" s="61"/>
      <c r="QQH50" s="61"/>
      <c r="QQI50" s="61"/>
      <c r="QQJ50" s="61"/>
      <c r="QQK50" s="61"/>
      <c r="QQL50" s="61"/>
      <c r="QQM50" s="61"/>
      <c r="QQN50" s="61"/>
      <c r="QQO50" s="61"/>
      <c r="QQP50" s="61"/>
      <c r="QQQ50" s="61"/>
      <c r="QQR50" s="61"/>
      <c r="QQS50" s="61"/>
      <c r="QQT50" s="61"/>
      <c r="QQU50" s="61"/>
      <c r="QQV50" s="61"/>
      <c r="QQW50" s="61"/>
      <c r="QQX50" s="61"/>
      <c r="QQY50" s="61"/>
      <c r="QQZ50" s="61"/>
      <c r="QRA50" s="61"/>
      <c r="QRB50" s="61"/>
      <c r="QRC50" s="61"/>
      <c r="QRD50" s="61"/>
      <c r="QRE50" s="61"/>
      <c r="QRF50" s="61"/>
      <c r="QRG50" s="61"/>
      <c r="QRH50" s="61"/>
      <c r="QRI50" s="61"/>
      <c r="QRJ50" s="61"/>
      <c r="QRK50" s="61"/>
      <c r="QRL50" s="61"/>
      <c r="QRM50" s="61"/>
      <c r="QRN50" s="61"/>
      <c r="QRO50" s="61"/>
      <c r="QRP50" s="61"/>
      <c r="QRQ50" s="61"/>
      <c r="QRR50" s="61"/>
      <c r="QRS50" s="61"/>
      <c r="QRT50" s="61"/>
      <c r="QRU50" s="61"/>
      <c r="QRV50" s="61"/>
      <c r="QRW50" s="61"/>
      <c r="QRX50" s="61"/>
      <c r="QRY50" s="61"/>
      <c r="QRZ50" s="61"/>
      <c r="QSA50" s="61"/>
      <c r="QSB50" s="61"/>
      <c r="QSC50" s="61"/>
      <c r="QSD50" s="61"/>
      <c r="QSE50" s="61"/>
      <c r="QSF50" s="61"/>
      <c r="QSG50" s="61"/>
      <c r="QSH50" s="61"/>
      <c r="QSI50" s="61"/>
      <c r="QSJ50" s="61"/>
      <c r="QSK50" s="61"/>
      <c r="QSL50" s="61"/>
      <c r="QSM50" s="61"/>
      <c r="QSN50" s="61"/>
      <c r="QSO50" s="61"/>
      <c r="QSP50" s="61"/>
      <c r="QSQ50" s="61"/>
      <c r="QSR50" s="61"/>
      <c r="QSS50" s="61"/>
      <c r="QST50" s="61"/>
      <c r="QSU50" s="61"/>
      <c r="QSV50" s="61"/>
      <c r="QSW50" s="61"/>
      <c r="QSX50" s="61"/>
      <c r="QSY50" s="61"/>
      <c r="QSZ50" s="61"/>
      <c r="QTA50" s="61"/>
      <c r="QTB50" s="61"/>
      <c r="QTC50" s="61"/>
      <c r="QTD50" s="61"/>
      <c r="QTE50" s="61"/>
      <c r="QTF50" s="61"/>
      <c r="QTG50" s="61"/>
      <c r="QTH50" s="61"/>
      <c r="QTI50" s="61"/>
      <c r="QTJ50" s="61"/>
      <c r="QTK50" s="61"/>
      <c r="QTL50" s="61"/>
      <c r="QTM50" s="61"/>
      <c r="QTN50" s="61"/>
      <c r="QTO50" s="61"/>
      <c r="QTP50" s="61"/>
      <c r="QTQ50" s="61"/>
      <c r="QTR50" s="61"/>
      <c r="QTS50" s="61"/>
      <c r="QTT50" s="61"/>
      <c r="QTU50" s="61"/>
      <c r="QTV50" s="61"/>
      <c r="QTW50" s="61"/>
      <c r="QTX50" s="61"/>
      <c r="QTY50" s="61"/>
      <c r="QTZ50" s="61"/>
      <c r="QUA50" s="61"/>
      <c r="QUB50" s="61"/>
      <c r="QUC50" s="61"/>
      <c r="QUD50" s="61"/>
      <c r="QUE50" s="61"/>
      <c r="QUF50" s="61"/>
      <c r="QUG50" s="61"/>
      <c r="QUH50" s="61"/>
      <c r="QUI50" s="61"/>
      <c r="QUJ50" s="61"/>
      <c r="QUK50" s="61"/>
      <c r="QUL50" s="61"/>
      <c r="QUM50" s="61"/>
      <c r="QUN50" s="61"/>
      <c r="QUO50" s="61"/>
      <c r="QUP50" s="61"/>
      <c r="QUQ50" s="61"/>
      <c r="QUR50" s="61"/>
      <c r="QUS50" s="61"/>
      <c r="QUT50" s="61"/>
      <c r="QUU50" s="61"/>
      <c r="QUV50" s="61"/>
      <c r="QUW50" s="61"/>
      <c r="QUX50" s="61"/>
      <c r="QUY50" s="61"/>
      <c r="QUZ50" s="61"/>
      <c r="QVA50" s="61"/>
      <c r="QVB50" s="61"/>
      <c r="QVC50" s="61"/>
      <c r="QVD50" s="61"/>
      <c r="QVE50" s="61"/>
      <c r="QVF50" s="61"/>
      <c r="QVG50" s="61"/>
      <c r="QVH50" s="61"/>
      <c r="QVI50" s="61"/>
      <c r="QVJ50" s="61"/>
      <c r="QVK50" s="61"/>
      <c r="QVL50" s="61"/>
      <c r="QVM50" s="61"/>
      <c r="QVN50" s="61"/>
      <c r="QVO50" s="61"/>
      <c r="QVP50" s="61"/>
      <c r="QVQ50" s="61"/>
      <c r="QVR50" s="61"/>
      <c r="QVS50" s="61"/>
      <c r="QVT50" s="61"/>
      <c r="QVU50" s="61"/>
      <c r="QVV50" s="61"/>
      <c r="QVW50" s="61"/>
      <c r="QVX50" s="61"/>
      <c r="QVY50" s="61"/>
      <c r="QVZ50" s="61"/>
      <c r="QWA50" s="61"/>
      <c r="QWB50" s="61"/>
      <c r="QWC50" s="61"/>
      <c r="QWD50" s="61"/>
      <c r="QWE50" s="61"/>
      <c r="QWF50" s="61"/>
      <c r="QWG50" s="61"/>
      <c r="QWH50" s="61"/>
      <c r="QWI50" s="61"/>
      <c r="QWJ50" s="61"/>
      <c r="QWK50" s="61"/>
      <c r="QWL50" s="61"/>
      <c r="QWM50" s="61"/>
      <c r="QWN50" s="61"/>
      <c r="QWO50" s="61"/>
      <c r="QWP50" s="61"/>
      <c r="QWQ50" s="61"/>
      <c r="QWR50" s="61"/>
      <c r="QWS50" s="61"/>
      <c r="QWT50" s="61"/>
      <c r="QWU50" s="61"/>
      <c r="QWV50" s="61"/>
      <c r="QWW50" s="61"/>
      <c r="QWX50" s="61"/>
      <c r="QWY50" s="61"/>
      <c r="QWZ50" s="61"/>
      <c r="QXA50" s="61"/>
      <c r="QXB50" s="61"/>
      <c r="QXC50" s="61"/>
      <c r="QXD50" s="61"/>
      <c r="QXE50" s="61"/>
      <c r="QXF50" s="61"/>
      <c r="QXG50" s="61"/>
      <c r="QXH50" s="61"/>
      <c r="QXI50" s="61"/>
      <c r="QXJ50" s="61"/>
      <c r="QXK50" s="61"/>
      <c r="QXL50" s="61"/>
      <c r="QXM50" s="61"/>
      <c r="QXN50" s="61"/>
      <c r="QXO50" s="61"/>
      <c r="QXP50" s="61"/>
      <c r="QXQ50" s="61"/>
      <c r="QXR50" s="61"/>
      <c r="QXS50" s="61"/>
      <c r="QXT50" s="61"/>
      <c r="QXU50" s="61"/>
      <c r="QXV50" s="61"/>
      <c r="QXW50" s="61"/>
      <c r="QXX50" s="61"/>
      <c r="QXY50" s="61"/>
      <c r="QXZ50" s="61"/>
      <c r="QYA50" s="61"/>
      <c r="QYB50" s="61"/>
      <c r="QYC50" s="61"/>
      <c r="QYD50" s="61"/>
      <c r="QYE50" s="61"/>
      <c r="QYF50" s="61"/>
      <c r="QYG50" s="61"/>
      <c r="QYH50" s="61"/>
      <c r="QYI50" s="61"/>
      <c r="QYJ50" s="61"/>
      <c r="QYK50" s="61"/>
      <c r="QYL50" s="61"/>
      <c r="QYM50" s="61"/>
      <c r="QYN50" s="61"/>
      <c r="QYO50" s="61"/>
      <c r="QYP50" s="61"/>
      <c r="QYQ50" s="61"/>
      <c r="QYR50" s="61"/>
      <c r="QYS50" s="61"/>
      <c r="QYT50" s="61"/>
      <c r="QYU50" s="61"/>
      <c r="QYV50" s="61"/>
      <c r="QYW50" s="61"/>
      <c r="QYX50" s="61"/>
      <c r="QYY50" s="61"/>
      <c r="QYZ50" s="61"/>
      <c r="QZA50" s="61"/>
      <c r="QZB50" s="61"/>
      <c r="QZC50" s="61"/>
      <c r="QZD50" s="61"/>
      <c r="QZE50" s="61"/>
      <c r="QZF50" s="61"/>
      <c r="QZG50" s="61"/>
      <c r="QZH50" s="61"/>
      <c r="QZI50" s="61"/>
      <c r="QZJ50" s="61"/>
      <c r="QZK50" s="61"/>
      <c r="QZL50" s="61"/>
      <c r="QZM50" s="61"/>
      <c r="QZN50" s="61"/>
      <c r="QZO50" s="61"/>
      <c r="QZP50" s="61"/>
      <c r="QZQ50" s="61"/>
      <c r="QZR50" s="61"/>
      <c r="QZS50" s="61"/>
      <c r="QZT50" s="61"/>
      <c r="QZU50" s="61"/>
      <c r="QZV50" s="61"/>
      <c r="QZW50" s="61"/>
      <c r="QZX50" s="61"/>
      <c r="QZY50" s="61"/>
      <c r="QZZ50" s="61"/>
      <c r="RAA50" s="61"/>
      <c r="RAB50" s="61"/>
      <c r="RAC50" s="61"/>
      <c r="RAD50" s="61"/>
      <c r="RAE50" s="61"/>
      <c r="RAF50" s="61"/>
      <c r="RAG50" s="61"/>
      <c r="RAH50" s="61"/>
      <c r="RAI50" s="61"/>
      <c r="RAJ50" s="61"/>
      <c r="RAK50" s="61"/>
      <c r="RAL50" s="61"/>
      <c r="RAM50" s="61"/>
      <c r="RAN50" s="61"/>
      <c r="RAO50" s="61"/>
      <c r="RAP50" s="61"/>
      <c r="RAQ50" s="61"/>
      <c r="RAR50" s="61"/>
      <c r="RAS50" s="61"/>
      <c r="RAT50" s="61"/>
      <c r="RAU50" s="61"/>
      <c r="RAV50" s="61"/>
      <c r="RAW50" s="61"/>
      <c r="RAX50" s="61"/>
      <c r="RAY50" s="61"/>
      <c r="RAZ50" s="61"/>
      <c r="RBA50" s="61"/>
      <c r="RBB50" s="61"/>
      <c r="RBC50" s="61"/>
      <c r="RBD50" s="61"/>
      <c r="RBE50" s="61"/>
      <c r="RBF50" s="61"/>
      <c r="RBG50" s="61"/>
      <c r="RBH50" s="61"/>
      <c r="RBI50" s="61"/>
      <c r="RBJ50" s="61"/>
      <c r="RBK50" s="61"/>
      <c r="RBL50" s="61"/>
      <c r="RBM50" s="61"/>
      <c r="RBN50" s="61"/>
      <c r="RBO50" s="61"/>
      <c r="RBP50" s="61"/>
      <c r="RBQ50" s="61"/>
      <c r="RBR50" s="61"/>
      <c r="RBS50" s="61"/>
      <c r="RBT50" s="61"/>
      <c r="RBU50" s="61"/>
      <c r="RBV50" s="61"/>
      <c r="RBW50" s="61"/>
      <c r="RBX50" s="61"/>
      <c r="RBY50" s="61"/>
      <c r="RBZ50" s="61"/>
      <c r="RCA50" s="61"/>
      <c r="RCB50" s="61"/>
      <c r="RCC50" s="61"/>
      <c r="RCD50" s="61"/>
      <c r="RCE50" s="61"/>
      <c r="RCF50" s="61"/>
      <c r="RCG50" s="61"/>
      <c r="RCH50" s="61"/>
      <c r="RCI50" s="61"/>
      <c r="RCJ50" s="61"/>
      <c r="RCK50" s="61"/>
      <c r="RCL50" s="61"/>
      <c r="RCM50" s="61"/>
      <c r="RCN50" s="61"/>
      <c r="RCO50" s="61"/>
      <c r="RCP50" s="61"/>
      <c r="RCQ50" s="61"/>
      <c r="RCR50" s="61"/>
      <c r="RCS50" s="61"/>
      <c r="RCT50" s="61"/>
      <c r="RCU50" s="61"/>
      <c r="RCV50" s="61"/>
      <c r="RCW50" s="61"/>
      <c r="RCX50" s="61"/>
      <c r="RCY50" s="61"/>
      <c r="RCZ50" s="61"/>
      <c r="RDA50" s="61"/>
      <c r="RDB50" s="61"/>
      <c r="RDC50" s="61"/>
      <c r="RDD50" s="61"/>
      <c r="RDE50" s="61"/>
      <c r="RDF50" s="61"/>
      <c r="RDG50" s="61"/>
      <c r="RDH50" s="61"/>
      <c r="RDI50" s="61"/>
      <c r="RDJ50" s="61"/>
      <c r="RDK50" s="61"/>
      <c r="RDL50" s="61"/>
      <c r="RDM50" s="61"/>
      <c r="RDN50" s="61"/>
      <c r="RDO50" s="61"/>
      <c r="RDP50" s="61"/>
      <c r="RDQ50" s="61"/>
      <c r="RDR50" s="61"/>
      <c r="RDS50" s="61"/>
      <c r="RDT50" s="61"/>
      <c r="RDU50" s="61"/>
      <c r="RDV50" s="61"/>
      <c r="RDW50" s="61"/>
      <c r="RDX50" s="61"/>
      <c r="RDY50" s="61"/>
      <c r="RDZ50" s="61"/>
      <c r="REA50" s="61"/>
      <c r="REB50" s="61"/>
      <c r="REC50" s="61"/>
      <c r="RED50" s="61"/>
      <c r="REE50" s="61"/>
      <c r="REF50" s="61"/>
      <c r="REG50" s="61"/>
      <c r="REH50" s="61"/>
      <c r="REI50" s="61"/>
      <c r="REJ50" s="61"/>
      <c r="REK50" s="61"/>
      <c r="REL50" s="61"/>
      <c r="REM50" s="61"/>
      <c r="REN50" s="61"/>
      <c r="REO50" s="61"/>
      <c r="REP50" s="61"/>
      <c r="REQ50" s="61"/>
      <c r="RER50" s="61"/>
      <c r="RES50" s="61"/>
      <c r="RET50" s="61"/>
      <c r="REU50" s="61"/>
      <c r="REV50" s="61"/>
      <c r="REW50" s="61"/>
      <c r="REX50" s="61"/>
      <c r="REY50" s="61"/>
      <c r="REZ50" s="61"/>
      <c r="RFA50" s="61"/>
      <c r="RFB50" s="61"/>
      <c r="RFC50" s="61"/>
      <c r="RFD50" s="61"/>
      <c r="RFE50" s="61"/>
      <c r="RFF50" s="61"/>
      <c r="RFG50" s="61"/>
      <c r="RFH50" s="61"/>
      <c r="RFI50" s="61"/>
      <c r="RFJ50" s="61"/>
      <c r="RFK50" s="61"/>
      <c r="RFL50" s="61"/>
      <c r="RFM50" s="61"/>
      <c r="RFN50" s="61"/>
      <c r="RFO50" s="61"/>
      <c r="RFP50" s="61"/>
      <c r="RFQ50" s="61"/>
      <c r="RFR50" s="61"/>
      <c r="RFS50" s="61"/>
      <c r="RFT50" s="61"/>
      <c r="RFU50" s="61"/>
      <c r="RFV50" s="61"/>
      <c r="RFW50" s="61"/>
      <c r="RFX50" s="61"/>
      <c r="RFY50" s="61"/>
      <c r="RFZ50" s="61"/>
      <c r="RGA50" s="61"/>
      <c r="RGB50" s="61"/>
      <c r="RGC50" s="61"/>
      <c r="RGD50" s="61"/>
      <c r="RGE50" s="61"/>
      <c r="RGF50" s="61"/>
      <c r="RGG50" s="61"/>
      <c r="RGH50" s="61"/>
      <c r="RGI50" s="61"/>
      <c r="RGJ50" s="61"/>
      <c r="RGK50" s="61"/>
      <c r="RGL50" s="61"/>
      <c r="RGM50" s="61"/>
      <c r="RGN50" s="61"/>
      <c r="RGO50" s="61"/>
      <c r="RGP50" s="61"/>
      <c r="RGQ50" s="61"/>
      <c r="RGR50" s="61"/>
      <c r="RGS50" s="61"/>
      <c r="RGT50" s="61"/>
      <c r="RGU50" s="61"/>
      <c r="RGV50" s="61"/>
      <c r="RGW50" s="61"/>
      <c r="RGX50" s="61"/>
      <c r="RGY50" s="61"/>
      <c r="RGZ50" s="61"/>
      <c r="RHA50" s="61"/>
      <c r="RHB50" s="61"/>
      <c r="RHC50" s="61"/>
      <c r="RHD50" s="61"/>
      <c r="RHE50" s="61"/>
      <c r="RHF50" s="61"/>
      <c r="RHG50" s="61"/>
      <c r="RHH50" s="61"/>
      <c r="RHI50" s="61"/>
      <c r="RHJ50" s="61"/>
      <c r="RHK50" s="61"/>
      <c r="RHL50" s="61"/>
      <c r="RHM50" s="61"/>
      <c r="RHN50" s="61"/>
      <c r="RHO50" s="61"/>
      <c r="RHP50" s="61"/>
      <c r="RHQ50" s="61"/>
      <c r="RHR50" s="61"/>
      <c r="RHS50" s="61"/>
      <c r="RHT50" s="61"/>
      <c r="RHU50" s="61"/>
      <c r="RHV50" s="61"/>
      <c r="RHW50" s="61"/>
      <c r="RHX50" s="61"/>
      <c r="RHY50" s="61"/>
      <c r="RHZ50" s="61"/>
      <c r="RIA50" s="61"/>
      <c r="RIB50" s="61"/>
      <c r="RIC50" s="61"/>
      <c r="RID50" s="61"/>
      <c r="RIE50" s="61"/>
      <c r="RIF50" s="61"/>
      <c r="RIG50" s="61"/>
      <c r="RIH50" s="61"/>
      <c r="RII50" s="61"/>
      <c r="RIJ50" s="61"/>
      <c r="RIK50" s="61"/>
      <c r="RIL50" s="61"/>
      <c r="RIM50" s="61"/>
      <c r="RIN50" s="61"/>
      <c r="RIO50" s="61"/>
      <c r="RIP50" s="61"/>
      <c r="RIQ50" s="61"/>
      <c r="RIR50" s="61"/>
      <c r="RIS50" s="61"/>
      <c r="RIT50" s="61"/>
      <c r="RIU50" s="61"/>
      <c r="RIV50" s="61"/>
      <c r="RIW50" s="61"/>
      <c r="RIX50" s="61"/>
      <c r="RIY50" s="61"/>
      <c r="RIZ50" s="61"/>
      <c r="RJA50" s="61"/>
      <c r="RJB50" s="61"/>
      <c r="RJC50" s="61"/>
      <c r="RJD50" s="61"/>
      <c r="RJE50" s="61"/>
      <c r="RJF50" s="61"/>
      <c r="RJG50" s="61"/>
      <c r="RJH50" s="61"/>
      <c r="RJI50" s="61"/>
      <c r="RJJ50" s="61"/>
      <c r="RJK50" s="61"/>
      <c r="RJL50" s="61"/>
      <c r="RJM50" s="61"/>
      <c r="RJN50" s="61"/>
      <c r="RJO50" s="61"/>
      <c r="RJP50" s="61"/>
      <c r="RJQ50" s="61"/>
      <c r="RJR50" s="61"/>
      <c r="RJS50" s="61"/>
      <c r="RJT50" s="61"/>
      <c r="RJU50" s="61"/>
      <c r="RJV50" s="61"/>
      <c r="RJW50" s="61"/>
      <c r="RJX50" s="61"/>
      <c r="RJY50" s="61"/>
      <c r="RJZ50" s="61"/>
      <c r="RKA50" s="61"/>
      <c r="RKB50" s="61"/>
      <c r="RKC50" s="61"/>
      <c r="RKD50" s="61"/>
      <c r="RKE50" s="61"/>
      <c r="RKF50" s="61"/>
      <c r="RKG50" s="61"/>
      <c r="RKH50" s="61"/>
      <c r="RKI50" s="61"/>
      <c r="RKJ50" s="61"/>
      <c r="RKK50" s="61"/>
      <c r="RKL50" s="61"/>
      <c r="RKM50" s="61"/>
      <c r="RKN50" s="61"/>
      <c r="RKO50" s="61"/>
      <c r="RKP50" s="61"/>
      <c r="RKQ50" s="61"/>
      <c r="RKR50" s="61"/>
      <c r="RKS50" s="61"/>
      <c r="RKT50" s="61"/>
      <c r="RKU50" s="61"/>
      <c r="RKV50" s="61"/>
      <c r="RKW50" s="61"/>
      <c r="RKX50" s="61"/>
      <c r="RKY50" s="61"/>
      <c r="RKZ50" s="61"/>
      <c r="RLA50" s="61"/>
      <c r="RLB50" s="61"/>
      <c r="RLC50" s="61"/>
      <c r="RLD50" s="61"/>
      <c r="RLE50" s="61"/>
      <c r="RLF50" s="61"/>
      <c r="RLG50" s="61"/>
      <c r="RLH50" s="61"/>
      <c r="RLI50" s="61"/>
      <c r="RLJ50" s="61"/>
      <c r="RLK50" s="61"/>
      <c r="RLL50" s="61"/>
      <c r="RLM50" s="61"/>
      <c r="RLN50" s="61"/>
      <c r="RLO50" s="61"/>
      <c r="RLP50" s="61"/>
      <c r="RLQ50" s="61"/>
      <c r="RLR50" s="61"/>
      <c r="RLS50" s="61"/>
      <c r="RLT50" s="61"/>
      <c r="RLU50" s="61"/>
      <c r="RLV50" s="61"/>
      <c r="RLW50" s="61"/>
      <c r="RLX50" s="61"/>
      <c r="RLY50" s="61"/>
      <c r="RLZ50" s="61"/>
      <c r="RMA50" s="61"/>
      <c r="RMB50" s="61"/>
      <c r="RMC50" s="61"/>
      <c r="RMD50" s="61"/>
      <c r="RME50" s="61"/>
      <c r="RMF50" s="61"/>
      <c r="RMG50" s="61"/>
      <c r="RMH50" s="61"/>
      <c r="RMI50" s="61"/>
      <c r="RMJ50" s="61"/>
      <c r="RMK50" s="61"/>
      <c r="RML50" s="61"/>
      <c r="RMM50" s="61"/>
      <c r="RMN50" s="61"/>
      <c r="RMO50" s="61"/>
      <c r="RMP50" s="61"/>
      <c r="RMQ50" s="61"/>
      <c r="RMR50" s="61"/>
      <c r="RMS50" s="61"/>
      <c r="RMT50" s="61"/>
      <c r="RMU50" s="61"/>
      <c r="RMV50" s="61"/>
      <c r="RMW50" s="61"/>
      <c r="RMX50" s="61"/>
      <c r="RMY50" s="61"/>
      <c r="RMZ50" s="61"/>
      <c r="RNA50" s="61"/>
      <c r="RNB50" s="61"/>
      <c r="RNC50" s="61"/>
      <c r="RND50" s="61"/>
      <c r="RNE50" s="61"/>
      <c r="RNF50" s="61"/>
      <c r="RNG50" s="61"/>
      <c r="RNH50" s="61"/>
      <c r="RNI50" s="61"/>
      <c r="RNJ50" s="61"/>
      <c r="RNK50" s="61"/>
      <c r="RNL50" s="61"/>
      <c r="RNM50" s="61"/>
      <c r="RNN50" s="61"/>
      <c r="RNO50" s="61"/>
      <c r="RNP50" s="61"/>
      <c r="RNQ50" s="61"/>
      <c r="RNR50" s="61"/>
      <c r="RNS50" s="61"/>
      <c r="RNT50" s="61"/>
      <c r="RNU50" s="61"/>
      <c r="RNV50" s="61"/>
      <c r="RNW50" s="61"/>
      <c r="RNX50" s="61"/>
      <c r="RNY50" s="61"/>
      <c r="RNZ50" s="61"/>
      <c r="ROA50" s="61"/>
      <c r="ROB50" s="61"/>
      <c r="ROC50" s="61"/>
      <c r="ROD50" s="61"/>
      <c r="ROE50" s="61"/>
      <c r="ROF50" s="61"/>
      <c r="ROG50" s="61"/>
      <c r="ROH50" s="61"/>
      <c r="ROI50" s="61"/>
      <c r="ROJ50" s="61"/>
      <c r="ROK50" s="61"/>
      <c r="ROL50" s="61"/>
      <c r="ROM50" s="61"/>
      <c r="RON50" s="61"/>
      <c r="ROO50" s="61"/>
      <c r="ROP50" s="61"/>
      <c r="ROQ50" s="61"/>
      <c r="ROR50" s="61"/>
      <c r="ROS50" s="61"/>
      <c r="ROT50" s="61"/>
      <c r="ROU50" s="61"/>
      <c r="ROV50" s="61"/>
      <c r="ROW50" s="61"/>
      <c r="ROX50" s="61"/>
      <c r="ROY50" s="61"/>
      <c r="ROZ50" s="61"/>
      <c r="RPA50" s="61"/>
      <c r="RPB50" s="61"/>
      <c r="RPC50" s="61"/>
      <c r="RPD50" s="61"/>
      <c r="RPE50" s="61"/>
      <c r="RPF50" s="61"/>
      <c r="RPG50" s="61"/>
      <c r="RPH50" s="61"/>
      <c r="RPI50" s="61"/>
      <c r="RPJ50" s="61"/>
      <c r="RPK50" s="61"/>
      <c r="RPL50" s="61"/>
      <c r="RPM50" s="61"/>
      <c r="RPN50" s="61"/>
      <c r="RPO50" s="61"/>
      <c r="RPP50" s="61"/>
      <c r="RPQ50" s="61"/>
      <c r="RPR50" s="61"/>
      <c r="RPS50" s="61"/>
      <c r="RPT50" s="61"/>
      <c r="RPU50" s="61"/>
      <c r="RPV50" s="61"/>
      <c r="RPW50" s="61"/>
      <c r="RPX50" s="61"/>
      <c r="RPY50" s="61"/>
      <c r="RPZ50" s="61"/>
      <c r="RQA50" s="61"/>
      <c r="RQB50" s="61"/>
      <c r="RQC50" s="61"/>
      <c r="RQD50" s="61"/>
      <c r="RQE50" s="61"/>
      <c r="RQF50" s="61"/>
      <c r="RQG50" s="61"/>
      <c r="RQH50" s="61"/>
      <c r="RQI50" s="61"/>
      <c r="RQJ50" s="61"/>
      <c r="RQK50" s="61"/>
      <c r="RQL50" s="61"/>
      <c r="RQM50" s="61"/>
      <c r="RQN50" s="61"/>
      <c r="RQO50" s="61"/>
      <c r="RQP50" s="61"/>
      <c r="RQQ50" s="61"/>
      <c r="RQR50" s="61"/>
      <c r="RQS50" s="61"/>
      <c r="RQT50" s="61"/>
      <c r="RQU50" s="61"/>
      <c r="RQV50" s="61"/>
      <c r="RQW50" s="61"/>
      <c r="RQX50" s="61"/>
      <c r="RQY50" s="61"/>
      <c r="RQZ50" s="61"/>
      <c r="RRA50" s="61"/>
      <c r="RRB50" s="61"/>
      <c r="RRC50" s="61"/>
      <c r="RRD50" s="61"/>
      <c r="RRE50" s="61"/>
      <c r="RRF50" s="61"/>
      <c r="RRG50" s="61"/>
      <c r="RRH50" s="61"/>
      <c r="RRI50" s="61"/>
      <c r="RRJ50" s="61"/>
      <c r="RRK50" s="61"/>
      <c r="RRL50" s="61"/>
      <c r="RRM50" s="61"/>
      <c r="RRN50" s="61"/>
      <c r="RRO50" s="61"/>
      <c r="RRP50" s="61"/>
      <c r="RRQ50" s="61"/>
      <c r="RRR50" s="61"/>
      <c r="RRS50" s="61"/>
      <c r="RRT50" s="61"/>
      <c r="RRU50" s="61"/>
      <c r="RRV50" s="61"/>
      <c r="RRW50" s="61"/>
      <c r="RRX50" s="61"/>
      <c r="RRY50" s="61"/>
      <c r="RRZ50" s="61"/>
      <c r="RSA50" s="61"/>
      <c r="RSB50" s="61"/>
      <c r="RSC50" s="61"/>
      <c r="RSD50" s="61"/>
      <c r="RSE50" s="61"/>
      <c r="RSF50" s="61"/>
      <c r="RSG50" s="61"/>
      <c r="RSH50" s="61"/>
      <c r="RSI50" s="61"/>
      <c r="RSJ50" s="61"/>
      <c r="RSK50" s="61"/>
      <c r="RSL50" s="61"/>
      <c r="RSM50" s="61"/>
      <c r="RSN50" s="61"/>
      <c r="RSO50" s="61"/>
      <c r="RSP50" s="61"/>
      <c r="RSQ50" s="61"/>
      <c r="RSR50" s="61"/>
      <c r="RSS50" s="61"/>
      <c r="RST50" s="61"/>
      <c r="RSU50" s="61"/>
      <c r="RSV50" s="61"/>
      <c r="RSW50" s="61"/>
      <c r="RSX50" s="61"/>
      <c r="RSY50" s="61"/>
      <c r="RSZ50" s="61"/>
      <c r="RTA50" s="61"/>
      <c r="RTB50" s="61"/>
      <c r="RTC50" s="61"/>
      <c r="RTD50" s="61"/>
      <c r="RTE50" s="61"/>
      <c r="RTF50" s="61"/>
      <c r="RTG50" s="61"/>
      <c r="RTH50" s="61"/>
      <c r="RTI50" s="61"/>
      <c r="RTJ50" s="61"/>
      <c r="RTK50" s="61"/>
      <c r="RTL50" s="61"/>
      <c r="RTM50" s="61"/>
      <c r="RTN50" s="61"/>
      <c r="RTO50" s="61"/>
      <c r="RTP50" s="61"/>
      <c r="RTQ50" s="61"/>
      <c r="RTR50" s="61"/>
      <c r="RTS50" s="61"/>
      <c r="RTT50" s="61"/>
      <c r="RTU50" s="61"/>
      <c r="RTV50" s="61"/>
      <c r="RTW50" s="61"/>
      <c r="RTX50" s="61"/>
      <c r="RTY50" s="61"/>
      <c r="RTZ50" s="61"/>
      <c r="RUA50" s="61"/>
      <c r="RUB50" s="61"/>
      <c r="RUC50" s="61"/>
      <c r="RUD50" s="61"/>
      <c r="RUE50" s="61"/>
      <c r="RUF50" s="61"/>
      <c r="RUG50" s="61"/>
      <c r="RUH50" s="61"/>
      <c r="RUI50" s="61"/>
      <c r="RUJ50" s="61"/>
      <c r="RUK50" s="61"/>
      <c r="RUL50" s="61"/>
      <c r="RUM50" s="61"/>
      <c r="RUN50" s="61"/>
      <c r="RUO50" s="61"/>
      <c r="RUP50" s="61"/>
      <c r="RUQ50" s="61"/>
      <c r="RUR50" s="61"/>
      <c r="RUS50" s="61"/>
      <c r="RUT50" s="61"/>
      <c r="RUU50" s="61"/>
      <c r="RUV50" s="61"/>
      <c r="RUW50" s="61"/>
      <c r="RUX50" s="61"/>
      <c r="RUY50" s="61"/>
      <c r="RUZ50" s="61"/>
      <c r="RVA50" s="61"/>
      <c r="RVB50" s="61"/>
      <c r="RVC50" s="61"/>
      <c r="RVD50" s="61"/>
      <c r="RVE50" s="61"/>
      <c r="RVF50" s="61"/>
      <c r="RVG50" s="61"/>
      <c r="RVH50" s="61"/>
      <c r="RVI50" s="61"/>
      <c r="RVJ50" s="61"/>
      <c r="RVK50" s="61"/>
      <c r="RVL50" s="61"/>
      <c r="RVM50" s="61"/>
      <c r="RVN50" s="61"/>
      <c r="RVO50" s="61"/>
      <c r="RVP50" s="61"/>
      <c r="RVQ50" s="61"/>
      <c r="RVR50" s="61"/>
      <c r="RVS50" s="61"/>
      <c r="RVT50" s="61"/>
      <c r="RVU50" s="61"/>
      <c r="RVV50" s="61"/>
      <c r="RVW50" s="61"/>
      <c r="RVX50" s="61"/>
      <c r="RVY50" s="61"/>
      <c r="RVZ50" s="61"/>
      <c r="RWA50" s="61"/>
      <c r="RWB50" s="61"/>
      <c r="RWC50" s="61"/>
      <c r="RWD50" s="61"/>
      <c r="RWE50" s="61"/>
      <c r="RWF50" s="61"/>
      <c r="RWG50" s="61"/>
      <c r="RWH50" s="61"/>
      <c r="RWI50" s="61"/>
      <c r="RWJ50" s="61"/>
      <c r="RWK50" s="61"/>
      <c r="RWL50" s="61"/>
      <c r="RWM50" s="61"/>
      <c r="RWN50" s="61"/>
      <c r="RWO50" s="61"/>
      <c r="RWP50" s="61"/>
      <c r="RWQ50" s="61"/>
      <c r="RWR50" s="61"/>
      <c r="RWS50" s="61"/>
      <c r="RWT50" s="61"/>
      <c r="RWU50" s="61"/>
      <c r="RWV50" s="61"/>
      <c r="RWW50" s="61"/>
      <c r="RWX50" s="61"/>
      <c r="RWY50" s="61"/>
      <c r="RWZ50" s="61"/>
      <c r="RXA50" s="61"/>
      <c r="RXB50" s="61"/>
      <c r="RXC50" s="61"/>
      <c r="RXD50" s="61"/>
      <c r="RXE50" s="61"/>
      <c r="RXF50" s="61"/>
      <c r="RXG50" s="61"/>
      <c r="RXH50" s="61"/>
      <c r="RXI50" s="61"/>
      <c r="RXJ50" s="61"/>
      <c r="RXK50" s="61"/>
      <c r="RXL50" s="61"/>
      <c r="RXM50" s="61"/>
      <c r="RXN50" s="61"/>
      <c r="RXO50" s="61"/>
      <c r="RXP50" s="61"/>
      <c r="RXQ50" s="61"/>
      <c r="RXR50" s="61"/>
      <c r="RXS50" s="61"/>
      <c r="RXT50" s="61"/>
      <c r="RXU50" s="61"/>
      <c r="RXV50" s="61"/>
      <c r="RXW50" s="61"/>
      <c r="RXX50" s="61"/>
      <c r="RXY50" s="61"/>
      <c r="RXZ50" s="61"/>
      <c r="RYA50" s="61"/>
      <c r="RYB50" s="61"/>
      <c r="RYC50" s="61"/>
      <c r="RYD50" s="61"/>
      <c r="RYE50" s="61"/>
      <c r="RYF50" s="61"/>
      <c r="RYG50" s="61"/>
      <c r="RYH50" s="61"/>
      <c r="RYI50" s="61"/>
      <c r="RYJ50" s="61"/>
      <c r="RYK50" s="61"/>
      <c r="RYL50" s="61"/>
      <c r="RYM50" s="61"/>
      <c r="RYN50" s="61"/>
      <c r="RYO50" s="61"/>
      <c r="RYP50" s="61"/>
      <c r="RYQ50" s="61"/>
      <c r="RYR50" s="61"/>
      <c r="RYS50" s="61"/>
      <c r="RYT50" s="61"/>
      <c r="RYU50" s="61"/>
      <c r="RYV50" s="61"/>
      <c r="RYW50" s="61"/>
      <c r="RYX50" s="61"/>
      <c r="RYY50" s="61"/>
      <c r="RYZ50" s="61"/>
      <c r="RZA50" s="61"/>
      <c r="RZB50" s="61"/>
      <c r="RZC50" s="61"/>
      <c r="RZD50" s="61"/>
      <c r="RZE50" s="61"/>
      <c r="RZF50" s="61"/>
      <c r="RZG50" s="61"/>
      <c r="RZH50" s="61"/>
      <c r="RZI50" s="61"/>
      <c r="RZJ50" s="61"/>
      <c r="RZK50" s="61"/>
      <c r="RZL50" s="61"/>
      <c r="RZM50" s="61"/>
      <c r="RZN50" s="61"/>
      <c r="RZO50" s="61"/>
      <c r="RZP50" s="61"/>
      <c r="RZQ50" s="61"/>
      <c r="RZR50" s="61"/>
      <c r="RZS50" s="61"/>
      <c r="RZT50" s="61"/>
      <c r="RZU50" s="61"/>
      <c r="RZV50" s="61"/>
      <c r="RZW50" s="61"/>
      <c r="RZX50" s="61"/>
      <c r="RZY50" s="61"/>
      <c r="RZZ50" s="61"/>
      <c r="SAA50" s="61"/>
      <c r="SAB50" s="61"/>
      <c r="SAC50" s="61"/>
      <c r="SAD50" s="61"/>
      <c r="SAE50" s="61"/>
      <c r="SAF50" s="61"/>
      <c r="SAG50" s="61"/>
      <c r="SAH50" s="61"/>
      <c r="SAI50" s="61"/>
      <c r="SAJ50" s="61"/>
      <c r="SAK50" s="61"/>
      <c r="SAL50" s="61"/>
      <c r="SAM50" s="61"/>
      <c r="SAN50" s="61"/>
      <c r="SAO50" s="61"/>
      <c r="SAP50" s="61"/>
      <c r="SAQ50" s="61"/>
      <c r="SAR50" s="61"/>
      <c r="SAS50" s="61"/>
      <c r="SAT50" s="61"/>
      <c r="SAU50" s="61"/>
      <c r="SAV50" s="61"/>
      <c r="SAW50" s="61"/>
      <c r="SAX50" s="61"/>
      <c r="SAY50" s="61"/>
      <c r="SAZ50" s="61"/>
      <c r="SBA50" s="61"/>
      <c r="SBB50" s="61"/>
      <c r="SBC50" s="61"/>
      <c r="SBD50" s="61"/>
      <c r="SBE50" s="61"/>
      <c r="SBF50" s="61"/>
      <c r="SBG50" s="61"/>
      <c r="SBH50" s="61"/>
      <c r="SBI50" s="61"/>
      <c r="SBJ50" s="61"/>
      <c r="SBK50" s="61"/>
      <c r="SBL50" s="61"/>
      <c r="SBM50" s="61"/>
      <c r="SBN50" s="61"/>
      <c r="SBO50" s="61"/>
      <c r="SBP50" s="61"/>
      <c r="SBQ50" s="61"/>
      <c r="SBR50" s="61"/>
      <c r="SBS50" s="61"/>
      <c r="SBT50" s="61"/>
      <c r="SBU50" s="61"/>
      <c r="SBV50" s="61"/>
      <c r="SBW50" s="61"/>
      <c r="SBX50" s="61"/>
      <c r="SBY50" s="61"/>
      <c r="SBZ50" s="61"/>
      <c r="SCA50" s="61"/>
      <c r="SCB50" s="61"/>
      <c r="SCC50" s="61"/>
      <c r="SCD50" s="61"/>
      <c r="SCE50" s="61"/>
      <c r="SCF50" s="61"/>
      <c r="SCG50" s="61"/>
      <c r="SCH50" s="61"/>
      <c r="SCI50" s="61"/>
      <c r="SCJ50" s="61"/>
      <c r="SCK50" s="61"/>
      <c r="SCL50" s="61"/>
      <c r="SCM50" s="61"/>
      <c r="SCN50" s="61"/>
      <c r="SCO50" s="61"/>
      <c r="SCP50" s="61"/>
      <c r="SCQ50" s="61"/>
      <c r="SCR50" s="61"/>
      <c r="SCS50" s="61"/>
      <c r="SCT50" s="61"/>
      <c r="SCU50" s="61"/>
      <c r="SCV50" s="61"/>
      <c r="SCW50" s="61"/>
      <c r="SCX50" s="61"/>
      <c r="SCY50" s="61"/>
      <c r="SCZ50" s="61"/>
      <c r="SDA50" s="61"/>
      <c r="SDB50" s="61"/>
      <c r="SDC50" s="61"/>
      <c r="SDD50" s="61"/>
      <c r="SDE50" s="61"/>
      <c r="SDF50" s="61"/>
      <c r="SDG50" s="61"/>
      <c r="SDH50" s="61"/>
      <c r="SDI50" s="61"/>
      <c r="SDJ50" s="61"/>
      <c r="SDK50" s="61"/>
      <c r="SDL50" s="61"/>
      <c r="SDM50" s="61"/>
      <c r="SDN50" s="61"/>
      <c r="SDO50" s="61"/>
      <c r="SDP50" s="61"/>
      <c r="SDQ50" s="61"/>
      <c r="SDR50" s="61"/>
      <c r="SDS50" s="61"/>
      <c r="SDT50" s="61"/>
      <c r="SDU50" s="61"/>
      <c r="SDV50" s="61"/>
      <c r="SDW50" s="61"/>
      <c r="SDX50" s="61"/>
      <c r="SDY50" s="61"/>
      <c r="SDZ50" s="61"/>
      <c r="SEA50" s="61"/>
      <c r="SEB50" s="61"/>
      <c r="SEC50" s="61"/>
      <c r="SED50" s="61"/>
      <c r="SEE50" s="61"/>
      <c r="SEF50" s="61"/>
      <c r="SEG50" s="61"/>
      <c r="SEH50" s="61"/>
      <c r="SEI50" s="61"/>
      <c r="SEJ50" s="61"/>
      <c r="SEK50" s="61"/>
      <c r="SEL50" s="61"/>
      <c r="SEM50" s="61"/>
      <c r="SEN50" s="61"/>
      <c r="SEO50" s="61"/>
      <c r="SEP50" s="61"/>
      <c r="SEQ50" s="61"/>
      <c r="SER50" s="61"/>
      <c r="SES50" s="61"/>
      <c r="SET50" s="61"/>
      <c r="SEU50" s="61"/>
      <c r="SEV50" s="61"/>
      <c r="SEW50" s="61"/>
      <c r="SEX50" s="61"/>
      <c r="SEY50" s="61"/>
      <c r="SEZ50" s="61"/>
      <c r="SFA50" s="61"/>
      <c r="SFB50" s="61"/>
      <c r="SFC50" s="61"/>
      <c r="SFD50" s="61"/>
      <c r="SFE50" s="61"/>
      <c r="SFF50" s="61"/>
      <c r="SFG50" s="61"/>
      <c r="SFH50" s="61"/>
      <c r="SFI50" s="61"/>
      <c r="SFJ50" s="61"/>
      <c r="SFK50" s="61"/>
      <c r="SFL50" s="61"/>
      <c r="SFM50" s="61"/>
      <c r="SFN50" s="61"/>
      <c r="SFO50" s="61"/>
      <c r="SFP50" s="61"/>
      <c r="SFQ50" s="61"/>
      <c r="SFR50" s="61"/>
      <c r="SFS50" s="61"/>
      <c r="SFT50" s="61"/>
      <c r="SFU50" s="61"/>
      <c r="SFV50" s="61"/>
      <c r="SFW50" s="61"/>
      <c r="SFX50" s="61"/>
      <c r="SFY50" s="61"/>
      <c r="SFZ50" s="61"/>
      <c r="SGA50" s="61"/>
      <c r="SGB50" s="61"/>
      <c r="SGC50" s="61"/>
      <c r="SGD50" s="61"/>
      <c r="SGE50" s="61"/>
      <c r="SGF50" s="61"/>
      <c r="SGG50" s="61"/>
      <c r="SGH50" s="61"/>
      <c r="SGI50" s="61"/>
      <c r="SGJ50" s="61"/>
      <c r="SGK50" s="61"/>
      <c r="SGL50" s="61"/>
      <c r="SGM50" s="61"/>
      <c r="SGN50" s="61"/>
      <c r="SGO50" s="61"/>
      <c r="SGP50" s="61"/>
      <c r="SGQ50" s="61"/>
      <c r="SGR50" s="61"/>
      <c r="SGS50" s="61"/>
      <c r="SGT50" s="61"/>
      <c r="SGU50" s="61"/>
      <c r="SGV50" s="61"/>
      <c r="SGW50" s="61"/>
      <c r="SGX50" s="61"/>
      <c r="SGY50" s="61"/>
      <c r="SGZ50" s="61"/>
      <c r="SHA50" s="61"/>
      <c r="SHB50" s="61"/>
      <c r="SHC50" s="61"/>
      <c r="SHD50" s="61"/>
      <c r="SHE50" s="61"/>
      <c r="SHF50" s="61"/>
      <c r="SHG50" s="61"/>
      <c r="SHH50" s="61"/>
      <c r="SHI50" s="61"/>
      <c r="SHJ50" s="61"/>
      <c r="SHK50" s="61"/>
      <c r="SHL50" s="61"/>
      <c r="SHM50" s="61"/>
      <c r="SHN50" s="61"/>
      <c r="SHO50" s="61"/>
      <c r="SHP50" s="61"/>
      <c r="SHQ50" s="61"/>
      <c r="SHR50" s="61"/>
      <c r="SHS50" s="61"/>
      <c r="SHT50" s="61"/>
      <c r="SHU50" s="61"/>
      <c r="SHV50" s="61"/>
      <c r="SHW50" s="61"/>
      <c r="SHX50" s="61"/>
      <c r="SHY50" s="61"/>
      <c r="SHZ50" s="61"/>
      <c r="SIA50" s="61"/>
      <c r="SIB50" s="61"/>
      <c r="SIC50" s="61"/>
      <c r="SID50" s="61"/>
      <c r="SIE50" s="61"/>
      <c r="SIF50" s="61"/>
      <c r="SIG50" s="61"/>
      <c r="SIH50" s="61"/>
      <c r="SII50" s="61"/>
      <c r="SIJ50" s="61"/>
      <c r="SIK50" s="61"/>
      <c r="SIL50" s="61"/>
      <c r="SIM50" s="61"/>
      <c r="SIN50" s="61"/>
      <c r="SIO50" s="61"/>
      <c r="SIP50" s="61"/>
      <c r="SIQ50" s="61"/>
      <c r="SIR50" s="61"/>
      <c r="SIS50" s="61"/>
      <c r="SIT50" s="61"/>
      <c r="SIU50" s="61"/>
      <c r="SIV50" s="61"/>
      <c r="SIW50" s="61"/>
      <c r="SIX50" s="61"/>
      <c r="SIY50" s="61"/>
      <c r="SIZ50" s="61"/>
      <c r="SJA50" s="61"/>
      <c r="SJB50" s="61"/>
      <c r="SJC50" s="61"/>
      <c r="SJD50" s="61"/>
      <c r="SJE50" s="61"/>
      <c r="SJF50" s="61"/>
      <c r="SJG50" s="61"/>
      <c r="SJH50" s="61"/>
      <c r="SJI50" s="61"/>
      <c r="SJJ50" s="61"/>
      <c r="SJK50" s="61"/>
      <c r="SJL50" s="61"/>
      <c r="SJM50" s="61"/>
      <c r="SJN50" s="61"/>
      <c r="SJO50" s="61"/>
      <c r="SJP50" s="61"/>
      <c r="SJQ50" s="61"/>
      <c r="SJR50" s="61"/>
      <c r="SJS50" s="61"/>
      <c r="SJT50" s="61"/>
      <c r="SJU50" s="61"/>
      <c r="SJV50" s="61"/>
      <c r="SJW50" s="61"/>
      <c r="SJX50" s="61"/>
      <c r="SJY50" s="61"/>
      <c r="SJZ50" s="61"/>
      <c r="SKA50" s="61"/>
      <c r="SKB50" s="61"/>
      <c r="SKC50" s="61"/>
      <c r="SKD50" s="61"/>
      <c r="SKE50" s="61"/>
      <c r="SKF50" s="61"/>
      <c r="SKG50" s="61"/>
      <c r="SKH50" s="61"/>
      <c r="SKI50" s="61"/>
      <c r="SKJ50" s="61"/>
      <c r="SKK50" s="61"/>
      <c r="SKL50" s="61"/>
      <c r="SKM50" s="61"/>
      <c r="SKN50" s="61"/>
      <c r="SKO50" s="61"/>
      <c r="SKP50" s="61"/>
      <c r="SKQ50" s="61"/>
      <c r="SKR50" s="61"/>
      <c r="SKS50" s="61"/>
      <c r="SKT50" s="61"/>
      <c r="SKU50" s="61"/>
      <c r="SKV50" s="61"/>
      <c r="SKW50" s="61"/>
      <c r="SKX50" s="61"/>
      <c r="SKY50" s="61"/>
      <c r="SKZ50" s="61"/>
      <c r="SLA50" s="61"/>
      <c r="SLB50" s="61"/>
      <c r="SLC50" s="61"/>
      <c r="SLD50" s="61"/>
      <c r="SLE50" s="61"/>
      <c r="SLF50" s="61"/>
      <c r="SLG50" s="61"/>
      <c r="SLH50" s="61"/>
      <c r="SLI50" s="61"/>
      <c r="SLJ50" s="61"/>
      <c r="SLK50" s="61"/>
      <c r="SLL50" s="61"/>
      <c r="SLM50" s="61"/>
      <c r="SLN50" s="61"/>
      <c r="SLO50" s="61"/>
      <c r="SLP50" s="61"/>
      <c r="SLQ50" s="61"/>
      <c r="SLR50" s="61"/>
      <c r="SLS50" s="61"/>
      <c r="SLT50" s="61"/>
      <c r="SLU50" s="61"/>
      <c r="SLV50" s="61"/>
      <c r="SLW50" s="61"/>
      <c r="SLX50" s="61"/>
      <c r="SLY50" s="61"/>
      <c r="SLZ50" s="61"/>
      <c r="SMA50" s="61"/>
      <c r="SMB50" s="61"/>
      <c r="SMC50" s="61"/>
      <c r="SMD50" s="61"/>
      <c r="SME50" s="61"/>
      <c r="SMF50" s="61"/>
      <c r="SMG50" s="61"/>
      <c r="SMH50" s="61"/>
      <c r="SMI50" s="61"/>
      <c r="SMJ50" s="61"/>
      <c r="SMK50" s="61"/>
      <c r="SML50" s="61"/>
      <c r="SMM50" s="61"/>
      <c r="SMN50" s="61"/>
      <c r="SMO50" s="61"/>
      <c r="SMP50" s="61"/>
      <c r="SMQ50" s="61"/>
      <c r="SMR50" s="61"/>
      <c r="SMS50" s="61"/>
      <c r="SMT50" s="61"/>
      <c r="SMU50" s="61"/>
      <c r="SMV50" s="61"/>
      <c r="SMW50" s="61"/>
      <c r="SMX50" s="61"/>
      <c r="SMY50" s="61"/>
      <c r="SMZ50" s="61"/>
      <c r="SNA50" s="61"/>
      <c r="SNB50" s="61"/>
      <c r="SNC50" s="61"/>
      <c r="SND50" s="61"/>
      <c r="SNE50" s="61"/>
      <c r="SNF50" s="61"/>
      <c r="SNG50" s="61"/>
      <c r="SNH50" s="61"/>
      <c r="SNI50" s="61"/>
      <c r="SNJ50" s="61"/>
      <c r="SNK50" s="61"/>
      <c r="SNL50" s="61"/>
      <c r="SNM50" s="61"/>
      <c r="SNN50" s="61"/>
      <c r="SNO50" s="61"/>
      <c r="SNP50" s="61"/>
      <c r="SNQ50" s="61"/>
      <c r="SNR50" s="61"/>
      <c r="SNS50" s="61"/>
      <c r="SNT50" s="61"/>
      <c r="SNU50" s="61"/>
      <c r="SNV50" s="61"/>
      <c r="SNW50" s="61"/>
      <c r="SNX50" s="61"/>
      <c r="SNY50" s="61"/>
      <c r="SNZ50" s="61"/>
      <c r="SOA50" s="61"/>
      <c r="SOB50" s="61"/>
      <c r="SOC50" s="61"/>
      <c r="SOD50" s="61"/>
      <c r="SOE50" s="61"/>
      <c r="SOF50" s="61"/>
      <c r="SOG50" s="61"/>
      <c r="SOH50" s="61"/>
      <c r="SOI50" s="61"/>
      <c r="SOJ50" s="61"/>
      <c r="SOK50" s="61"/>
      <c r="SOL50" s="61"/>
      <c r="SOM50" s="61"/>
      <c r="SON50" s="61"/>
      <c r="SOO50" s="61"/>
      <c r="SOP50" s="61"/>
      <c r="SOQ50" s="61"/>
      <c r="SOR50" s="61"/>
      <c r="SOS50" s="61"/>
      <c r="SOT50" s="61"/>
      <c r="SOU50" s="61"/>
      <c r="SOV50" s="61"/>
      <c r="SOW50" s="61"/>
      <c r="SOX50" s="61"/>
      <c r="SOY50" s="61"/>
      <c r="SOZ50" s="61"/>
      <c r="SPA50" s="61"/>
      <c r="SPB50" s="61"/>
      <c r="SPC50" s="61"/>
      <c r="SPD50" s="61"/>
      <c r="SPE50" s="61"/>
      <c r="SPF50" s="61"/>
      <c r="SPG50" s="61"/>
      <c r="SPH50" s="61"/>
      <c r="SPI50" s="61"/>
      <c r="SPJ50" s="61"/>
      <c r="SPK50" s="61"/>
      <c r="SPL50" s="61"/>
      <c r="SPM50" s="61"/>
      <c r="SPN50" s="61"/>
      <c r="SPO50" s="61"/>
      <c r="SPP50" s="61"/>
      <c r="SPQ50" s="61"/>
      <c r="SPR50" s="61"/>
      <c r="SPS50" s="61"/>
      <c r="SPT50" s="61"/>
      <c r="SPU50" s="61"/>
      <c r="SPV50" s="61"/>
      <c r="SPW50" s="61"/>
      <c r="SPX50" s="61"/>
      <c r="SPY50" s="61"/>
      <c r="SPZ50" s="61"/>
      <c r="SQA50" s="61"/>
      <c r="SQB50" s="61"/>
      <c r="SQC50" s="61"/>
      <c r="SQD50" s="61"/>
      <c r="SQE50" s="61"/>
      <c r="SQF50" s="61"/>
      <c r="SQG50" s="61"/>
      <c r="SQH50" s="61"/>
      <c r="SQI50" s="61"/>
      <c r="SQJ50" s="61"/>
      <c r="SQK50" s="61"/>
      <c r="SQL50" s="61"/>
      <c r="SQM50" s="61"/>
      <c r="SQN50" s="61"/>
      <c r="SQO50" s="61"/>
      <c r="SQP50" s="61"/>
      <c r="SQQ50" s="61"/>
      <c r="SQR50" s="61"/>
      <c r="SQS50" s="61"/>
      <c r="SQT50" s="61"/>
      <c r="SQU50" s="61"/>
      <c r="SQV50" s="61"/>
      <c r="SQW50" s="61"/>
      <c r="SQX50" s="61"/>
      <c r="SQY50" s="61"/>
      <c r="SQZ50" s="61"/>
      <c r="SRA50" s="61"/>
      <c r="SRB50" s="61"/>
      <c r="SRC50" s="61"/>
      <c r="SRD50" s="61"/>
      <c r="SRE50" s="61"/>
      <c r="SRF50" s="61"/>
      <c r="SRG50" s="61"/>
      <c r="SRH50" s="61"/>
      <c r="SRI50" s="61"/>
      <c r="SRJ50" s="61"/>
      <c r="SRK50" s="61"/>
      <c r="SRL50" s="61"/>
      <c r="SRM50" s="61"/>
      <c r="SRN50" s="61"/>
      <c r="SRO50" s="61"/>
      <c r="SRP50" s="61"/>
      <c r="SRQ50" s="61"/>
      <c r="SRR50" s="61"/>
      <c r="SRS50" s="61"/>
      <c r="SRT50" s="61"/>
      <c r="SRU50" s="61"/>
      <c r="SRV50" s="61"/>
      <c r="SRW50" s="61"/>
      <c r="SRX50" s="61"/>
      <c r="SRY50" s="61"/>
      <c r="SRZ50" s="61"/>
      <c r="SSA50" s="61"/>
      <c r="SSB50" s="61"/>
      <c r="SSC50" s="61"/>
      <c r="SSD50" s="61"/>
      <c r="SSE50" s="61"/>
      <c r="SSF50" s="61"/>
      <c r="SSG50" s="61"/>
      <c r="SSH50" s="61"/>
      <c r="SSI50" s="61"/>
      <c r="SSJ50" s="61"/>
      <c r="SSK50" s="61"/>
      <c r="SSL50" s="61"/>
      <c r="SSM50" s="61"/>
      <c r="SSN50" s="61"/>
      <c r="SSO50" s="61"/>
      <c r="SSP50" s="61"/>
      <c r="SSQ50" s="61"/>
      <c r="SSR50" s="61"/>
      <c r="SSS50" s="61"/>
      <c r="SST50" s="61"/>
      <c r="SSU50" s="61"/>
      <c r="SSV50" s="61"/>
      <c r="SSW50" s="61"/>
      <c r="SSX50" s="61"/>
      <c r="SSY50" s="61"/>
      <c r="SSZ50" s="61"/>
      <c r="STA50" s="61"/>
      <c r="STB50" s="61"/>
      <c r="STC50" s="61"/>
      <c r="STD50" s="61"/>
      <c r="STE50" s="61"/>
      <c r="STF50" s="61"/>
      <c r="STG50" s="61"/>
      <c r="STH50" s="61"/>
      <c r="STI50" s="61"/>
      <c r="STJ50" s="61"/>
      <c r="STK50" s="61"/>
      <c r="STL50" s="61"/>
      <c r="STM50" s="61"/>
      <c r="STN50" s="61"/>
      <c r="STO50" s="61"/>
      <c r="STP50" s="61"/>
      <c r="STQ50" s="61"/>
      <c r="STR50" s="61"/>
      <c r="STS50" s="61"/>
      <c r="STT50" s="61"/>
      <c r="STU50" s="61"/>
      <c r="STV50" s="61"/>
      <c r="STW50" s="61"/>
      <c r="STX50" s="61"/>
      <c r="STY50" s="61"/>
      <c r="STZ50" s="61"/>
      <c r="SUA50" s="61"/>
      <c r="SUB50" s="61"/>
      <c r="SUC50" s="61"/>
      <c r="SUD50" s="61"/>
      <c r="SUE50" s="61"/>
      <c r="SUF50" s="61"/>
      <c r="SUG50" s="61"/>
      <c r="SUH50" s="61"/>
      <c r="SUI50" s="61"/>
      <c r="SUJ50" s="61"/>
      <c r="SUK50" s="61"/>
      <c r="SUL50" s="61"/>
      <c r="SUM50" s="61"/>
      <c r="SUN50" s="61"/>
      <c r="SUO50" s="61"/>
      <c r="SUP50" s="61"/>
      <c r="SUQ50" s="61"/>
      <c r="SUR50" s="61"/>
      <c r="SUS50" s="61"/>
      <c r="SUT50" s="61"/>
      <c r="SUU50" s="61"/>
      <c r="SUV50" s="61"/>
      <c r="SUW50" s="61"/>
      <c r="SUX50" s="61"/>
      <c r="SUY50" s="61"/>
      <c r="SUZ50" s="61"/>
      <c r="SVA50" s="61"/>
      <c r="SVB50" s="61"/>
      <c r="SVC50" s="61"/>
      <c r="SVD50" s="61"/>
      <c r="SVE50" s="61"/>
      <c r="SVF50" s="61"/>
      <c r="SVG50" s="61"/>
      <c r="SVH50" s="61"/>
      <c r="SVI50" s="61"/>
      <c r="SVJ50" s="61"/>
      <c r="SVK50" s="61"/>
      <c r="SVL50" s="61"/>
      <c r="SVM50" s="61"/>
      <c r="SVN50" s="61"/>
      <c r="SVO50" s="61"/>
      <c r="SVP50" s="61"/>
      <c r="SVQ50" s="61"/>
      <c r="SVR50" s="61"/>
      <c r="SVS50" s="61"/>
      <c r="SVT50" s="61"/>
      <c r="SVU50" s="61"/>
      <c r="SVV50" s="61"/>
      <c r="SVW50" s="61"/>
      <c r="SVX50" s="61"/>
      <c r="SVY50" s="61"/>
      <c r="SVZ50" s="61"/>
      <c r="SWA50" s="61"/>
      <c r="SWB50" s="61"/>
      <c r="SWC50" s="61"/>
      <c r="SWD50" s="61"/>
      <c r="SWE50" s="61"/>
      <c r="SWF50" s="61"/>
      <c r="SWG50" s="61"/>
      <c r="SWH50" s="61"/>
      <c r="SWI50" s="61"/>
      <c r="SWJ50" s="61"/>
      <c r="SWK50" s="61"/>
      <c r="SWL50" s="61"/>
      <c r="SWM50" s="61"/>
      <c r="SWN50" s="61"/>
      <c r="SWO50" s="61"/>
      <c r="SWP50" s="61"/>
      <c r="SWQ50" s="61"/>
      <c r="SWR50" s="61"/>
      <c r="SWS50" s="61"/>
      <c r="SWT50" s="61"/>
      <c r="SWU50" s="61"/>
      <c r="SWV50" s="61"/>
      <c r="SWW50" s="61"/>
      <c r="SWX50" s="61"/>
      <c r="SWY50" s="61"/>
      <c r="SWZ50" s="61"/>
      <c r="SXA50" s="61"/>
      <c r="SXB50" s="61"/>
      <c r="SXC50" s="61"/>
      <c r="SXD50" s="61"/>
      <c r="SXE50" s="61"/>
      <c r="SXF50" s="61"/>
      <c r="SXG50" s="61"/>
      <c r="SXH50" s="61"/>
      <c r="SXI50" s="61"/>
      <c r="SXJ50" s="61"/>
      <c r="SXK50" s="61"/>
      <c r="SXL50" s="61"/>
      <c r="SXM50" s="61"/>
      <c r="SXN50" s="61"/>
      <c r="SXO50" s="61"/>
      <c r="SXP50" s="61"/>
      <c r="SXQ50" s="61"/>
      <c r="SXR50" s="61"/>
      <c r="SXS50" s="61"/>
      <c r="SXT50" s="61"/>
      <c r="SXU50" s="61"/>
      <c r="SXV50" s="61"/>
      <c r="SXW50" s="61"/>
      <c r="SXX50" s="61"/>
      <c r="SXY50" s="61"/>
      <c r="SXZ50" s="61"/>
      <c r="SYA50" s="61"/>
      <c r="SYB50" s="61"/>
      <c r="SYC50" s="61"/>
      <c r="SYD50" s="61"/>
      <c r="SYE50" s="61"/>
      <c r="SYF50" s="61"/>
      <c r="SYG50" s="61"/>
      <c r="SYH50" s="61"/>
      <c r="SYI50" s="61"/>
      <c r="SYJ50" s="61"/>
      <c r="SYK50" s="61"/>
      <c r="SYL50" s="61"/>
      <c r="SYM50" s="61"/>
      <c r="SYN50" s="61"/>
      <c r="SYO50" s="61"/>
      <c r="SYP50" s="61"/>
      <c r="SYQ50" s="61"/>
      <c r="SYR50" s="61"/>
      <c r="SYS50" s="61"/>
      <c r="SYT50" s="61"/>
      <c r="SYU50" s="61"/>
      <c r="SYV50" s="61"/>
      <c r="SYW50" s="61"/>
      <c r="SYX50" s="61"/>
      <c r="SYY50" s="61"/>
      <c r="SYZ50" s="61"/>
      <c r="SZA50" s="61"/>
      <c r="SZB50" s="61"/>
      <c r="SZC50" s="61"/>
      <c r="SZD50" s="61"/>
      <c r="SZE50" s="61"/>
      <c r="SZF50" s="61"/>
      <c r="SZG50" s="61"/>
      <c r="SZH50" s="61"/>
      <c r="SZI50" s="61"/>
      <c r="SZJ50" s="61"/>
      <c r="SZK50" s="61"/>
      <c r="SZL50" s="61"/>
      <c r="SZM50" s="61"/>
      <c r="SZN50" s="61"/>
      <c r="SZO50" s="61"/>
      <c r="SZP50" s="61"/>
      <c r="SZQ50" s="61"/>
      <c r="SZR50" s="61"/>
      <c r="SZS50" s="61"/>
      <c r="SZT50" s="61"/>
      <c r="SZU50" s="61"/>
      <c r="SZV50" s="61"/>
      <c r="SZW50" s="61"/>
      <c r="SZX50" s="61"/>
      <c r="SZY50" s="61"/>
      <c r="SZZ50" s="61"/>
      <c r="TAA50" s="61"/>
      <c r="TAB50" s="61"/>
      <c r="TAC50" s="61"/>
      <c r="TAD50" s="61"/>
      <c r="TAE50" s="61"/>
      <c r="TAF50" s="61"/>
      <c r="TAG50" s="61"/>
      <c r="TAH50" s="61"/>
      <c r="TAI50" s="61"/>
      <c r="TAJ50" s="61"/>
      <c r="TAK50" s="61"/>
      <c r="TAL50" s="61"/>
      <c r="TAM50" s="61"/>
      <c r="TAN50" s="61"/>
      <c r="TAO50" s="61"/>
      <c r="TAP50" s="61"/>
      <c r="TAQ50" s="61"/>
      <c r="TAR50" s="61"/>
      <c r="TAS50" s="61"/>
      <c r="TAT50" s="61"/>
      <c r="TAU50" s="61"/>
      <c r="TAV50" s="61"/>
      <c r="TAW50" s="61"/>
      <c r="TAX50" s="61"/>
      <c r="TAY50" s="61"/>
      <c r="TAZ50" s="61"/>
      <c r="TBA50" s="61"/>
      <c r="TBB50" s="61"/>
      <c r="TBC50" s="61"/>
      <c r="TBD50" s="61"/>
      <c r="TBE50" s="61"/>
      <c r="TBF50" s="61"/>
      <c r="TBG50" s="61"/>
      <c r="TBH50" s="61"/>
      <c r="TBI50" s="61"/>
      <c r="TBJ50" s="61"/>
      <c r="TBK50" s="61"/>
      <c r="TBL50" s="61"/>
      <c r="TBM50" s="61"/>
      <c r="TBN50" s="61"/>
      <c r="TBO50" s="61"/>
      <c r="TBP50" s="61"/>
      <c r="TBQ50" s="61"/>
      <c r="TBR50" s="61"/>
      <c r="TBS50" s="61"/>
      <c r="TBT50" s="61"/>
      <c r="TBU50" s="61"/>
      <c r="TBV50" s="61"/>
      <c r="TBW50" s="61"/>
      <c r="TBX50" s="61"/>
      <c r="TBY50" s="61"/>
      <c r="TBZ50" s="61"/>
      <c r="TCA50" s="61"/>
      <c r="TCB50" s="61"/>
      <c r="TCC50" s="61"/>
      <c r="TCD50" s="61"/>
      <c r="TCE50" s="61"/>
      <c r="TCF50" s="61"/>
      <c r="TCG50" s="61"/>
      <c r="TCH50" s="61"/>
      <c r="TCI50" s="61"/>
      <c r="TCJ50" s="61"/>
      <c r="TCK50" s="61"/>
      <c r="TCL50" s="61"/>
      <c r="TCM50" s="61"/>
      <c r="TCN50" s="61"/>
      <c r="TCO50" s="61"/>
      <c r="TCP50" s="61"/>
      <c r="TCQ50" s="61"/>
      <c r="TCR50" s="61"/>
      <c r="TCS50" s="61"/>
      <c r="TCT50" s="61"/>
      <c r="TCU50" s="61"/>
      <c r="TCV50" s="61"/>
      <c r="TCW50" s="61"/>
      <c r="TCX50" s="61"/>
      <c r="TCY50" s="61"/>
      <c r="TCZ50" s="61"/>
      <c r="TDA50" s="61"/>
      <c r="TDB50" s="61"/>
      <c r="TDC50" s="61"/>
      <c r="TDD50" s="61"/>
      <c r="TDE50" s="61"/>
      <c r="TDF50" s="61"/>
      <c r="TDG50" s="61"/>
      <c r="TDH50" s="61"/>
      <c r="TDI50" s="61"/>
      <c r="TDJ50" s="61"/>
      <c r="TDK50" s="61"/>
      <c r="TDL50" s="61"/>
      <c r="TDM50" s="61"/>
      <c r="TDN50" s="61"/>
      <c r="TDO50" s="61"/>
      <c r="TDP50" s="61"/>
      <c r="TDQ50" s="61"/>
      <c r="TDR50" s="61"/>
      <c r="TDS50" s="61"/>
      <c r="TDT50" s="61"/>
      <c r="TDU50" s="61"/>
      <c r="TDV50" s="61"/>
      <c r="TDW50" s="61"/>
      <c r="TDX50" s="61"/>
      <c r="TDY50" s="61"/>
      <c r="TDZ50" s="61"/>
      <c r="TEA50" s="61"/>
      <c r="TEB50" s="61"/>
      <c r="TEC50" s="61"/>
      <c r="TED50" s="61"/>
      <c r="TEE50" s="61"/>
      <c r="TEF50" s="61"/>
      <c r="TEG50" s="61"/>
      <c r="TEH50" s="61"/>
      <c r="TEI50" s="61"/>
      <c r="TEJ50" s="61"/>
      <c r="TEK50" s="61"/>
      <c r="TEL50" s="61"/>
      <c r="TEM50" s="61"/>
      <c r="TEN50" s="61"/>
      <c r="TEO50" s="61"/>
      <c r="TEP50" s="61"/>
      <c r="TEQ50" s="61"/>
      <c r="TER50" s="61"/>
      <c r="TES50" s="61"/>
      <c r="TET50" s="61"/>
      <c r="TEU50" s="61"/>
      <c r="TEV50" s="61"/>
      <c r="TEW50" s="61"/>
      <c r="TEX50" s="61"/>
      <c r="TEY50" s="61"/>
      <c r="TEZ50" s="61"/>
      <c r="TFA50" s="61"/>
      <c r="TFB50" s="61"/>
      <c r="TFC50" s="61"/>
      <c r="TFD50" s="61"/>
      <c r="TFE50" s="61"/>
      <c r="TFF50" s="61"/>
      <c r="TFG50" s="61"/>
      <c r="TFH50" s="61"/>
      <c r="TFI50" s="61"/>
      <c r="TFJ50" s="61"/>
      <c r="TFK50" s="61"/>
      <c r="TFL50" s="61"/>
      <c r="TFM50" s="61"/>
      <c r="TFN50" s="61"/>
      <c r="TFO50" s="61"/>
      <c r="TFP50" s="61"/>
      <c r="TFQ50" s="61"/>
      <c r="TFR50" s="61"/>
      <c r="TFS50" s="61"/>
      <c r="TFT50" s="61"/>
      <c r="TFU50" s="61"/>
      <c r="TFV50" s="61"/>
      <c r="TFW50" s="61"/>
      <c r="TFX50" s="61"/>
      <c r="TFY50" s="61"/>
      <c r="TFZ50" s="61"/>
      <c r="TGA50" s="61"/>
      <c r="TGB50" s="61"/>
      <c r="TGC50" s="61"/>
      <c r="TGD50" s="61"/>
      <c r="TGE50" s="61"/>
      <c r="TGF50" s="61"/>
      <c r="TGG50" s="61"/>
      <c r="TGH50" s="61"/>
      <c r="TGI50" s="61"/>
      <c r="TGJ50" s="61"/>
      <c r="TGK50" s="61"/>
      <c r="TGL50" s="61"/>
      <c r="TGM50" s="61"/>
      <c r="TGN50" s="61"/>
      <c r="TGO50" s="61"/>
      <c r="TGP50" s="61"/>
      <c r="TGQ50" s="61"/>
      <c r="TGR50" s="61"/>
      <c r="TGS50" s="61"/>
      <c r="TGT50" s="61"/>
      <c r="TGU50" s="61"/>
      <c r="TGV50" s="61"/>
      <c r="TGW50" s="61"/>
      <c r="TGX50" s="61"/>
      <c r="TGY50" s="61"/>
      <c r="TGZ50" s="61"/>
      <c r="THA50" s="61"/>
      <c r="THB50" s="61"/>
      <c r="THC50" s="61"/>
      <c r="THD50" s="61"/>
      <c r="THE50" s="61"/>
      <c r="THF50" s="61"/>
      <c r="THG50" s="61"/>
      <c r="THH50" s="61"/>
      <c r="THI50" s="61"/>
      <c r="THJ50" s="61"/>
      <c r="THK50" s="61"/>
      <c r="THL50" s="61"/>
      <c r="THM50" s="61"/>
      <c r="THN50" s="61"/>
      <c r="THO50" s="61"/>
      <c r="THP50" s="61"/>
      <c r="THQ50" s="61"/>
      <c r="THR50" s="61"/>
      <c r="THS50" s="61"/>
      <c r="THT50" s="61"/>
      <c r="THU50" s="61"/>
      <c r="THV50" s="61"/>
      <c r="THW50" s="61"/>
      <c r="THX50" s="61"/>
      <c r="THY50" s="61"/>
      <c r="THZ50" s="61"/>
      <c r="TIA50" s="61"/>
      <c r="TIB50" s="61"/>
      <c r="TIC50" s="61"/>
      <c r="TID50" s="61"/>
      <c r="TIE50" s="61"/>
      <c r="TIF50" s="61"/>
      <c r="TIG50" s="61"/>
      <c r="TIH50" s="61"/>
      <c r="TII50" s="61"/>
      <c r="TIJ50" s="61"/>
      <c r="TIK50" s="61"/>
      <c r="TIL50" s="61"/>
      <c r="TIM50" s="61"/>
      <c r="TIN50" s="61"/>
      <c r="TIO50" s="61"/>
      <c r="TIP50" s="61"/>
      <c r="TIQ50" s="61"/>
      <c r="TIR50" s="61"/>
      <c r="TIS50" s="61"/>
      <c r="TIT50" s="61"/>
      <c r="TIU50" s="61"/>
      <c r="TIV50" s="61"/>
      <c r="TIW50" s="61"/>
      <c r="TIX50" s="61"/>
      <c r="TIY50" s="61"/>
      <c r="TIZ50" s="61"/>
      <c r="TJA50" s="61"/>
      <c r="TJB50" s="61"/>
      <c r="TJC50" s="61"/>
      <c r="TJD50" s="61"/>
      <c r="TJE50" s="61"/>
      <c r="TJF50" s="61"/>
      <c r="TJG50" s="61"/>
      <c r="TJH50" s="61"/>
      <c r="TJI50" s="61"/>
      <c r="TJJ50" s="61"/>
      <c r="TJK50" s="61"/>
      <c r="TJL50" s="61"/>
      <c r="TJM50" s="61"/>
      <c r="TJN50" s="61"/>
      <c r="TJO50" s="61"/>
      <c r="TJP50" s="61"/>
      <c r="TJQ50" s="61"/>
      <c r="TJR50" s="61"/>
      <c r="TJS50" s="61"/>
      <c r="TJT50" s="61"/>
      <c r="TJU50" s="61"/>
      <c r="TJV50" s="61"/>
      <c r="TJW50" s="61"/>
      <c r="TJX50" s="61"/>
      <c r="TJY50" s="61"/>
      <c r="TJZ50" s="61"/>
      <c r="TKA50" s="61"/>
      <c r="TKB50" s="61"/>
      <c r="TKC50" s="61"/>
      <c r="TKD50" s="61"/>
      <c r="TKE50" s="61"/>
      <c r="TKF50" s="61"/>
      <c r="TKG50" s="61"/>
      <c r="TKH50" s="61"/>
      <c r="TKI50" s="61"/>
      <c r="TKJ50" s="61"/>
      <c r="TKK50" s="61"/>
      <c r="TKL50" s="61"/>
      <c r="TKM50" s="61"/>
      <c r="TKN50" s="61"/>
      <c r="TKO50" s="61"/>
      <c r="TKP50" s="61"/>
      <c r="TKQ50" s="61"/>
      <c r="TKR50" s="61"/>
      <c r="TKS50" s="61"/>
      <c r="TKT50" s="61"/>
      <c r="TKU50" s="61"/>
      <c r="TKV50" s="61"/>
      <c r="TKW50" s="61"/>
      <c r="TKX50" s="61"/>
      <c r="TKY50" s="61"/>
      <c r="TKZ50" s="61"/>
      <c r="TLA50" s="61"/>
      <c r="TLB50" s="61"/>
      <c r="TLC50" s="61"/>
      <c r="TLD50" s="61"/>
      <c r="TLE50" s="61"/>
      <c r="TLF50" s="61"/>
      <c r="TLG50" s="61"/>
      <c r="TLH50" s="61"/>
      <c r="TLI50" s="61"/>
      <c r="TLJ50" s="61"/>
      <c r="TLK50" s="61"/>
      <c r="TLL50" s="61"/>
      <c r="TLM50" s="61"/>
      <c r="TLN50" s="61"/>
      <c r="TLO50" s="61"/>
      <c r="TLP50" s="61"/>
      <c r="TLQ50" s="61"/>
      <c r="TLR50" s="61"/>
      <c r="TLS50" s="61"/>
      <c r="TLT50" s="61"/>
      <c r="TLU50" s="61"/>
      <c r="TLV50" s="61"/>
      <c r="TLW50" s="61"/>
      <c r="TLX50" s="61"/>
      <c r="TLY50" s="61"/>
      <c r="TLZ50" s="61"/>
      <c r="TMA50" s="61"/>
      <c r="TMB50" s="61"/>
      <c r="TMC50" s="61"/>
      <c r="TMD50" s="61"/>
      <c r="TME50" s="61"/>
      <c r="TMF50" s="61"/>
      <c r="TMG50" s="61"/>
      <c r="TMH50" s="61"/>
      <c r="TMI50" s="61"/>
      <c r="TMJ50" s="61"/>
      <c r="TMK50" s="61"/>
      <c r="TML50" s="61"/>
      <c r="TMM50" s="61"/>
      <c r="TMN50" s="61"/>
      <c r="TMO50" s="61"/>
      <c r="TMP50" s="61"/>
      <c r="TMQ50" s="61"/>
      <c r="TMR50" s="61"/>
      <c r="TMS50" s="61"/>
      <c r="TMT50" s="61"/>
      <c r="TMU50" s="61"/>
      <c r="TMV50" s="61"/>
      <c r="TMW50" s="61"/>
      <c r="TMX50" s="61"/>
      <c r="TMY50" s="61"/>
      <c r="TMZ50" s="61"/>
      <c r="TNA50" s="61"/>
      <c r="TNB50" s="61"/>
      <c r="TNC50" s="61"/>
      <c r="TND50" s="61"/>
      <c r="TNE50" s="61"/>
      <c r="TNF50" s="61"/>
      <c r="TNG50" s="61"/>
      <c r="TNH50" s="61"/>
      <c r="TNI50" s="61"/>
      <c r="TNJ50" s="61"/>
      <c r="TNK50" s="61"/>
      <c r="TNL50" s="61"/>
      <c r="TNM50" s="61"/>
      <c r="TNN50" s="61"/>
      <c r="TNO50" s="61"/>
      <c r="TNP50" s="61"/>
      <c r="TNQ50" s="61"/>
      <c r="TNR50" s="61"/>
      <c r="TNS50" s="61"/>
      <c r="TNT50" s="61"/>
      <c r="TNU50" s="61"/>
      <c r="TNV50" s="61"/>
      <c r="TNW50" s="61"/>
      <c r="TNX50" s="61"/>
      <c r="TNY50" s="61"/>
      <c r="TNZ50" s="61"/>
      <c r="TOA50" s="61"/>
      <c r="TOB50" s="61"/>
      <c r="TOC50" s="61"/>
      <c r="TOD50" s="61"/>
      <c r="TOE50" s="61"/>
      <c r="TOF50" s="61"/>
      <c r="TOG50" s="61"/>
      <c r="TOH50" s="61"/>
      <c r="TOI50" s="61"/>
      <c r="TOJ50" s="61"/>
      <c r="TOK50" s="61"/>
      <c r="TOL50" s="61"/>
      <c r="TOM50" s="61"/>
      <c r="TON50" s="61"/>
      <c r="TOO50" s="61"/>
      <c r="TOP50" s="61"/>
      <c r="TOQ50" s="61"/>
      <c r="TOR50" s="61"/>
      <c r="TOS50" s="61"/>
      <c r="TOT50" s="61"/>
      <c r="TOU50" s="61"/>
      <c r="TOV50" s="61"/>
      <c r="TOW50" s="61"/>
      <c r="TOX50" s="61"/>
      <c r="TOY50" s="61"/>
      <c r="TOZ50" s="61"/>
      <c r="TPA50" s="61"/>
      <c r="TPB50" s="61"/>
      <c r="TPC50" s="61"/>
      <c r="TPD50" s="61"/>
      <c r="TPE50" s="61"/>
      <c r="TPF50" s="61"/>
      <c r="TPG50" s="61"/>
      <c r="TPH50" s="61"/>
      <c r="TPI50" s="61"/>
      <c r="TPJ50" s="61"/>
      <c r="TPK50" s="61"/>
      <c r="TPL50" s="61"/>
      <c r="TPM50" s="61"/>
      <c r="TPN50" s="61"/>
      <c r="TPO50" s="61"/>
      <c r="TPP50" s="61"/>
      <c r="TPQ50" s="61"/>
      <c r="TPR50" s="61"/>
      <c r="TPS50" s="61"/>
      <c r="TPT50" s="61"/>
      <c r="TPU50" s="61"/>
      <c r="TPV50" s="61"/>
      <c r="TPW50" s="61"/>
      <c r="TPX50" s="61"/>
      <c r="TPY50" s="61"/>
      <c r="TPZ50" s="61"/>
      <c r="TQA50" s="61"/>
      <c r="TQB50" s="61"/>
      <c r="TQC50" s="61"/>
      <c r="TQD50" s="61"/>
      <c r="TQE50" s="61"/>
      <c r="TQF50" s="61"/>
      <c r="TQG50" s="61"/>
      <c r="TQH50" s="61"/>
      <c r="TQI50" s="61"/>
      <c r="TQJ50" s="61"/>
      <c r="TQK50" s="61"/>
      <c r="TQL50" s="61"/>
      <c r="TQM50" s="61"/>
      <c r="TQN50" s="61"/>
      <c r="TQO50" s="61"/>
      <c r="TQP50" s="61"/>
      <c r="TQQ50" s="61"/>
      <c r="TQR50" s="61"/>
      <c r="TQS50" s="61"/>
      <c r="TQT50" s="61"/>
      <c r="TQU50" s="61"/>
      <c r="TQV50" s="61"/>
      <c r="TQW50" s="61"/>
      <c r="TQX50" s="61"/>
      <c r="TQY50" s="61"/>
      <c r="TQZ50" s="61"/>
      <c r="TRA50" s="61"/>
      <c r="TRB50" s="61"/>
      <c r="TRC50" s="61"/>
      <c r="TRD50" s="61"/>
      <c r="TRE50" s="61"/>
      <c r="TRF50" s="61"/>
      <c r="TRG50" s="61"/>
      <c r="TRH50" s="61"/>
      <c r="TRI50" s="61"/>
      <c r="TRJ50" s="61"/>
      <c r="TRK50" s="61"/>
      <c r="TRL50" s="61"/>
      <c r="TRM50" s="61"/>
      <c r="TRN50" s="61"/>
      <c r="TRO50" s="61"/>
      <c r="TRP50" s="61"/>
      <c r="TRQ50" s="61"/>
      <c r="TRR50" s="61"/>
      <c r="TRS50" s="61"/>
      <c r="TRT50" s="61"/>
      <c r="TRU50" s="61"/>
      <c r="TRV50" s="61"/>
      <c r="TRW50" s="61"/>
      <c r="TRX50" s="61"/>
      <c r="TRY50" s="61"/>
      <c r="TRZ50" s="61"/>
      <c r="TSA50" s="61"/>
      <c r="TSB50" s="61"/>
      <c r="TSC50" s="61"/>
      <c r="TSD50" s="61"/>
      <c r="TSE50" s="61"/>
      <c r="TSF50" s="61"/>
      <c r="TSG50" s="61"/>
      <c r="TSH50" s="61"/>
      <c r="TSI50" s="61"/>
      <c r="TSJ50" s="61"/>
      <c r="TSK50" s="61"/>
      <c r="TSL50" s="61"/>
      <c r="TSM50" s="61"/>
      <c r="TSN50" s="61"/>
      <c r="TSO50" s="61"/>
      <c r="TSP50" s="61"/>
      <c r="TSQ50" s="61"/>
      <c r="TSR50" s="61"/>
      <c r="TSS50" s="61"/>
      <c r="TST50" s="61"/>
      <c r="TSU50" s="61"/>
      <c r="TSV50" s="61"/>
      <c r="TSW50" s="61"/>
      <c r="TSX50" s="61"/>
      <c r="TSY50" s="61"/>
      <c r="TSZ50" s="61"/>
      <c r="TTA50" s="61"/>
      <c r="TTB50" s="61"/>
      <c r="TTC50" s="61"/>
      <c r="TTD50" s="61"/>
      <c r="TTE50" s="61"/>
      <c r="TTF50" s="61"/>
      <c r="TTG50" s="61"/>
      <c r="TTH50" s="61"/>
      <c r="TTI50" s="61"/>
      <c r="TTJ50" s="61"/>
      <c r="TTK50" s="61"/>
      <c r="TTL50" s="61"/>
      <c r="TTM50" s="61"/>
      <c r="TTN50" s="61"/>
      <c r="TTO50" s="61"/>
      <c r="TTP50" s="61"/>
      <c r="TTQ50" s="61"/>
      <c r="TTR50" s="61"/>
      <c r="TTS50" s="61"/>
      <c r="TTT50" s="61"/>
      <c r="TTU50" s="61"/>
      <c r="TTV50" s="61"/>
      <c r="TTW50" s="61"/>
      <c r="TTX50" s="61"/>
      <c r="TTY50" s="61"/>
      <c r="TTZ50" s="61"/>
      <c r="TUA50" s="61"/>
      <c r="TUB50" s="61"/>
      <c r="TUC50" s="61"/>
      <c r="TUD50" s="61"/>
      <c r="TUE50" s="61"/>
      <c r="TUF50" s="61"/>
      <c r="TUG50" s="61"/>
      <c r="TUH50" s="61"/>
      <c r="TUI50" s="61"/>
      <c r="TUJ50" s="61"/>
      <c r="TUK50" s="61"/>
      <c r="TUL50" s="61"/>
      <c r="TUM50" s="61"/>
      <c r="TUN50" s="61"/>
      <c r="TUO50" s="61"/>
      <c r="TUP50" s="61"/>
      <c r="TUQ50" s="61"/>
      <c r="TUR50" s="61"/>
      <c r="TUS50" s="61"/>
      <c r="TUT50" s="61"/>
      <c r="TUU50" s="61"/>
      <c r="TUV50" s="61"/>
      <c r="TUW50" s="61"/>
      <c r="TUX50" s="61"/>
      <c r="TUY50" s="61"/>
      <c r="TUZ50" s="61"/>
      <c r="TVA50" s="61"/>
      <c r="TVB50" s="61"/>
      <c r="TVC50" s="61"/>
      <c r="TVD50" s="61"/>
      <c r="TVE50" s="61"/>
      <c r="TVF50" s="61"/>
      <c r="TVG50" s="61"/>
      <c r="TVH50" s="61"/>
      <c r="TVI50" s="61"/>
      <c r="TVJ50" s="61"/>
      <c r="TVK50" s="61"/>
      <c r="TVL50" s="61"/>
      <c r="TVM50" s="61"/>
      <c r="TVN50" s="61"/>
      <c r="TVO50" s="61"/>
      <c r="TVP50" s="61"/>
      <c r="TVQ50" s="61"/>
      <c r="TVR50" s="61"/>
      <c r="TVS50" s="61"/>
      <c r="TVT50" s="61"/>
      <c r="TVU50" s="61"/>
      <c r="TVV50" s="61"/>
      <c r="TVW50" s="61"/>
      <c r="TVX50" s="61"/>
      <c r="TVY50" s="61"/>
      <c r="TVZ50" s="61"/>
      <c r="TWA50" s="61"/>
      <c r="TWB50" s="61"/>
      <c r="TWC50" s="61"/>
      <c r="TWD50" s="61"/>
      <c r="TWE50" s="61"/>
      <c r="TWF50" s="61"/>
      <c r="TWG50" s="61"/>
      <c r="TWH50" s="61"/>
      <c r="TWI50" s="61"/>
      <c r="TWJ50" s="61"/>
      <c r="TWK50" s="61"/>
      <c r="TWL50" s="61"/>
      <c r="TWM50" s="61"/>
      <c r="TWN50" s="61"/>
      <c r="TWO50" s="61"/>
      <c r="TWP50" s="61"/>
      <c r="TWQ50" s="61"/>
      <c r="TWR50" s="61"/>
      <c r="TWS50" s="61"/>
      <c r="TWT50" s="61"/>
      <c r="TWU50" s="61"/>
      <c r="TWV50" s="61"/>
      <c r="TWW50" s="61"/>
      <c r="TWX50" s="61"/>
      <c r="TWY50" s="61"/>
      <c r="TWZ50" s="61"/>
      <c r="TXA50" s="61"/>
      <c r="TXB50" s="61"/>
      <c r="TXC50" s="61"/>
      <c r="TXD50" s="61"/>
      <c r="TXE50" s="61"/>
      <c r="TXF50" s="61"/>
      <c r="TXG50" s="61"/>
      <c r="TXH50" s="61"/>
      <c r="TXI50" s="61"/>
      <c r="TXJ50" s="61"/>
      <c r="TXK50" s="61"/>
      <c r="TXL50" s="61"/>
      <c r="TXM50" s="61"/>
      <c r="TXN50" s="61"/>
      <c r="TXO50" s="61"/>
      <c r="TXP50" s="61"/>
      <c r="TXQ50" s="61"/>
      <c r="TXR50" s="61"/>
      <c r="TXS50" s="61"/>
      <c r="TXT50" s="61"/>
      <c r="TXU50" s="61"/>
      <c r="TXV50" s="61"/>
      <c r="TXW50" s="61"/>
      <c r="TXX50" s="61"/>
      <c r="TXY50" s="61"/>
      <c r="TXZ50" s="61"/>
      <c r="TYA50" s="61"/>
      <c r="TYB50" s="61"/>
      <c r="TYC50" s="61"/>
      <c r="TYD50" s="61"/>
      <c r="TYE50" s="61"/>
      <c r="TYF50" s="61"/>
      <c r="TYG50" s="61"/>
      <c r="TYH50" s="61"/>
      <c r="TYI50" s="61"/>
      <c r="TYJ50" s="61"/>
      <c r="TYK50" s="61"/>
      <c r="TYL50" s="61"/>
      <c r="TYM50" s="61"/>
      <c r="TYN50" s="61"/>
      <c r="TYO50" s="61"/>
      <c r="TYP50" s="61"/>
      <c r="TYQ50" s="61"/>
      <c r="TYR50" s="61"/>
      <c r="TYS50" s="61"/>
      <c r="TYT50" s="61"/>
      <c r="TYU50" s="61"/>
      <c r="TYV50" s="61"/>
      <c r="TYW50" s="61"/>
      <c r="TYX50" s="61"/>
      <c r="TYY50" s="61"/>
      <c r="TYZ50" s="61"/>
      <c r="TZA50" s="61"/>
      <c r="TZB50" s="61"/>
      <c r="TZC50" s="61"/>
      <c r="TZD50" s="61"/>
      <c r="TZE50" s="61"/>
      <c r="TZF50" s="61"/>
      <c r="TZG50" s="61"/>
      <c r="TZH50" s="61"/>
      <c r="TZI50" s="61"/>
      <c r="TZJ50" s="61"/>
      <c r="TZK50" s="61"/>
      <c r="TZL50" s="61"/>
      <c r="TZM50" s="61"/>
      <c r="TZN50" s="61"/>
      <c r="TZO50" s="61"/>
      <c r="TZP50" s="61"/>
      <c r="TZQ50" s="61"/>
      <c r="TZR50" s="61"/>
      <c r="TZS50" s="61"/>
      <c r="TZT50" s="61"/>
      <c r="TZU50" s="61"/>
      <c r="TZV50" s="61"/>
      <c r="TZW50" s="61"/>
      <c r="TZX50" s="61"/>
      <c r="TZY50" s="61"/>
      <c r="TZZ50" s="61"/>
      <c r="UAA50" s="61"/>
      <c r="UAB50" s="61"/>
      <c r="UAC50" s="61"/>
      <c r="UAD50" s="61"/>
      <c r="UAE50" s="61"/>
      <c r="UAF50" s="61"/>
      <c r="UAG50" s="61"/>
      <c r="UAH50" s="61"/>
      <c r="UAI50" s="61"/>
      <c r="UAJ50" s="61"/>
      <c r="UAK50" s="61"/>
      <c r="UAL50" s="61"/>
      <c r="UAM50" s="61"/>
      <c r="UAN50" s="61"/>
      <c r="UAO50" s="61"/>
      <c r="UAP50" s="61"/>
      <c r="UAQ50" s="61"/>
      <c r="UAR50" s="61"/>
      <c r="UAS50" s="61"/>
      <c r="UAT50" s="61"/>
      <c r="UAU50" s="61"/>
      <c r="UAV50" s="61"/>
      <c r="UAW50" s="61"/>
      <c r="UAX50" s="61"/>
      <c r="UAY50" s="61"/>
      <c r="UAZ50" s="61"/>
      <c r="UBA50" s="61"/>
      <c r="UBB50" s="61"/>
      <c r="UBC50" s="61"/>
      <c r="UBD50" s="61"/>
      <c r="UBE50" s="61"/>
      <c r="UBF50" s="61"/>
      <c r="UBG50" s="61"/>
      <c r="UBH50" s="61"/>
      <c r="UBI50" s="61"/>
      <c r="UBJ50" s="61"/>
      <c r="UBK50" s="61"/>
      <c r="UBL50" s="61"/>
      <c r="UBM50" s="61"/>
      <c r="UBN50" s="61"/>
      <c r="UBO50" s="61"/>
      <c r="UBP50" s="61"/>
      <c r="UBQ50" s="61"/>
      <c r="UBR50" s="61"/>
      <c r="UBS50" s="61"/>
      <c r="UBT50" s="61"/>
      <c r="UBU50" s="61"/>
      <c r="UBV50" s="61"/>
      <c r="UBW50" s="61"/>
      <c r="UBX50" s="61"/>
      <c r="UBY50" s="61"/>
      <c r="UBZ50" s="61"/>
      <c r="UCA50" s="61"/>
      <c r="UCB50" s="61"/>
      <c r="UCC50" s="61"/>
      <c r="UCD50" s="61"/>
      <c r="UCE50" s="61"/>
      <c r="UCF50" s="61"/>
      <c r="UCG50" s="61"/>
      <c r="UCH50" s="61"/>
      <c r="UCI50" s="61"/>
      <c r="UCJ50" s="61"/>
      <c r="UCK50" s="61"/>
      <c r="UCL50" s="61"/>
      <c r="UCM50" s="61"/>
      <c r="UCN50" s="61"/>
      <c r="UCO50" s="61"/>
      <c r="UCP50" s="61"/>
      <c r="UCQ50" s="61"/>
      <c r="UCR50" s="61"/>
      <c r="UCS50" s="61"/>
      <c r="UCT50" s="61"/>
      <c r="UCU50" s="61"/>
      <c r="UCV50" s="61"/>
      <c r="UCW50" s="61"/>
      <c r="UCX50" s="61"/>
      <c r="UCY50" s="61"/>
      <c r="UCZ50" s="61"/>
      <c r="UDA50" s="61"/>
      <c r="UDB50" s="61"/>
      <c r="UDC50" s="61"/>
      <c r="UDD50" s="61"/>
      <c r="UDE50" s="61"/>
      <c r="UDF50" s="61"/>
      <c r="UDG50" s="61"/>
      <c r="UDH50" s="61"/>
      <c r="UDI50" s="61"/>
      <c r="UDJ50" s="61"/>
      <c r="UDK50" s="61"/>
      <c r="UDL50" s="61"/>
      <c r="UDM50" s="61"/>
      <c r="UDN50" s="61"/>
      <c r="UDO50" s="61"/>
      <c r="UDP50" s="61"/>
      <c r="UDQ50" s="61"/>
      <c r="UDR50" s="61"/>
      <c r="UDS50" s="61"/>
      <c r="UDT50" s="61"/>
      <c r="UDU50" s="61"/>
      <c r="UDV50" s="61"/>
      <c r="UDW50" s="61"/>
      <c r="UDX50" s="61"/>
      <c r="UDY50" s="61"/>
      <c r="UDZ50" s="61"/>
      <c r="UEA50" s="61"/>
      <c r="UEB50" s="61"/>
      <c r="UEC50" s="61"/>
      <c r="UED50" s="61"/>
      <c r="UEE50" s="61"/>
      <c r="UEF50" s="61"/>
      <c r="UEG50" s="61"/>
      <c r="UEH50" s="61"/>
      <c r="UEI50" s="61"/>
      <c r="UEJ50" s="61"/>
      <c r="UEK50" s="61"/>
      <c r="UEL50" s="61"/>
      <c r="UEM50" s="61"/>
      <c r="UEN50" s="61"/>
      <c r="UEO50" s="61"/>
      <c r="UEP50" s="61"/>
      <c r="UEQ50" s="61"/>
      <c r="UER50" s="61"/>
      <c r="UES50" s="61"/>
      <c r="UET50" s="61"/>
      <c r="UEU50" s="61"/>
      <c r="UEV50" s="61"/>
      <c r="UEW50" s="61"/>
      <c r="UEX50" s="61"/>
      <c r="UEY50" s="61"/>
      <c r="UEZ50" s="61"/>
      <c r="UFA50" s="61"/>
      <c r="UFB50" s="61"/>
      <c r="UFC50" s="61"/>
      <c r="UFD50" s="61"/>
      <c r="UFE50" s="61"/>
      <c r="UFF50" s="61"/>
      <c r="UFG50" s="61"/>
      <c r="UFH50" s="61"/>
      <c r="UFI50" s="61"/>
      <c r="UFJ50" s="61"/>
      <c r="UFK50" s="61"/>
      <c r="UFL50" s="61"/>
      <c r="UFM50" s="61"/>
      <c r="UFN50" s="61"/>
      <c r="UFO50" s="61"/>
      <c r="UFP50" s="61"/>
      <c r="UFQ50" s="61"/>
      <c r="UFR50" s="61"/>
      <c r="UFS50" s="61"/>
      <c r="UFT50" s="61"/>
      <c r="UFU50" s="61"/>
      <c r="UFV50" s="61"/>
      <c r="UFW50" s="61"/>
      <c r="UFX50" s="61"/>
      <c r="UFY50" s="61"/>
      <c r="UFZ50" s="61"/>
      <c r="UGA50" s="61"/>
      <c r="UGB50" s="61"/>
      <c r="UGC50" s="61"/>
      <c r="UGD50" s="61"/>
      <c r="UGE50" s="61"/>
      <c r="UGF50" s="61"/>
      <c r="UGG50" s="61"/>
      <c r="UGH50" s="61"/>
      <c r="UGI50" s="61"/>
      <c r="UGJ50" s="61"/>
      <c r="UGK50" s="61"/>
      <c r="UGL50" s="61"/>
      <c r="UGM50" s="61"/>
      <c r="UGN50" s="61"/>
      <c r="UGO50" s="61"/>
      <c r="UGP50" s="61"/>
      <c r="UGQ50" s="61"/>
      <c r="UGR50" s="61"/>
      <c r="UGS50" s="61"/>
      <c r="UGT50" s="61"/>
      <c r="UGU50" s="61"/>
      <c r="UGV50" s="61"/>
      <c r="UGW50" s="61"/>
      <c r="UGX50" s="61"/>
      <c r="UGY50" s="61"/>
      <c r="UGZ50" s="61"/>
      <c r="UHA50" s="61"/>
      <c r="UHB50" s="61"/>
      <c r="UHC50" s="61"/>
      <c r="UHD50" s="61"/>
      <c r="UHE50" s="61"/>
      <c r="UHF50" s="61"/>
      <c r="UHG50" s="61"/>
      <c r="UHH50" s="61"/>
      <c r="UHI50" s="61"/>
      <c r="UHJ50" s="61"/>
      <c r="UHK50" s="61"/>
      <c r="UHL50" s="61"/>
      <c r="UHM50" s="61"/>
      <c r="UHN50" s="61"/>
      <c r="UHO50" s="61"/>
      <c r="UHP50" s="61"/>
      <c r="UHQ50" s="61"/>
      <c r="UHR50" s="61"/>
      <c r="UHS50" s="61"/>
      <c r="UHT50" s="61"/>
      <c r="UHU50" s="61"/>
      <c r="UHV50" s="61"/>
      <c r="UHW50" s="61"/>
      <c r="UHX50" s="61"/>
      <c r="UHY50" s="61"/>
      <c r="UHZ50" s="61"/>
      <c r="UIA50" s="61"/>
      <c r="UIB50" s="61"/>
      <c r="UIC50" s="61"/>
      <c r="UID50" s="61"/>
      <c r="UIE50" s="61"/>
      <c r="UIF50" s="61"/>
      <c r="UIG50" s="61"/>
      <c r="UIH50" s="61"/>
      <c r="UII50" s="61"/>
      <c r="UIJ50" s="61"/>
      <c r="UIK50" s="61"/>
      <c r="UIL50" s="61"/>
      <c r="UIM50" s="61"/>
      <c r="UIN50" s="61"/>
      <c r="UIO50" s="61"/>
      <c r="UIP50" s="61"/>
      <c r="UIQ50" s="61"/>
      <c r="UIR50" s="61"/>
      <c r="UIS50" s="61"/>
      <c r="UIT50" s="61"/>
      <c r="UIU50" s="61"/>
      <c r="UIV50" s="61"/>
      <c r="UIW50" s="61"/>
      <c r="UIX50" s="61"/>
      <c r="UIY50" s="61"/>
      <c r="UIZ50" s="61"/>
      <c r="UJA50" s="61"/>
      <c r="UJB50" s="61"/>
      <c r="UJC50" s="61"/>
      <c r="UJD50" s="61"/>
      <c r="UJE50" s="61"/>
      <c r="UJF50" s="61"/>
      <c r="UJG50" s="61"/>
      <c r="UJH50" s="61"/>
      <c r="UJI50" s="61"/>
      <c r="UJJ50" s="61"/>
      <c r="UJK50" s="61"/>
      <c r="UJL50" s="61"/>
      <c r="UJM50" s="61"/>
      <c r="UJN50" s="61"/>
      <c r="UJO50" s="61"/>
      <c r="UJP50" s="61"/>
      <c r="UJQ50" s="61"/>
      <c r="UJR50" s="61"/>
      <c r="UJS50" s="61"/>
      <c r="UJT50" s="61"/>
      <c r="UJU50" s="61"/>
      <c r="UJV50" s="61"/>
      <c r="UJW50" s="61"/>
      <c r="UJX50" s="61"/>
      <c r="UJY50" s="61"/>
      <c r="UJZ50" s="61"/>
      <c r="UKA50" s="61"/>
      <c r="UKB50" s="61"/>
      <c r="UKC50" s="61"/>
      <c r="UKD50" s="61"/>
      <c r="UKE50" s="61"/>
      <c r="UKF50" s="61"/>
      <c r="UKG50" s="61"/>
      <c r="UKH50" s="61"/>
      <c r="UKI50" s="61"/>
      <c r="UKJ50" s="61"/>
      <c r="UKK50" s="61"/>
      <c r="UKL50" s="61"/>
      <c r="UKM50" s="61"/>
      <c r="UKN50" s="61"/>
      <c r="UKO50" s="61"/>
      <c r="UKP50" s="61"/>
      <c r="UKQ50" s="61"/>
      <c r="UKR50" s="61"/>
      <c r="UKS50" s="61"/>
      <c r="UKT50" s="61"/>
      <c r="UKU50" s="61"/>
      <c r="UKV50" s="61"/>
      <c r="UKW50" s="61"/>
      <c r="UKX50" s="61"/>
      <c r="UKY50" s="61"/>
      <c r="UKZ50" s="61"/>
      <c r="ULA50" s="61"/>
      <c r="ULB50" s="61"/>
      <c r="ULC50" s="61"/>
      <c r="ULD50" s="61"/>
      <c r="ULE50" s="61"/>
      <c r="ULF50" s="61"/>
      <c r="ULG50" s="61"/>
      <c r="ULH50" s="61"/>
      <c r="ULI50" s="61"/>
      <c r="ULJ50" s="61"/>
      <c r="ULK50" s="61"/>
      <c r="ULL50" s="61"/>
      <c r="ULM50" s="61"/>
      <c r="ULN50" s="61"/>
      <c r="ULO50" s="61"/>
      <c r="ULP50" s="61"/>
      <c r="ULQ50" s="61"/>
      <c r="ULR50" s="61"/>
      <c r="ULS50" s="61"/>
      <c r="ULT50" s="61"/>
      <c r="ULU50" s="61"/>
      <c r="ULV50" s="61"/>
      <c r="ULW50" s="61"/>
      <c r="ULX50" s="61"/>
      <c r="ULY50" s="61"/>
      <c r="ULZ50" s="61"/>
      <c r="UMA50" s="61"/>
      <c r="UMB50" s="61"/>
      <c r="UMC50" s="61"/>
      <c r="UMD50" s="61"/>
      <c r="UME50" s="61"/>
      <c r="UMF50" s="61"/>
      <c r="UMG50" s="61"/>
      <c r="UMH50" s="61"/>
      <c r="UMI50" s="61"/>
      <c r="UMJ50" s="61"/>
      <c r="UMK50" s="61"/>
      <c r="UML50" s="61"/>
      <c r="UMM50" s="61"/>
      <c r="UMN50" s="61"/>
      <c r="UMO50" s="61"/>
      <c r="UMP50" s="61"/>
      <c r="UMQ50" s="61"/>
      <c r="UMR50" s="61"/>
      <c r="UMS50" s="61"/>
      <c r="UMT50" s="61"/>
      <c r="UMU50" s="61"/>
      <c r="UMV50" s="61"/>
      <c r="UMW50" s="61"/>
      <c r="UMX50" s="61"/>
      <c r="UMY50" s="61"/>
      <c r="UMZ50" s="61"/>
      <c r="UNA50" s="61"/>
      <c r="UNB50" s="61"/>
      <c r="UNC50" s="61"/>
      <c r="UND50" s="61"/>
      <c r="UNE50" s="61"/>
      <c r="UNF50" s="61"/>
      <c r="UNG50" s="61"/>
      <c r="UNH50" s="61"/>
      <c r="UNI50" s="61"/>
      <c r="UNJ50" s="61"/>
      <c r="UNK50" s="61"/>
      <c r="UNL50" s="61"/>
      <c r="UNM50" s="61"/>
      <c r="UNN50" s="61"/>
      <c r="UNO50" s="61"/>
      <c r="UNP50" s="61"/>
      <c r="UNQ50" s="61"/>
      <c r="UNR50" s="61"/>
      <c r="UNS50" s="61"/>
      <c r="UNT50" s="61"/>
      <c r="UNU50" s="61"/>
      <c r="UNV50" s="61"/>
      <c r="UNW50" s="61"/>
      <c r="UNX50" s="61"/>
      <c r="UNY50" s="61"/>
      <c r="UNZ50" s="61"/>
      <c r="UOA50" s="61"/>
      <c r="UOB50" s="61"/>
      <c r="UOC50" s="61"/>
      <c r="UOD50" s="61"/>
      <c r="UOE50" s="61"/>
      <c r="UOF50" s="61"/>
      <c r="UOG50" s="61"/>
      <c r="UOH50" s="61"/>
      <c r="UOI50" s="61"/>
      <c r="UOJ50" s="61"/>
      <c r="UOK50" s="61"/>
      <c r="UOL50" s="61"/>
      <c r="UOM50" s="61"/>
      <c r="UON50" s="61"/>
      <c r="UOO50" s="61"/>
      <c r="UOP50" s="61"/>
      <c r="UOQ50" s="61"/>
      <c r="UOR50" s="61"/>
      <c r="UOS50" s="61"/>
      <c r="UOT50" s="61"/>
      <c r="UOU50" s="61"/>
      <c r="UOV50" s="61"/>
      <c r="UOW50" s="61"/>
      <c r="UOX50" s="61"/>
      <c r="UOY50" s="61"/>
      <c r="UOZ50" s="61"/>
      <c r="UPA50" s="61"/>
      <c r="UPB50" s="61"/>
      <c r="UPC50" s="61"/>
      <c r="UPD50" s="61"/>
      <c r="UPE50" s="61"/>
      <c r="UPF50" s="61"/>
      <c r="UPG50" s="61"/>
      <c r="UPH50" s="61"/>
      <c r="UPI50" s="61"/>
      <c r="UPJ50" s="61"/>
      <c r="UPK50" s="61"/>
      <c r="UPL50" s="61"/>
      <c r="UPM50" s="61"/>
      <c r="UPN50" s="61"/>
      <c r="UPO50" s="61"/>
      <c r="UPP50" s="61"/>
      <c r="UPQ50" s="61"/>
      <c r="UPR50" s="61"/>
      <c r="UPS50" s="61"/>
      <c r="UPT50" s="61"/>
      <c r="UPU50" s="61"/>
      <c r="UPV50" s="61"/>
      <c r="UPW50" s="61"/>
      <c r="UPX50" s="61"/>
      <c r="UPY50" s="61"/>
      <c r="UPZ50" s="61"/>
      <c r="UQA50" s="61"/>
      <c r="UQB50" s="61"/>
      <c r="UQC50" s="61"/>
      <c r="UQD50" s="61"/>
      <c r="UQE50" s="61"/>
      <c r="UQF50" s="61"/>
      <c r="UQG50" s="61"/>
      <c r="UQH50" s="61"/>
      <c r="UQI50" s="61"/>
      <c r="UQJ50" s="61"/>
      <c r="UQK50" s="61"/>
      <c r="UQL50" s="61"/>
      <c r="UQM50" s="61"/>
      <c r="UQN50" s="61"/>
      <c r="UQO50" s="61"/>
      <c r="UQP50" s="61"/>
      <c r="UQQ50" s="61"/>
      <c r="UQR50" s="61"/>
      <c r="UQS50" s="61"/>
      <c r="UQT50" s="61"/>
      <c r="UQU50" s="61"/>
      <c r="UQV50" s="61"/>
      <c r="UQW50" s="61"/>
      <c r="UQX50" s="61"/>
      <c r="UQY50" s="61"/>
      <c r="UQZ50" s="61"/>
      <c r="URA50" s="61"/>
      <c r="URB50" s="61"/>
      <c r="URC50" s="61"/>
      <c r="URD50" s="61"/>
      <c r="URE50" s="61"/>
      <c r="URF50" s="61"/>
      <c r="URG50" s="61"/>
      <c r="URH50" s="61"/>
      <c r="URI50" s="61"/>
      <c r="URJ50" s="61"/>
      <c r="URK50" s="61"/>
      <c r="URL50" s="61"/>
      <c r="URM50" s="61"/>
      <c r="URN50" s="61"/>
      <c r="URO50" s="61"/>
      <c r="URP50" s="61"/>
      <c r="URQ50" s="61"/>
      <c r="URR50" s="61"/>
      <c r="URS50" s="61"/>
      <c r="URT50" s="61"/>
      <c r="URU50" s="61"/>
      <c r="URV50" s="61"/>
      <c r="URW50" s="61"/>
      <c r="URX50" s="61"/>
      <c r="URY50" s="61"/>
      <c r="URZ50" s="61"/>
      <c r="USA50" s="61"/>
      <c r="USB50" s="61"/>
      <c r="USC50" s="61"/>
      <c r="USD50" s="61"/>
      <c r="USE50" s="61"/>
      <c r="USF50" s="61"/>
      <c r="USG50" s="61"/>
      <c r="USH50" s="61"/>
      <c r="USI50" s="61"/>
      <c r="USJ50" s="61"/>
      <c r="USK50" s="61"/>
      <c r="USL50" s="61"/>
      <c r="USM50" s="61"/>
      <c r="USN50" s="61"/>
      <c r="USO50" s="61"/>
      <c r="USP50" s="61"/>
      <c r="USQ50" s="61"/>
      <c r="USR50" s="61"/>
      <c r="USS50" s="61"/>
      <c r="UST50" s="61"/>
      <c r="USU50" s="61"/>
      <c r="USV50" s="61"/>
      <c r="USW50" s="61"/>
      <c r="USX50" s="61"/>
      <c r="USY50" s="61"/>
      <c r="USZ50" s="61"/>
      <c r="UTA50" s="61"/>
      <c r="UTB50" s="61"/>
      <c r="UTC50" s="61"/>
      <c r="UTD50" s="61"/>
      <c r="UTE50" s="61"/>
      <c r="UTF50" s="61"/>
      <c r="UTG50" s="61"/>
      <c r="UTH50" s="61"/>
      <c r="UTI50" s="61"/>
      <c r="UTJ50" s="61"/>
      <c r="UTK50" s="61"/>
      <c r="UTL50" s="61"/>
      <c r="UTM50" s="61"/>
      <c r="UTN50" s="61"/>
      <c r="UTO50" s="61"/>
      <c r="UTP50" s="61"/>
      <c r="UTQ50" s="61"/>
      <c r="UTR50" s="61"/>
      <c r="UTS50" s="61"/>
      <c r="UTT50" s="61"/>
      <c r="UTU50" s="61"/>
      <c r="UTV50" s="61"/>
      <c r="UTW50" s="61"/>
      <c r="UTX50" s="61"/>
      <c r="UTY50" s="61"/>
      <c r="UTZ50" s="61"/>
      <c r="UUA50" s="61"/>
      <c r="UUB50" s="61"/>
      <c r="UUC50" s="61"/>
      <c r="UUD50" s="61"/>
      <c r="UUE50" s="61"/>
      <c r="UUF50" s="61"/>
      <c r="UUG50" s="61"/>
      <c r="UUH50" s="61"/>
      <c r="UUI50" s="61"/>
      <c r="UUJ50" s="61"/>
      <c r="UUK50" s="61"/>
      <c r="UUL50" s="61"/>
      <c r="UUM50" s="61"/>
      <c r="UUN50" s="61"/>
      <c r="UUO50" s="61"/>
      <c r="UUP50" s="61"/>
      <c r="UUQ50" s="61"/>
      <c r="UUR50" s="61"/>
      <c r="UUS50" s="61"/>
      <c r="UUT50" s="61"/>
      <c r="UUU50" s="61"/>
      <c r="UUV50" s="61"/>
      <c r="UUW50" s="61"/>
      <c r="UUX50" s="61"/>
      <c r="UUY50" s="61"/>
      <c r="UUZ50" s="61"/>
      <c r="UVA50" s="61"/>
      <c r="UVB50" s="61"/>
      <c r="UVC50" s="61"/>
      <c r="UVD50" s="61"/>
      <c r="UVE50" s="61"/>
      <c r="UVF50" s="61"/>
      <c r="UVG50" s="61"/>
      <c r="UVH50" s="61"/>
      <c r="UVI50" s="61"/>
      <c r="UVJ50" s="61"/>
      <c r="UVK50" s="61"/>
      <c r="UVL50" s="61"/>
      <c r="UVM50" s="61"/>
      <c r="UVN50" s="61"/>
      <c r="UVO50" s="61"/>
      <c r="UVP50" s="61"/>
      <c r="UVQ50" s="61"/>
      <c r="UVR50" s="61"/>
      <c r="UVS50" s="61"/>
      <c r="UVT50" s="61"/>
      <c r="UVU50" s="61"/>
      <c r="UVV50" s="61"/>
      <c r="UVW50" s="61"/>
      <c r="UVX50" s="61"/>
      <c r="UVY50" s="61"/>
      <c r="UVZ50" s="61"/>
      <c r="UWA50" s="61"/>
      <c r="UWB50" s="61"/>
      <c r="UWC50" s="61"/>
      <c r="UWD50" s="61"/>
      <c r="UWE50" s="61"/>
      <c r="UWF50" s="61"/>
      <c r="UWG50" s="61"/>
      <c r="UWH50" s="61"/>
      <c r="UWI50" s="61"/>
      <c r="UWJ50" s="61"/>
      <c r="UWK50" s="61"/>
      <c r="UWL50" s="61"/>
      <c r="UWM50" s="61"/>
      <c r="UWN50" s="61"/>
      <c r="UWO50" s="61"/>
      <c r="UWP50" s="61"/>
      <c r="UWQ50" s="61"/>
      <c r="UWR50" s="61"/>
      <c r="UWS50" s="61"/>
      <c r="UWT50" s="61"/>
      <c r="UWU50" s="61"/>
      <c r="UWV50" s="61"/>
      <c r="UWW50" s="61"/>
      <c r="UWX50" s="61"/>
      <c r="UWY50" s="61"/>
      <c r="UWZ50" s="61"/>
      <c r="UXA50" s="61"/>
      <c r="UXB50" s="61"/>
      <c r="UXC50" s="61"/>
      <c r="UXD50" s="61"/>
      <c r="UXE50" s="61"/>
      <c r="UXF50" s="61"/>
      <c r="UXG50" s="61"/>
      <c r="UXH50" s="61"/>
      <c r="UXI50" s="61"/>
      <c r="UXJ50" s="61"/>
      <c r="UXK50" s="61"/>
      <c r="UXL50" s="61"/>
      <c r="UXM50" s="61"/>
      <c r="UXN50" s="61"/>
      <c r="UXO50" s="61"/>
      <c r="UXP50" s="61"/>
      <c r="UXQ50" s="61"/>
      <c r="UXR50" s="61"/>
      <c r="UXS50" s="61"/>
      <c r="UXT50" s="61"/>
      <c r="UXU50" s="61"/>
      <c r="UXV50" s="61"/>
      <c r="UXW50" s="61"/>
      <c r="UXX50" s="61"/>
      <c r="UXY50" s="61"/>
      <c r="UXZ50" s="61"/>
      <c r="UYA50" s="61"/>
      <c r="UYB50" s="61"/>
      <c r="UYC50" s="61"/>
      <c r="UYD50" s="61"/>
      <c r="UYE50" s="61"/>
      <c r="UYF50" s="61"/>
      <c r="UYG50" s="61"/>
      <c r="UYH50" s="61"/>
      <c r="UYI50" s="61"/>
      <c r="UYJ50" s="61"/>
      <c r="UYK50" s="61"/>
      <c r="UYL50" s="61"/>
      <c r="UYM50" s="61"/>
      <c r="UYN50" s="61"/>
      <c r="UYO50" s="61"/>
      <c r="UYP50" s="61"/>
      <c r="UYQ50" s="61"/>
      <c r="UYR50" s="61"/>
      <c r="UYS50" s="61"/>
      <c r="UYT50" s="61"/>
      <c r="UYU50" s="61"/>
      <c r="UYV50" s="61"/>
      <c r="UYW50" s="61"/>
      <c r="UYX50" s="61"/>
      <c r="UYY50" s="61"/>
      <c r="UYZ50" s="61"/>
      <c r="UZA50" s="61"/>
      <c r="UZB50" s="61"/>
      <c r="UZC50" s="61"/>
      <c r="UZD50" s="61"/>
      <c r="UZE50" s="61"/>
      <c r="UZF50" s="61"/>
      <c r="UZG50" s="61"/>
      <c r="UZH50" s="61"/>
      <c r="UZI50" s="61"/>
      <c r="UZJ50" s="61"/>
      <c r="UZK50" s="61"/>
      <c r="UZL50" s="61"/>
      <c r="UZM50" s="61"/>
      <c r="UZN50" s="61"/>
      <c r="UZO50" s="61"/>
      <c r="UZP50" s="61"/>
      <c r="UZQ50" s="61"/>
      <c r="UZR50" s="61"/>
      <c r="UZS50" s="61"/>
      <c r="UZT50" s="61"/>
      <c r="UZU50" s="61"/>
      <c r="UZV50" s="61"/>
      <c r="UZW50" s="61"/>
      <c r="UZX50" s="61"/>
      <c r="UZY50" s="61"/>
      <c r="UZZ50" s="61"/>
      <c r="VAA50" s="61"/>
      <c r="VAB50" s="61"/>
      <c r="VAC50" s="61"/>
      <c r="VAD50" s="61"/>
      <c r="VAE50" s="61"/>
      <c r="VAF50" s="61"/>
      <c r="VAG50" s="61"/>
      <c r="VAH50" s="61"/>
      <c r="VAI50" s="61"/>
      <c r="VAJ50" s="61"/>
      <c r="VAK50" s="61"/>
      <c r="VAL50" s="61"/>
      <c r="VAM50" s="61"/>
      <c r="VAN50" s="61"/>
      <c r="VAO50" s="61"/>
      <c r="VAP50" s="61"/>
      <c r="VAQ50" s="61"/>
      <c r="VAR50" s="61"/>
      <c r="VAS50" s="61"/>
      <c r="VAT50" s="61"/>
      <c r="VAU50" s="61"/>
      <c r="VAV50" s="61"/>
      <c r="VAW50" s="61"/>
      <c r="VAX50" s="61"/>
      <c r="VAY50" s="61"/>
      <c r="VAZ50" s="61"/>
      <c r="VBA50" s="61"/>
      <c r="VBB50" s="61"/>
      <c r="VBC50" s="61"/>
      <c r="VBD50" s="61"/>
      <c r="VBE50" s="61"/>
      <c r="VBF50" s="61"/>
      <c r="VBG50" s="61"/>
      <c r="VBH50" s="61"/>
      <c r="VBI50" s="61"/>
      <c r="VBJ50" s="61"/>
      <c r="VBK50" s="61"/>
      <c r="VBL50" s="61"/>
      <c r="VBM50" s="61"/>
      <c r="VBN50" s="61"/>
      <c r="VBO50" s="61"/>
      <c r="VBP50" s="61"/>
      <c r="VBQ50" s="61"/>
      <c r="VBR50" s="61"/>
      <c r="VBS50" s="61"/>
      <c r="VBT50" s="61"/>
      <c r="VBU50" s="61"/>
      <c r="VBV50" s="61"/>
      <c r="VBW50" s="61"/>
      <c r="VBX50" s="61"/>
      <c r="VBY50" s="61"/>
      <c r="VBZ50" s="61"/>
      <c r="VCA50" s="61"/>
      <c r="VCB50" s="61"/>
      <c r="VCC50" s="61"/>
      <c r="VCD50" s="61"/>
      <c r="VCE50" s="61"/>
      <c r="VCF50" s="61"/>
      <c r="VCG50" s="61"/>
      <c r="VCH50" s="61"/>
      <c r="VCI50" s="61"/>
      <c r="VCJ50" s="61"/>
      <c r="VCK50" s="61"/>
      <c r="VCL50" s="61"/>
      <c r="VCM50" s="61"/>
      <c r="VCN50" s="61"/>
      <c r="VCO50" s="61"/>
      <c r="VCP50" s="61"/>
      <c r="VCQ50" s="61"/>
      <c r="VCR50" s="61"/>
      <c r="VCS50" s="61"/>
      <c r="VCT50" s="61"/>
      <c r="VCU50" s="61"/>
      <c r="VCV50" s="61"/>
      <c r="VCW50" s="61"/>
      <c r="VCX50" s="61"/>
      <c r="VCY50" s="61"/>
      <c r="VCZ50" s="61"/>
      <c r="VDA50" s="61"/>
      <c r="VDB50" s="61"/>
      <c r="VDC50" s="61"/>
      <c r="VDD50" s="61"/>
      <c r="VDE50" s="61"/>
      <c r="VDF50" s="61"/>
      <c r="VDG50" s="61"/>
      <c r="VDH50" s="61"/>
      <c r="VDI50" s="61"/>
      <c r="VDJ50" s="61"/>
      <c r="VDK50" s="61"/>
      <c r="VDL50" s="61"/>
      <c r="VDM50" s="61"/>
      <c r="VDN50" s="61"/>
      <c r="VDO50" s="61"/>
      <c r="VDP50" s="61"/>
      <c r="VDQ50" s="61"/>
      <c r="VDR50" s="61"/>
      <c r="VDS50" s="61"/>
      <c r="VDT50" s="61"/>
      <c r="VDU50" s="61"/>
      <c r="VDV50" s="61"/>
      <c r="VDW50" s="61"/>
      <c r="VDX50" s="61"/>
      <c r="VDY50" s="61"/>
      <c r="VDZ50" s="61"/>
      <c r="VEA50" s="61"/>
      <c r="VEB50" s="61"/>
      <c r="VEC50" s="61"/>
      <c r="VED50" s="61"/>
      <c r="VEE50" s="61"/>
      <c r="VEF50" s="61"/>
      <c r="VEG50" s="61"/>
      <c r="VEH50" s="61"/>
      <c r="VEI50" s="61"/>
      <c r="VEJ50" s="61"/>
      <c r="VEK50" s="61"/>
      <c r="VEL50" s="61"/>
      <c r="VEM50" s="61"/>
      <c r="VEN50" s="61"/>
      <c r="VEO50" s="61"/>
      <c r="VEP50" s="61"/>
      <c r="VEQ50" s="61"/>
      <c r="VER50" s="61"/>
      <c r="VES50" s="61"/>
      <c r="VET50" s="61"/>
      <c r="VEU50" s="61"/>
      <c r="VEV50" s="61"/>
      <c r="VEW50" s="61"/>
      <c r="VEX50" s="61"/>
      <c r="VEY50" s="61"/>
      <c r="VEZ50" s="61"/>
      <c r="VFA50" s="61"/>
      <c r="VFB50" s="61"/>
      <c r="VFC50" s="61"/>
      <c r="VFD50" s="61"/>
      <c r="VFE50" s="61"/>
      <c r="VFF50" s="61"/>
      <c r="VFG50" s="61"/>
      <c r="VFH50" s="61"/>
      <c r="VFI50" s="61"/>
      <c r="VFJ50" s="61"/>
      <c r="VFK50" s="61"/>
      <c r="VFL50" s="61"/>
      <c r="VFM50" s="61"/>
      <c r="VFN50" s="61"/>
      <c r="VFO50" s="61"/>
      <c r="VFP50" s="61"/>
      <c r="VFQ50" s="61"/>
      <c r="VFR50" s="61"/>
      <c r="VFS50" s="61"/>
      <c r="VFT50" s="61"/>
      <c r="VFU50" s="61"/>
      <c r="VFV50" s="61"/>
      <c r="VFW50" s="61"/>
      <c r="VFX50" s="61"/>
      <c r="VFY50" s="61"/>
      <c r="VFZ50" s="61"/>
      <c r="VGA50" s="61"/>
      <c r="VGB50" s="61"/>
      <c r="VGC50" s="61"/>
      <c r="VGD50" s="61"/>
      <c r="VGE50" s="61"/>
      <c r="VGF50" s="61"/>
      <c r="VGG50" s="61"/>
      <c r="VGH50" s="61"/>
      <c r="VGI50" s="61"/>
      <c r="VGJ50" s="61"/>
      <c r="VGK50" s="61"/>
      <c r="VGL50" s="61"/>
      <c r="VGM50" s="61"/>
      <c r="VGN50" s="61"/>
      <c r="VGO50" s="61"/>
      <c r="VGP50" s="61"/>
      <c r="VGQ50" s="61"/>
      <c r="VGR50" s="61"/>
      <c r="VGS50" s="61"/>
      <c r="VGT50" s="61"/>
      <c r="VGU50" s="61"/>
      <c r="VGV50" s="61"/>
      <c r="VGW50" s="61"/>
      <c r="VGX50" s="61"/>
      <c r="VGY50" s="61"/>
      <c r="VGZ50" s="61"/>
      <c r="VHA50" s="61"/>
      <c r="VHB50" s="61"/>
      <c r="VHC50" s="61"/>
      <c r="VHD50" s="61"/>
      <c r="VHE50" s="61"/>
      <c r="VHF50" s="61"/>
      <c r="VHG50" s="61"/>
      <c r="VHH50" s="61"/>
      <c r="VHI50" s="61"/>
      <c r="VHJ50" s="61"/>
      <c r="VHK50" s="61"/>
      <c r="VHL50" s="61"/>
      <c r="VHM50" s="61"/>
      <c r="VHN50" s="61"/>
      <c r="VHO50" s="61"/>
      <c r="VHP50" s="61"/>
      <c r="VHQ50" s="61"/>
      <c r="VHR50" s="61"/>
      <c r="VHS50" s="61"/>
      <c r="VHT50" s="61"/>
      <c r="VHU50" s="61"/>
      <c r="VHV50" s="61"/>
      <c r="VHW50" s="61"/>
      <c r="VHX50" s="61"/>
      <c r="VHY50" s="61"/>
      <c r="VHZ50" s="61"/>
      <c r="VIA50" s="61"/>
      <c r="VIB50" s="61"/>
      <c r="VIC50" s="61"/>
      <c r="VID50" s="61"/>
      <c r="VIE50" s="61"/>
      <c r="VIF50" s="61"/>
      <c r="VIG50" s="61"/>
      <c r="VIH50" s="61"/>
      <c r="VII50" s="61"/>
      <c r="VIJ50" s="61"/>
      <c r="VIK50" s="61"/>
      <c r="VIL50" s="61"/>
      <c r="VIM50" s="61"/>
      <c r="VIN50" s="61"/>
      <c r="VIO50" s="61"/>
      <c r="VIP50" s="61"/>
      <c r="VIQ50" s="61"/>
      <c r="VIR50" s="61"/>
      <c r="VIS50" s="61"/>
      <c r="VIT50" s="61"/>
      <c r="VIU50" s="61"/>
      <c r="VIV50" s="61"/>
      <c r="VIW50" s="61"/>
      <c r="VIX50" s="61"/>
      <c r="VIY50" s="61"/>
      <c r="VIZ50" s="61"/>
      <c r="VJA50" s="61"/>
      <c r="VJB50" s="61"/>
      <c r="VJC50" s="61"/>
      <c r="VJD50" s="61"/>
      <c r="VJE50" s="61"/>
      <c r="VJF50" s="61"/>
      <c r="VJG50" s="61"/>
      <c r="VJH50" s="61"/>
      <c r="VJI50" s="61"/>
      <c r="VJJ50" s="61"/>
      <c r="VJK50" s="61"/>
      <c r="VJL50" s="61"/>
      <c r="VJM50" s="61"/>
      <c r="VJN50" s="61"/>
      <c r="VJO50" s="61"/>
      <c r="VJP50" s="61"/>
      <c r="VJQ50" s="61"/>
      <c r="VJR50" s="61"/>
      <c r="VJS50" s="61"/>
      <c r="VJT50" s="61"/>
      <c r="VJU50" s="61"/>
      <c r="VJV50" s="61"/>
      <c r="VJW50" s="61"/>
      <c r="VJX50" s="61"/>
      <c r="VJY50" s="61"/>
      <c r="VJZ50" s="61"/>
      <c r="VKA50" s="61"/>
      <c r="VKB50" s="61"/>
      <c r="VKC50" s="61"/>
      <c r="VKD50" s="61"/>
      <c r="VKE50" s="61"/>
      <c r="VKF50" s="61"/>
      <c r="VKG50" s="61"/>
      <c r="VKH50" s="61"/>
      <c r="VKI50" s="61"/>
      <c r="VKJ50" s="61"/>
      <c r="VKK50" s="61"/>
      <c r="VKL50" s="61"/>
      <c r="VKM50" s="61"/>
      <c r="VKN50" s="61"/>
      <c r="VKO50" s="61"/>
      <c r="VKP50" s="61"/>
      <c r="VKQ50" s="61"/>
      <c r="VKR50" s="61"/>
      <c r="VKS50" s="61"/>
      <c r="VKT50" s="61"/>
      <c r="VKU50" s="61"/>
      <c r="VKV50" s="61"/>
      <c r="VKW50" s="61"/>
      <c r="VKX50" s="61"/>
      <c r="VKY50" s="61"/>
      <c r="VKZ50" s="61"/>
      <c r="VLA50" s="61"/>
      <c r="VLB50" s="61"/>
      <c r="VLC50" s="61"/>
      <c r="VLD50" s="61"/>
      <c r="VLE50" s="61"/>
      <c r="VLF50" s="61"/>
      <c r="VLG50" s="61"/>
      <c r="VLH50" s="61"/>
      <c r="VLI50" s="61"/>
      <c r="VLJ50" s="61"/>
      <c r="VLK50" s="61"/>
      <c r="VLL50" s="61"/>
      <c r="VLM50" s="61"/>
      <c r="VLN50" s="61"/>
      <c r="VLO50" s="61"/>
      <c r="VLP50" s="61"/>
      <c r="VLQ50" s="61"/>
      <c r="VLR50" s="61"/>
      <c r="VLS50" s="61"/>
      <c r="VLT50" s="61"/>
      <c r="VLU50" s="61"/>
      <c r="VLV50" s="61"/>
      <c r="VLW50" s="61"/>
      <c r="VLX50" s="61"/>
      <c r="VLY50" s="61"/>
      <c r="VLZ50" s="61"/>
      <c r="VMA50" s="61"/>
      <c r="VMB50" s="61"/>
      <c r="VMC50" s="61"/>
      <c r="VMD50" s="61"/>
      <c r="VME50" s="61"/>
      <c r="VMF50" s="61"/>
      <c r="VMG50" s="61"/>
      <c r="VMH50" s="61"/>
      <c r="VMI50" s="61"/>
      <c r="VMJ50" s="61"/>
      <c r="VMK50" s="61"/>
      <c r="VML50" s="61"/>
      <c r="VMM50" s="61"/>
      <c r="VMN50" s="61"/>
      <c r="VMO50" s="61"/>
      <c r="VMP50" s="61"/>
      <c r="VMQ50" s="61"/>
      <c r="VMR50" s="61"/>
      <c r="VMS50" s="61"/>
      <c r="VMT50" s="61"/>
      <c r="VMU50" s="61"/>
      <c r="VMV50" s="61"/>
      <c r="VMW50" s="61"/>
      <c r="VMX50" s="61"/>
      <c r="VMY50" s="61"/>
      <c r="VMZ50" s="61"/>
      <c r="VNA50" s="61"/>
      <c r="VNB50" s="61"/>
      <c r="VNC50" s="61"/>
      <c r="VND50" s="61"/>
      <c r="VNE50" s="61"/>
      <c r="VNF50" s="61"/>
      <c r="VNG50" s="61"/>
      <c r="VNH50" s="61"/>
      <c r="VNI50" s="61"/>
      <c r="VNJ50" s="61"/>
      <c r="VNK50" s="61"/>
      <c r="VNL50" s="61"/>
      <c r="VNM50" s="61"/>
      <c r="VNN50" s="61"/>
      <c r="VNO50" s="61"/>
      <c r="VNP50" s="61"/>
      <c r="VNQ50" s="61"/>
      <c r="VNR50" s="61"/>
      <c r="VNS50" s="61"/>
      <c r="VNT50" s="61"/>
      <c r="VNU50" s="61"/>
      <c r="VNV50" s="61"/>
      <c r="VNW50" s="61"/>
      <c r="VNX50" s="61"/>
      <c r="VNY50" s="61"/>
      <c r="VNZ50" s="61"/>
      <c r="VOA50" s="61"/>
      <c r="VOB50" s="61"/>
      <c r="VOC50" s="61"/>
      <c r="VOD50" s="61"/>
      <c r="VOE50" s="61"/>
      <c r="VOF50" s="61"/>
      <c r="VOG50" s="61"/>
      <c r="VOH50" s="61"/>
      <c r="VOI50" s="61"/>
      <c r="VOJ50" s="61"/>
      <c r="VOK50" s="61"/>
      <c r="VOL50" s="61"/>
      <c r="VOM50" s="61"/>
      <c r="VON50" s="61"/>
      <c r="VOO50" s="61"/>
      <c r="VOP50" s="61"/>
      <c r="VOQ50" s="61"/>
      <c r="VOR50" s="61"/>
      <c r="VOS50" s="61"/>
      <c r="VOT50" s="61"/>
      <c r="VOU50" s="61"/>
      <c r="VOV50" s="61"/>
      <c r="VOW50" s="61"/>
      <c r="VOX50" s="61"/>
      <c r="VOY50" s="61"/>
      <c r="VOZ50" s="61"/>
      <c r="VPA50" s="61"/>
      <c r="VPB50" s="61"/>
      <c r="VPC50" s="61"/>
      <c r="VPD50" s="61"/>
      <c r="VPE50" s="61"/>
      <c r="VPF50" s="61"/>
      <c r="VPG50" s="61"/>
      <c r="VPH50" s="61"/>
      <c r="VPI50" s="61"/>
      <c r="VPJ50" s="61"/>
      <c r="VPK50" s="61"/>
      <c r="VPL50" s="61"/>
      <c r="VPM50" s="61"/>
      <c r="VPN50" s="61"/>
      <c r="VPO50" s="61"/>
      <c r="VPP50" s="61"/>
      <c r="VPQ50" s="61"/>
      <c r="VPR50" s="61"/>
      <c r="VPS50" s="61"/>
      <c r="VPT50" s="61"/>
      <c r="VPU50" s="61"/>
      <c r="VPV50" s="61"/>
      <c r="VPW50" s="61"/>
      <c r="VPX50" s="61"/>
      <c r="VPY50" s="61"/>
      <c r="VPZ50" s="61"/>
      <c r="VQA50" s="61"/>
      <c r="VQB50" s="61"/>
      <c r="VQC50" s="61"/>
      <c r="VQD50" s="61"/>
      <c r="VQE50" s="61"/>
      <c r="VQF50" s="61"/>
      <c r="VQG50" s="61"/>
      <c r="VQH50" s="61"/>
      <c r="VQI50" s="61"/>
      <c r="VQJ50" s="61"/>
      <c r="VQK50" s="61"/>
      <c r="VQL50" s="61"/>
      <c r="VQM50" s="61"/>
      <c r="VQN50" s="61"/>
      <c r="VQO50" s="61"/>
      <c r="VQP50" s="61"/>
      <c r="VQQ50" s="61"/>
      <c r="VQR50" s="61"/>
      <c r="VQS50" s="61"/>
      <c r="VQT50" s="61"/>
      <c r="VQU50" s="61"/>
      <c r="VQV50" s="61"/>
      <c r="VQW50" s="61"/>
      <c r="VQX50" s="61"/>
      <c r="VQY50" s="61"/>
      <c r="VQZ50" s="61"/>
      <c r="VRA50" s="61"/>
      <c r="VRB50" s="61"/>
      <c r="VRC50" s="61"/>
      <c r="VRD50" s="61"/>
      <c r="VRE50" s="61"/>
      <c r="VRF50" s="61"/>
      <c r="VRG50" s="61"/>
      <c r="VRH50" s="61"/>
      <c r="VRI50" s="61"/>
      <c r="VRJ50" s="61"/>
      <c r="VRK50" s="61"/>
      <c r="VRL50" s="61"/>
      <c r="VRM50" s="61"/>
      <c r="VRN50" s="61"/>
      <c r="VRO50" s="61"/>
      <c r="VRP50" s="61"/>
      <c r="VRQ50" s="61"/>
      <c r="VRR50" s="61"/>
      <c r="VRS50" s="61"/>
      <c r="VRT50" s="61"/>
      <c r="VRU50" s="61"/>
      <c r="VRV50" s="61"/>
      <c r="VRW50" s="61"/>
      <c r="VRX50" s="61"/>
      <c r="VRY50" s="61"/>
      <c r="VRZ50" s="61"/>
      <c r="VSA50" s="61"/>
      <c r="VSB50" s="61"/>
      <c r="VSC50" s="61"/>
      <c r="VSD50" s="61"/>
      <c r="VSE50" s="61"/>
      <c r="VSF50" s="61"/>
      <c r="VSG50" s="61"/>
      <c r="VSH50" s="61"/>
      <c r="VSI50" s="61"/>
      <c r="VSJ50" s="61"/>
      <c r="VSK50" s="61"/>
      <c r="VSL50" s="61"/>
      <c r="VSM50" s="61"/>
      <c r="VSN50" s="61"/>
      <c r="VSO50" s="61"/>
      <c r="VSP50" s="61"/>
      <c r="VSQ50" s="61"/>
      <c r="VSR50" s="61"/>
      <c r="VSS50" s="61"/>
      <c r="VST50" s="61"/>
      <c r="VSU50" s="61"/>
      <c r="VSV50" s="61"/>
      <c r="VSW50" s="61"/>
      <c r="VSX50" s="61"/>
      <c r="VSY50" s="61"/>
      <c r="VSZ50" s="61"/>
      <c r="VTA50" s="61"/>
      <c r="VTB50" s="61"/>
      <c r="VTC50" s="61"/>
      <c r="VTD50" s="61"/>
      <c r="VTE50" s="61"/>
      <c r="VTF50" s="61"/>
      <c r="VTG50" s="61"/>
      <c r="VTH50" s="61"/>
      <c r="VTI50" s="61"/>
      <c r="VTJ50" s="61"/>
      <c r="VTK50" s="61"/>
      <c r="VTL50" s="61"/>
      <c r="VTM50" s="61"/>
      <c r="VTN50" s="61"/>
      <c r="VTO50" s="61"/>
      <c r="VTP50" s="61"/>
      <c r="VTQ50" s="61"/>
      <c r="VTR50" s="61"/>
      <c r="VTS50" s="61"/>
      <c r="VTT50" s="61"/>
      <c r="VTU50" s="61"/>
      <c r="VTV50" s="61"/>
      <c r="VTW50" s="61"/>
      <c r="VTX50" s="61"/>
      <c r="VTY50" s="61"/>
      <c r="VTZ50" s="61"/>
      <c r="VUA50" s="61"/>
      <c r="VUB50" s="61"/>
      <c r="VUC50" s="61"/>
      <c r="VUD50" s="61"/>
      <c r="VUE50" s="61"/>
      <c r="VUF50" s="61"/>
      <c r="VUG50" s="61"/>
      <c r="VUH50" s="61"/>
      <c r="VUI50" s="61"/>
      <c r="VUJ50" s="61"/>
      <c r="VUK50" s="61"/>
      <c r="VUL50" s="61"/>
      <c r="VUM50" s="61"/>
      <c r="VUN50" s="61"/>
      <c r="VUO50" s="61"/>
      <c r="VUP50" s="61"/>
      <c r="VUQ50" s="61"/>
      <c r="VUR50" s="61"/>
      <c r="VUS50" s="61"/>
      <c r="VUT50" s="61"/>
      <c r="VUU50" s="61"/>
      <c r="VUV50" s="61"/>
      <c r="VUW50" s="61"/>
      <c r="VUX50" s="61"/>
      <c r="VUY50" s="61"/>
      <c r="VUZ50" s="61"/>
      <c r="VVA50" s="61"/>
      <c r="VVB50" s="61"/>
      <c r="VVC50" s="61"/>
      <c r="VVD50" s="61"/>
      <c r="VVE50" s="61"/>
      <c r="VVF50" s="61"/>
      <c r="VVG50" s="61"/>
      <c r="VVH50" s="61"/>
      <c r="VVI50" s="61"/>
      <c r="VVJ50" s="61"/>
      <c r="VVK50" s="61"/>
      <c r="VVL50" s="61"/>
      <c r="VVM50" s="61"/>
      <c r="VVN50" s="61"/>
      <c r="VVO50" s="61"/>
      <c r="VVP50" s="61"/>
      <c r="VVQ50" s="61"/>
      <c r="VVR50" s="61"/>
      <c r="VVS50" s="61"/>
      <c r="VVT50" s="61"/>
      <c r="VVU50" s="61"/>
      <c r="VVV50" s="61"/>
      <c r="VVW50" s="61"/>
      <c r="VVX50" s="61"/>
      <c r="VVY50" s="61"/>
      <c r="VVZ50" s="61"/>
      <c r="VWA50" s="61"/>
      <c r="VWB50" s="61"/>
      <c r="VWC50" s="61"/>
      <c r="VWD50" s="61"/>
      <c r="VWE50" s="61"/>
      <c r="VWF50" s="61"/>
      <c r="VWG50" s="61"/>
      <c r="VWH50" s="61"/>
      <c r="VWI50" s="61"/>
      <c r="VWJ50" s="61"/>
      <c r="VWK50" s="61"/>
      <c r="VWL50" s="61"/>
      <c r="VWM50" s="61"/>
      <c r="VWN50" s="61"/>
      <c r="VWO50" s="61"/>
      <c r="VWP50" s="61"/>
      <c r="VWQ50" s="61"/>
      <c r="VWR50" s="61"/>
      <c r="VWS50" s="61"/>
      <c r="VWT50" s="61"/>
      <c r="VWU50" s="61"/>
      <c r="VWV50" s="61"/>
      <c r="VWW50" s="61"/>
      <c r="VWX50" s="61"/>
      <c r="VWY50" s="61"/>
      <c r="VWZ50" s="61"/>
      <c r="VXA50" s="61"/>
      <c r="VXB50" s="61"/>
      <c r="VXC50" s="61"/>
      <c r="VXD50" s="61"/>
      <c r="VXE50" s="61"/>
      <c r="VXF50" s="61"/>
      <c r="VXG50" s="61"/>
      <c r="VXH50" s="61"/>
      <c r="VXI50" s="61"/>
      <c r="VXJ50" s="61"/>
      <c r="VXK50" s="61"/>
      <c r="VXL50" s="61"/>
      <c r="VXM50" s="61"/>
      <c r="VXN50" s="61"/>
      <c r="VXO50" s="61"/>
      <c r="VXP50" s="61"/>
      <c r="VXQ50" s="61"/>
      <c r="VXR50" s="61"/>
      <c r="VXS50" s="61"/>
      <c r="VXT50" s="61"/>
      <c r="VXU50" s="61"/>
      <c r="VXV50" s="61"/>
      <c r="VXW50" s="61"/>
      <c r="VXX50" s="61"/>
      <c r="VXY50" s="61"/>
      <c r="VXZ50" s="61"/>
      <c r="VYA50" s="61"/>
      <c r="VYB50" s="61"/>
      <c r="VYC50" s="61"/>
      <c r="VYD50" s="61"/>
      <c r="VYE50" s="61"/>
      <c r="VYF50" s="61"/>
      <c r="VYG50" s="61"/>
      <c r="VYH50" s="61"/>
      <c r="VYI50" s="61"/>
      <c r="VYJ50" s="61"/>
      <c r="VYK50" s="61"/>
      <c r="VYL50" s="61"/>
      <c r="VYM50" s="61"/>
      <c r="VYN50" s="61"/>
      <c r="VYO50" s="61"/>
      <c r="VYP50" s="61"/>
      <c r="VYQ50" s="61"/>
      <c r="VYR50" s="61"/>
      <c r="VYS50" s="61"/>
      <c r="VYT50" s="61"/>
      <c r="VYU50" s="61"/>
      <c r="VYV50" s="61"/>
      <c r="VYW50" s="61"/>
      <c r="VYX50" s="61"/>
      <c r="VYY50" s="61"/>
      <c r="VYZ50" s="61"/>
      <c r="VZA50" s="61"/>
      <c r="VZB50" s="61"/>
      <c r="VZC50" s="61"/>
      <c r="VZD50" s="61"/>
      <c r="VZE50" s="61"/>
      <c r="VZF50" s="61"/>
      <c r="VZG50" s="61"/>
      <c r="VZH50" s="61"/>
      <c r="VZI50" s="61"/>
      <c r="VZJ50" s="61"/>
      <c r="VZK50" s="61"/>
      <c r="VZL50" s="61"/>
      <c r="VZM50" s="61"/>
      <c r="VZN50" s="61"/>
      <c r="VZO50" s="61"/>
      <c r="VZP50" s="61"/>
      <c r="VZQ50" s="61"/>
      <c r="VZR50" s="61"/>
      <c r="VZS50" s="61"/>
      <c r="VZT50" s="61"/>
      <c r="VZU50" s="61"/>
      <c r="VZV50" s="61"/>
      <c r="VZW50" s="61"/>
      <c r="VZX50" s="61"/>
      <c r="VZY50" s="61"/>
      <c r="VZZ50" s="61"/>
      <c r="WAA50" s="61"/>
      <c r="WAB50" s="61"/>
      <c r="WAC50" s="61"/>
      <c r="WAD50" s="61"/>
      <c r="WAE50" s="61"/>
      <c r="WAF50" s="61"/>
      <c r="WAG50" s="61"/>
      <c r="WAH50" s="61"/>
      <c r="WAI50" s="61"/>
      <c r="WAJ50" s="61"/>
      <c r="WAK50" s="61"/>
      <c r="WAL50" s="61"/>
      <c r="WAM50" s="61"/>
      <c r="WAN50" s="61"/>
      <c r="WAO50" s="61"/>
      <c r="WAP50" s="61"/>
      <c r="WAQ50" s="61"/>
      <c r="WAR50" s="61"/>
      <c r="WAS50" s="61"/>
      <c r="WAT50" s="61"/>
      <c r="WAU50" s="61"/>
      <c r="WAV50" s="61"/>
      <c r="WAW50" s="61"/>
      <c r="WAX50" s="61"/>
      <c r="WAY50" s="61"/>
      <c r="WAZ50" s="61"/>
      <c r="WBA50" s="61"/>
      <c r="WBB50" s="61"/>
      <c r="WBC50" s="61"/>
      <c r="WBD50" s="61"/>
      <c r="WBE50" s="61"/>
      <c r="WBF50" s="61"/>
      <c r="WBG50" s="61"/>
      <c r="WBH50" s="61"/>
      <c r="WBI50" s="61"/>
      <c r="WBJ50" s="61"/>
      <c r="WBK50" s="61"/>
      <c r="WBL50" s="61"/>
      <c r="WBM50" s="61"/>
      <c r="WBN50" s="61"/>
      <c r="WBO50" s="61"/>
      <c r="WBP50" s="61"/>
      <c r="WBQ50" s="61"/>
      <c r="WBR50" s="61"/>
      <c r="WBS50" s="61"/>
      <c r="WBT50" s="61"/>
      <c r="WBU50" s="61"/>
      <c r="WBV50" s="61"/>
      <c r="WBW50" s="61"/>
      <c r="WBX50" s="61"/>
      <c r="WBY50" s="61"/>
      <c r="WBZ50" s="61"/>
      <c r="WCA50" s="61"/>
      <c r="WCB50" s="61"/>
      <c r="WCC50" s="61"/>
      <c r="WCD50" s="61"/>
      <c r="WCE50" s="61"/>
      <c r="WCF50" s="61"/>
      <c r="WCG50" s="61"/>
      <c r="WCH50" s="61"/>
      <c r="WCI50" s="61"/>
      <c r="WCJ50" s="61"/>
      <c r="WCK50" s="61"/>
      <c r="WCL50" s="61"/>
      <c r="WCM50" s="61"/>
      <c r="WCN50" s="61"/>
      <c r="WCO50" s="61"/>
      <c r="WCP50" s="61"/>
      <c r="WCQ50" s="61"/>
      <c r="WCR50" s="61"/>
      <c r="WCS50" s="61"/>
      <c r="WCT50" s="61"/>
      <c r="WCU50" s="61"/>
      <c r="WCV50" s="61"/>
      <c r="WCW50" s="61"/>
      <c r="WCX50" s="61"/>
      <c r="WCY50" s="61"/>
      <c r="WCZ50" s="61"/>
      <c r="WDA50" s="61"/>
      <c r="WDB50" s="61"/>
      <c r="WDC50" s="61"/>
      <c r="WDD50" s="61"/>
      <c r="WDE50" s="61"/>
      <c r="WDF50" s="61"/>
      <c r="WDG50" s="61"/>
      <c r="WDH50" s="61"/>
      <c r="WDI50" s="61"/>
      <c r="WDJ50" s="61"/>
      <c r="WDK50" s="61"/>
      <c r="WDL50" s="61"/>
      <c r="WDM50" s="61"/>
      <c r="WDN50" s="61"/>
      <c r="WDO50" s="61"/>
      <c r="WDP50" s="61"/>
      <c r="WDQ50" s="61"/>
      <c r="WDR50" s="61"/>
      <c r="WDS50" s="61"/>
      <c r="WDT50" s="61"/>
      <c r="WDU50" s="61"/>
      <c r="WDV50" s="61"/>
      <c r="WDW50" s="61"/>
      <c r="WDX50" s="61"/>
      <c r="WDY50" s="61"/>
      <c r="WDZ50" s="61"/>
      <c r="WEA50" s="61"/>
      <c r="WEB50" s="61"/>
      <c r="WEC50" s="61"/>
      <c r="WED50" s="61"/>
      <c r="WEE50" s="61"/>
      <c r="WEF50" s="61"/>
      <c r="WEG50" s="61"/>
      <c r="WEH50" s="61"/>
      <c r="WEI50" s="61"/>
      <c r="WEJ50" s="61"/>
      <c r="WEK50" s="61"/>
      <c r="WEL50" s="61"/>
      <c r="WEM50" s="61"/>
      <c r="WEN50" s="61"/>
      <c r="WEO50" s="61"/>
      <c r="WEP50" s="61"/>
      <c r="WEQ50" s="61"/>
      <c r="WER50" s="61"/>
      <c r="WES50" s="61"/>
      <c r="WET50" s="61"/>
      <c r="WEU50" s="61"/>
      <c r="WEV50" s="61"/>
      <c r="WEW50" s="61"/>
      <c r="WEX50" s="61"/>
      <c r="WEY50" s="61"/>
      <c r="WEZ50" s="61"/>
      <c r="WFA50" s="61"/>
      <c r="WFB50" s="61"/>
      <c r="WFC50" s="61"/>
      <c r="WFD50" s="61"/>
      <c r="WFE50" s="61"/>
      <c r="WFF50" s="61"/>
      <c r="WFG50" s="61"/>
      <c r="WFH50" s="61"/>
      <c r="WFI50" s="61"/>
      <c r="WFJ50" s="61"/>
      <c r="WFK50" s="61"/>
      <c r="WFL50" s="61"/>
      <c r="WFM50" s="61"/>
      <c r="WFN50" s="61"/>
      <c r="WFO50" s="61"/>
      <c r="WFP50" s="61"/>
      <c r="WFQ50" s="61"/>
      <c r="WFR50" s="61"/>
      <c r="WFS50" s="61"/>
      <c r="WFT50" s="61"/>
      <c r="WFU50" s="61"/>
      <c r="WFV50" s="61"/>
      <c r="WFW50" s="61"/>
      <c r="WFX50" s="61"/>
      <c r="WFY50" s="61"/>
      <c r="WFZ50" s="61"/>
      <c r="WGA50" s="61"/>
      <c r="WGB50" s="61"/>
      <c r="WGC50" s="61"/>
      <c r="WGD50" s="61"/>
      <c r="WGE50" s="61"/>
      <c r="WGF50" s="61"/>
      <c r="WGG50" s="61"/>
      <c r="WGH50" s="61"/>
      <c r="WGI50" s="61"/>
      <c r="WGJ50" s="61"/>
      <c r="WGK50" s="61"/>
      <c r="WGL50" s="61"/>
      <c r="WGM50" s="61"/>
      <c r="WGN50" s="61"/>
      <c r="WGO50" s="61"/>
      <c r="WGP50" s="61"/>
      <c r="WGQ50" s="61"/>
      <c r="WGR50" s="61"/>
      <c r="WGS50" s="61"/>
      <c r="WGT50" s="61"/>
      <c r="WGU50" s="61"/>
      <c r="WGV50" s="61"/>
      <c r="WGW50" s="61"/>
      <c r="WGX50" s="61"/>
      <c r="WGY50" s="61"/>
      <c r="WGZ50" s="61"/>
      <c r="WHA50" s="61"/>
      <c r="WHB50" s="61"/>
      <c r="WHC50" s="61"/>
      <c r="WHD50" s="61"/>
      <c r="WHE50" s="61"/>
      <c r="WHF50" s="61"/>
      <c r="WHG50" s="61"/>
      <c r="WHH50" s="61"/>
      <c r="WHI50" s="61"/>
      <c r="WHJ50" s="61"/>
      <c r="WHK50" s="61"/>
      <c r="WHL50" s="61"/>
      <c r="WHM50" s="61"/>
      <c r="WHN50" s="61"/>
      <c r="WHO50" s="61"/>
      <c r="WHP50" s="61"/>
      <c r="WHQ50" s="61"/>
      <c r="WHR50" s="61"/>
      <c r="WHS50" s="61"/>
      <c r="WHT50" s="61"/>
      <c r="WHU50" s="61"/>
      <c r="WHV50" s="61"/>
      <c r="WHW50" s="61"/>
      <c r="WHX50" s="61"/>
      <c r="WHY50" s="61"/>
      <c r="WHZ50" s="61"/>
      <c r="WIA50" s="61"/>
      <c r="WIB50" s="61"/>
      <c r="WIC50" s="61"/>
      <c r="WID50" s="61"/>
      <c r="WIE50" s="61"/>
      <c r="WIF50" s="61"/>
      <c r="WIG50" s="61"/>
      <c r="WIH50" s="61"/>
      <c r="WII50" s="61"/>
      <c r="WIJ50" s="61"/>
      <c r="WIK50" s="61"/>
      <c r="WIL50" s="61"/>
      <c r="WIM50" s="61"/>
      <c r="WIN50" s="61"/>
      <c r="WIO50" s="61"/>
      <c r="WIP50" s="61"/>
      <c r="WIQ50" s="61"/>
      <c r="WIR50" s="61"/>
      <c r="WIS50" s="61"/>
      <c r="WIT50" s="61"/>
      <c r="WIU50" s="61"/>
      <c r="WIV50" s="61"/>
      <c r="WIW50" s="61"/>
      <c r="WIX50" s="61"/>
      <c r="WIY50" s="61"/>
      <c r="WIZ50" s="61"/>
      <c r="WJA50" s="61"/>
      <c r="WJB50" s="61"/>
      <c r="WJC50" s="61"/>
      <c r="WJD50" s="61"/>
      <c r="WJE50" s="61"/>
      <c r="WJF50" s="61"/>
      <c r="WJG50" s="61"/>
      <c r="WJH50" s="61"/>
      <c r="WJI50" s="61"/>
      <c r="WJJ50" s="61"/>
      <c r="WJK50" s="61"/>
      <c r="WJL50" s="61"/>
      <c r="WJM50" s="61"/>
      <c r="WJN50" s="61"/>
      <c r="WJO50" s="61"/>
      <c r="WJP50" s="61"/>
      <c r="WJQ50" s="61"/>
      <c r="WJR50" s="61"/>
      <c r="WJS50" s="61"/>
      <c r="WJT50" s="61"/>
      <c r="WJU50" s="61"/>
      <c r="WJV50" s="61"/>
      <c r="WJW50" s="61"/>
      <c r="WJX50" s="61"/>
      <c r="WJY50" s="61"/>
      <c r="WJZ50" s="61"/>
      <c r="WKA50" s="61"/>
      <c r="WKB50" s="61"/>
      <c r="WKC50" s="61"/>
      <c r="WKD50" s="61"/>
      <c r="WKE50" s="61"/>
      <c r="WKF50" s="61"/>
      <c r="WKG50" s="61"/>
      <c r="WKH50" s="61"/>
      <c r="WKI50" s="61"/>
      <c r="WKJ50" s="61"/>
      <c r="WKK50" s="61"/>
      <c r="WKL50" s="61"/>
      <c r="WKM50" s="61"/>
      <c r="WKN50" s="61"/>
      <c r="WKO50" s="61"/>
      <c r="WKP50" s="61"/>
      <c r="WKQ50" s="61"/>
      <c r="WKR50" s="61"/>
      <c r="WKS50" s="61"/>
      <c r="WKT50" s="61"/>
      <c r="WKU50" s="61"/>
      <c r="WKV50" s="61"/>
      <c r="WKW50" s="61"/>
      <c r="WKX50" s="61"/>
      <c r="WKY50" s="61"/>
      <c r="WKZ50" s="61"/>
      <c r="WLA50" s="61"/>
      <c r="WLB50" s="61"/>
      <c r="WLC50" s="61"/>
      <c r="WLD50" s="61"/>
      <c r="WLE50" s="61"/>
      <c r="WLF50" s="61"/>
      <c r="WLG50" s="61"/>
      <c r="WLH50" s="61"/>
      <c r="WLI50" s="61"/>
      <c r="WLJ50" s="61"/>
      <c r="WLK50" s="61"/>
      <c r="WLL50" s="61"/>
      <c r="WLM50" s="61"/>
      <c r="WLN50" s="61"/>
      <c r="WLO50" s="61"/>
      <c r="WLP50" s="61"/>
      <c r="WLQ50" s="61"/>
      <c r="WLR50" s="61"/>
      <c r="WLS50" s="61"/>
      <c r="WLT50" s="61"/>
      <c r="WLU50" s="61"/>
      <c r="WLV50" s="61"/>
      <c r="WLW50" s="61"/>
      <c r="WLX50" s="61"/>
      <c r="WLY50" s="61"/>
      <c r="WLZ50" s="61"/>
      <c r="WMA50" s="61"/>
      <c r="WMB50" s="61"/>
      <c r="WMC50" s="61"/>
      <c r="WMD50" s="61"/>
      <c r="WME50" s="61"/>
      <c r="WMF50" s="61"/>
      <c r="WMG50" s="61"/>
      <c r="WMH50" s="61"/>
      <c r="WMI50" s="61"/>
      <c r="WMJ50" s="61"/>
      <c r="WMK50" s="61"/>
      <c r="WML50" s="61"/>
      <c r="WMM50" s="61"/>
      <c r="WMN50" s="61"/>
      <c r="WMO50" s="61"/>
      <c r="WMP50" s="61"/>
      <c r="WMQ50" s="61"/>
      <c r="WMR50" s="61"/>
      <c r="WMS50" s="61"/>
      <c r="WMT50" s="61"/>
      <c r="WMU50" s="61"/>
      <c r="WMV50" s="61"/>
      <c r="WMW50" s="61"/>
      <c r="WMX50" s="61"/>
      <c r="WMY50" s="61"/>
      <c r="WMZ50" s="61"/>
      <c r="WNA50" s="61"/>
      <c r="WNB50" s="61"/>
      <c r="WNC50" s="61"/>
      <c r="WND50" s="61"/>
      <c r="WNE50" s="61"/>
      <c r="WNF50" s="61"/>
      <c r="WNG50" s="61"/>
      <c r="WNH50" s="61"/>
      <c r="WNI50" s="61"/>
      <c r="WNJ50" s="61"/>
      <c r="WNK50" s="61"/>
      <c r="WNL50" s="61"/>
      <c r="WNM50" s="61"/>
      <c r="WNN50" s="61"/>
      <c r="WNO50" s="61"/>
      <c r="WNP50" s="61"/>
      <c r="WNQ50" s="61"/>
      <c r="WNR50" s="61"/>
      <c r="WNS50" s="61"/>
      <c r="WNT50" s="61"/>
      <c r="WNU50" s="61"/>
      <c r="WNV50" s="61"/>
      <c r="WNW50" s="61"/>
      <c r="WNX50" s="61"/>
      <c r="WNY50" s="61"/>
      <c r="WNZ50" s="61"/>
      <c r="WOA50" s="61"/>
      <c r="WOB50" s="61"/>
      <c r="WOC50" s="61"/>
      <c r="WOD50" s="61"/>
      <c r="WOE50" s="61"/>
      <c r="WOF50" s="61"/>
      <c r="WOG50" s="61"/>
      <c r="WOH50" s="61"/>
      <c r="WOI50" s="61"/>
      <c r="WOJ50" s="61"/>
      <c r="WOK50" s="61"/>
      <c r="WOL50" s="61"/>
      <c r="WOM50" s="61"/>
      <c r="WON50" s="61"/>
      <c r="WOO50" s="61"/>
      <c r="WOP50" s="61"/>
      <c r="WOQ50" s="61"/>
      <c r="WOR50" s="61"/>
      <c r="WOS50" s="61"/>
      <c r="WOT50" s="61"/>
      <c r="WOU50" s="61"/>
      <c r="WOV50" s="61"/>
      <c r="WOW50" s="61"/>
      <c r="WOX50" s="61"/>
      <c r="WOY50" s="61"/>
      <c r="WOZ50" s="61"/>
      <c r="WPA50" s="61"/>
      <c r="WPB50" s="61"/>
      <c r="WPC50" s="61"/>
      <c r="WPD50" s="61"/>
      <c r="WPE50" s="61"/>
      <c r="WPF50" s="61"/>
      <c r="WPG50" s="61"/>
      <c r="WPH50" s="61"/>
      <c r="WPI50" s="61"/>
      <c r="WPJ50" s="61"/>
      <c r="WPK50" s="61"/>
      <c r="WPL50" s="61"/>
      <c r="WPM50" s="61"/>
      <c r="WPN50" s="61"/>
      <c r="WPO50" s="61"/>
      <c r="WPP50" s="61"/>
      <c r="WPQ50" s="61"/>
      <c r="WPR50" s="61"/>
      <c r="WPS50" s="61"/>
      <c r="WPT50" s="61"/>
      <c r="WPU50" s="61"/>
      <c r="WPV50" s="61"/>
      <c r="WPW50" s="61"/>
      <c r="WPX50" s="61"/>
      <c r="WPY50" s="61"/>
      <c r="WPZ50" s="61"/>
      <c r="WQA50" s="61"/>
      <c r="WQB50" s="61"/>
      <c r="WQC50" s="61"/>
      <c r="WQD50" s="61"/>
      <c r="WQE50" s="61"/>
      <c r="WQF50" s="61"/>
      <c r="WQG50" s="61"/>
      <c r="WQH50" s="61"/>
      <c r="WQI50" s="61"/>
      <c r="WQJ50" s="61"/>
      <c r="WQK50" s="61"/>
      <c r="WQL50" s="61"/>
      <c r="WQM50" s="61"/>
      <c r="WQN50" s="61"/>
      <c r="WQO50" s="61"/>
      <c r="WQP50" s="61"/>
      <c r="WQQ50" s="61"/>
      <c r="WQR50" s="61"/>
      <c r="WQS50" s="61"/>
      <c r="WQT50" s="61"/>
      <c r="WQU50" s="61"/>
      <c r="WQV50" s="61"/>
      <c r="WQW50" s="61"/>
      <c r="WQX50" s="61"/>
      <c r="WQY50" s="61"/>
      <c r="WQZ50" s="61"/>
      <c r="WRA50" s="61"/>
      <c r="WRB50" s="61"/>
      <c r="WRC50" s="61"/>
      <c r="WRD50" s="61"/>
      <c r="WRE50" s="61"/>
      <c r="WRF50" s="61"/>
      <c r="WRG50" s="61"/>
      <c r="WRH50" s="61"/>
      <c r="WRI50" s="61"/>
      <c r="WRJ50" s="61"/>
      <c r="WRK50" s="61"/>
      <c r="WRL50" s="61"/>
      <c r="WRM50" s="61"/>
      <c r="WRN50" s="61"/>
      <c r="WRO50" s="61"/>
      <c r="WRP50" s="61"/>
      <c r="WRQ50" s="61"/>
      <c r="WRR50" s="61"/>
      <c r="WRS50" s="61"/>
      <c r="WRT50" s="61"/>
      <c r="WRU50" s="61"/>
      <c r="WRV50" s="61"/>
      <c r="WRW50" s="61"/>
      <c r="WRX50" s="61"/>
      <c r="WRY50" s="61"/>
      <c r="WRZ50" s="61"/>
      <c r="WSA50" s="61"/>
      <c r="WSB50" s="61"/>
      <c r="WSC50" s="61"/>
      <c r="WSD50" s="61"/>
      <c r="WSE50" s="61"/>
      <c r="WSF50" s="61"/>
      <c r="WSG50" s="61"/>
      <c r="WSH50" s="61"/>
      <c r="WSI50" s="61"/>
      <c r="WSJ50" s="61"/>
      <c r="WSK50" s="61"/>
      <c r="WSL50" s="61"/>
      <c r="WSM50" s="61"/>
      <c r="WSN50" s="61"/>
      <c r="WSO50" s="61"/>
      <c r="WSP50" s="61"/>
      <c r="WSQ50" s="61"/>
      <c r="WSR50" s="61"/>
      <c r="WSS50" s="61"/>
      <c r="WST50" s="61"/>
      <c r="WSU50" s="61"/>
      <c r="WSV50" s="61"/>
      <c r="WSW50" s="61"/>
      <c r="WSX50" s="61"/>
      <c r="WSY50" s="61"/>
      <c r="WSZ50" s="61"/>
      <c r="WTA50" s="61"/>
      <c r="WTB50" s="61"/>
      <c r="WTC50" s="61"/>
      <c r="WTD50" s="61"/>
      <c r="WTE50" s="61"/>
      <c r="WTF50" s="61"/>
      <c r="WTG50" s="61"/>
      <c r="WTH50" s="61"/>
      <c r="WTI50" s="61"/>
      <c r="WTJ50" s="61"/>
      <c r="WTK50" s="61"/>
      <c r="WTL50" s="61"/>
      <c r="WTM50" s="61"/>
      <c r="WTN50" s="61"/>
      <c r="WTO50" s="61"/>
      <c r="WTP50" s="61"/>
      <c r="WTQ50" s="61"/>
      <c r="WTR50" s="61"/>
      <c r="WTS50" s="61"/>
      <c r="WTT50" s="61"/>
      <c r="WTU50" s="61"/>
      <c r="WTV50" s="61"/>
      <c r="WTW50" s="61"/>
      <c r="WTX50" s="61"/>
      <c r="WTY50" s="61"/>
      <c r="WTZ50" s="61"/>
      <c r="WUA50" s="61"/>
      <c r="WUB50" s="61"/>
      <c r="WUC50" s="61"/>
      <c r="WUD50" s="61"/>
      <c r="WUE50" s="61"/>
      <c r="WUF50" s="61"/>
      <c r="WUG50" s="61"/>
      <c r="WUH50" s="61"/>
      <c r="WUI50" s="61"/>
      <c r="WUJ50" s="61"/>
      <c r="WUK50" s="61"/>
      <c r="WUL50" s="61"/>
      <c r="WUM50" s="61"/>
      <c r="WUN50" s="61"/>
      <c r="WUO50" s="61"/>
      <c r="WUP50" s="61"/>
      <c r="WUQ50" s="61"/>
      <c r="WUR50" s="61"/>
      <c r="WUS50" s="61"/>
      <c r="WUT50" s="61"/>
      <c r="WUU50" s="61"/>
      <c r="WUV50" s="61"/>
      <c r="WUW50" s="61"/>
      <c r="WUX50" s="61"/>
      <c r="WUY50" s="61"/>
      <c r="WUZ50" s="61"/>
      <c r="WVA50" s="61"/>
      <c r="WVB50" s="61"/>
      <c r="WVC50" s="61"/>
      <c r="WVD50" s="61"/>
      <c r="WVE50" s="61"/>
      <c r="WVF50" s="61"/>
      <c r="WVG50" s="61"/>
      <c r="WVH50" s="61"/>
      <c r="WVI50" s="61"/>
      <c r="WVJ50" s="61"/>
      <c r="WVK50" s="61"/>
      <c r="WVL50" s="61"/>
      <c r="WVM50" s="61"/>
      <c r="WVN50" s="61"/>
      <c r="WVO50" s="61"/>
      <c r="WVP50" s="61"/>
      <c r="WVQ50" s="61"/>
      <c r="WVR50" s="61"/>
      <c r="WVS50" s="61"/>
      <c r="WVT50" s="61"/>
      <c r="WVU50" s="61"/>
      <c r="WVV50" s="61"/>
      <c r="WVW50" s="61"/>
      <c r="WVX50" s="61"/>
      <c r="WVY50" s="61"/>
      <c r="WVZ50" s="61"/>
      <c r="WWA50" s="61"/>
      <c r="WWB50" s="61"/>
      <c r="WWC50" s="61"/>
      <c r="WWD50" s="61"/>
      <c r="WWE50" s="61"/>
      <c r="WWF50" s="61"/>
      <c r="WWG50" s="61"/>
      <c r="WWH50" s="61"/>
      <c r="WWI50" s="61"/>
      <c r="WWJ50" s="61"/>
      <c r="WWK50" s="61"/>
      <c r="WWL50" s="61"/>
      <c r="WWM50" s="61"/>
      <c r="WWN50" s="61"/>
      <c r="WWO50" s="61"/>
      <c r="WWP50" s="61"/>
      <c r="WWQ50" s="61"/>
      <c r="WWR50" s="61"/>
      <c r="WWS50" s="61"/>
      <c r="WWT50" s="61"/>
      <c r="WWU50" s="61"/>
      <c r="WWV50" s="61"/>
      <c r="WWW50" s="61"/>
      <c r="WWX50" s="61"/>
      <c r="WWY50" s="61"/>
      <c r="WWZ50" s="61"/>
      <c r="WXA50" s="61"/>
      <c r="WXB50" s="61"/>
      <c r="WXC50" s="61"/>
      <c r="WXD50" s="61"/>
      <c r="WXE50" s="61"/>
      <c r="WXF50" s="61"/>
      <c r="WXG50" s="61"/>
      <c r="WXH50" s="61"/>
      <c r="WXI50" s="61"/>
      <c r="WXJ50" s="61"/>
      <c r="WXK50" s="61"/>
      <c r="WXL50" s="61"/>
      <c r="WXM50" s="61"/>
      <c r="WXN50" s="61"/>
      <c r="WXO50" s="61"/>
      <c r="WXP50" s="61"/>
      <c r="WXQ50" s="61"/>
      <c r="WXR50" s="61"/>
      <c r="WXS50" s="61"/>
      <c r="WXT50" s="61"/>
      <c r="WXU50" s="61"/>
      <c r="WXV50" s="61"/>
      <c r="WXW50" s="61"/>
      <c r="WXX50" s="61"/>
      <c r="WXY50" s="61"/>
      <c r="WXZ50" s="61"/>
      <c r="WYA50" s="61"/>
      <c r="WYB50" s="61"/>
      <c r="WYC50" s="61"/>
      <c r="WYD50" s="61"/>
      <c r="WYE50" s="61"/>
      <c r="WYF50" s="61"/>
      <c r="WYG50" s="61"/>
      <c r="WYH50" s="61"/>
      <c r="WYI50" s="61"/>
      <c r="WYJ50" s="61"/>
      <c r="WYK50" s="61"/>
      <c r="WYL50" s="61"/>
      <c r="WYM50" s="61"/>
      <c r="WYN50" s="61"/>
      <c r="WYO50" s="61"/>
      <c r="WYP50" s="61"/>
      <c r="WYQ50" s="61"/>
      <c r="WYR50" s="61"/>
      <c r="WYS50" s="61"/>
      <c r="WYT50" s="61"/>
      <c r="WYU50" s="61"/>
      <c r="WYV50" s="61"/>
      <c r="WYW50" s="61"/>
      <c r="WYX50" s="61"/>
      <c r="WYY50" s="61"/>
      <c r="WYZ50" s="61"/>
      <c r="WZA50" s="61"/>
      <c r="WZB50" s="61"/>
      <c r="WZC50" s="61"/>
      <c r="WZD50" s="61"/>
      <c r="WZE50" s="61"/>
      <c r="WZF50" s="61"/>
      <c r="WZG50" s="61"/>
      <c r="WZH50" s="61"/>
      <c r="WZI50" s="61"/>
      <c r="WZJ50" s="61"/>
      <c r="WZK50" s="61"/>
      <c r="WZL50" s="61"/>
      <c r="WZM50" s="61"/>
      <c r="WZN50" s="61"/>
      <c r="WZO50" s="61"/>
      <c r="WZP50" s="61"/>
      <c r="WZQ50" s="61"/>
      <c r="WZR50" s="61"/>
      <c r="WZS50" s="61"/>
      <c r="WZT50" s="61"/>
      <c r="WZU50" s="61"/>
      <c r="WZV50" s="61"/>
      <c r="WZW50" s="61"/>
      <c r="WZX50" s="61"/>
      <c r="WZY50" s="61"/>
      <c r="WZZ50" s="61"/>
      <c r="XAA50" s="61"/>
      <c r="XAB50" s="61"/>
      <c r="XAC50" s="61"/>
      <c r="XAD50" s="61"/>
      <c r="XAE50" s="61"/>
      <c r="XAF50" s="61"/>
      <c r="XAG50" s="61"/>
      <c r="XAH50" s="61"/>
      <c r="XAI50" s="61"/>
      <c r="XAJ50" s="61"/>
      <c r="XAK50" s="61"/>
      <c r="XAL50" s="61"/>
      <c r="XAM50" s="61"/>
      <c r="XAN50" s="61"/>
      <c r="XAO50" s="61"/>
      <c r="XAP50" s="61"/>
      <c r="XAQ50" s="61"/>
      <c r="XAR50" s="61"/>
      <c r="XAS50" s="61"/>
      <c r="XAT50" s="61"/>
      <c r="XAU50" s="61"/>
      <c r="XAV50" s="61"/>
      <c r="XAW50" s="61"/>
      <c r="XAX50" s="61"/>
      <c r="XAY50" s="61"/>
      <c r="XAZ50" s="61"/>
      <c r="XBA50" s="61"/>
      <c r="XBB50" s="61"/>
      <c r="XBC50" s="61"/>
      <c r="XBD50" s="61"/>
      <c r="XBE50" s="61"/>
      <c r="XBF50" s="61"/>
      <c r="XBG50" s="61"/>
      <c r="XBH50" s="61"/>
      <c r="XBI50" s="61"/>
      <c r="XBJ50" s="61"/>
      <c r="XBK50" s="61"/>
      <c r="XBL50" s="61"/>
      <c r="XBM50" s="61"/>
      <c r="XBN50" s="61"/>
      <c r="XBO50" s="61"/>
      <c r="XBP50" s="61"/>
      <c r="XBQ50" s="61"/>
      <c r="XBR50" s="61"/>
      <c r="XBS50" s="61"/>
      <c r="XBT50" s="61"/>
      <c r="XBU50" s="61"/>
      <c r="XBV50" s="61"/>
      <c r="XBW50" s="61"/>
      <c r="XBX50" s="61"/>
      <c r="XBY50" s="61"/>
      <c r="XBZ50" s="61"/>
      <c r="XCA50" s="61"/>
      <c r="XCB50" s="61"/>
      <c r="XCC50" s="61"/>
      <c r="XCD50" s="61"/>
      <c r="XCE50" s="61"/>
      <c r="XCF50" s="61"/>
      <c r="XCG50" s="61"/>
      <c r="XCH50" s="61"/>
      <c r="XCI50" s="61"/>
      <c r="XCJ50" s="61"/>
      <c r="XCK50" s="61"/>
      <c r="XCL50" s="61"/>
      <c r="XCM50" s="61"/>
      <c r="XCN50" s="61"/>
      <c r="XCO50" s="61"/>
      <c r="XCP50" s="61"/>
      <c r="XCQ50" s="61"/>
      <c r="XCR50" s="61"/>
      <c r="XCS50" s="61"/>
      <c r="XCT50" s="61"/>
      <c r="XCU50" s="61"/>
      <c r="XCV50" s="61"/>
      <c r="XCW50" s="61"/>
      <c r="XCX50" s="61"/>
      <c r="XCY50" s="61"/>
      <c r="XCZ50" s="61"/>
      <c r="XDA50" s="61"/>
      <c r="XDB50" s="61"/>
      <c r="XDC50" s="61"/>
      <c r="XDD50" s="61"/>
      <c r="XDE50" s="61"/>
      <c r="XDF50" s="61"/>
      <c r="XDG50" s="61"/>
      <c r="XDH50" s="61"/>
      <c r="XDI50" s="61"/>
      <c r="XDJ50" s="61"/>
      <c r="XDK50" s="61"/>
      <c r="XDL50" s="61"/>
      <c r="XDM50" s="61"/>
      <c r="XDN50" s="61"/>
      <c r="XDO50" s="61"/>
      <c r="XDP50" s="61"/>
      <c r="XDQ50" s="61"/>
      <c r="XDR50" s="61"/>
      <c r="XDS50" s="61"/>
      <c r="XDT50" s="61"/>
      <c r="XDU50" s="61"/>
      <c r="XDV50" s="61"/>
      <c r="XDW50" s="61"/>
      <c r="XDX50" s="61"/>
      <c r="XDY50" s="61"/>
      <c r="XDZ50" s="61"/>
      <c r="XEA50" s="61"/>
      <c r="XEB50" s="61"/>
      <c r="XEC50" s="61"/>
      <c r="XED50" s="61"/>
      <c r="XEE50" s="61"/>
      <c r="XEF50" s="61"/>
      <c r="XEG50" s="61"/>
      <c r="XEH50" s="61"/>
      <c r="XEI50" s="61"/>
      <c r="XEJ50" s="61"/>
      <c r="XEK50" s="61"/>
      <c r="XEL50" s="61"/>
      <c r="XEM50" s="61"/>
      <c r="XEN50" s="61"/>
      <c r="XEO50" s="61"/>
      <c r="XEP50" s="61"/>
      <c r="XEQ50" s="61"/>
      <c r="XER50" s="61"/>
      <c r="XES50" s="61"/>
      <c r="XET50" s="61"/>
      <c r="XEU50" s="61"/>
      <c r="XEV50" s="61"/>
      <c r="XEW50" s="61"/>
      <c r="XEX50" s="61"/>
      <c r="XEY50" s="61"/>
      <c r="XEZ50" s="61"/>
      <c r="XFA50" s="61"/>
      <c r="XFB50" s="61"/>
      <c r="XFC50" s="61"/>
      <c r="XFD50" s="61"/>
    </row>
    <row r="51" s="61" customFormat="1" spans="1:129">
      <c r="A51" s="69"/>
      <c r="B51" s="70" t="s">
        <v>124</v>
      </c>
      <c r="C51" s="70">
        <v>1237208.05</v>
      </c>
      <c r="D51" s="70">
        <v>0</v>
      </c>
      <c r="E51" s="70">
        <v>0</v>
      </c>
      <c r="F51" s="70">
        <v>0</v>
      </c>
      <c r="G51" s="70">
        <v>0</v>
      </c>
      <c r="H51" s="70">
        <v>113207.54</v>
      </c>
      <c r="I51" s="70">
        <v>132075.47</v>
      </c>
      <c r="J51" s="70">
        <v>141509.43</v>
      </c>
      <c r="K51" s="70">
        <v>0</v>
      </c>
      <c r="L51" s="70">
        <v>0</v>
      </c>
      <c r="M51" s="70">
        <v>0</v>
      </c>
      <c r="N51" s="70">
        <v>264150.94</v>
      </c>
      <c r="O51" s="70">
        <v>0</v>
      </c>
      <c r="P51" s="70">
        <v>0</v>
      </c>
      <c r="Q51" s="70">
        <v>0</v>
      </c>
      <c r="R51" s="70">
        <v>0</v>
      </c>
      <c r="S51" s="70">
        <v>0</v>
      </c>
      <c r="T51" s="70">
        <v>0</v>
      </c>
      <c r="U51" s="70">
        <v>323528.6</v>
      </c>
      <c r="V51" s="70">
        <v>169811.34</v>
      </c>
      <c r="W51" s="70">
        <v>33460.77</v>
      </c>
      <c r="X51" s="70">
        <v>59463.96</v>
      </c>
      <c r="Y51" s="70">
        <v>0</v>
      </c>
      <c r="Z51" s="70">
        <v>0</v>
      </c>
      <c r="AA51" s="70">
        <v>0</v>
      </c>
      <c r="AB51" s="70">
        <v>0</v>
      </c>
      <c r="AC51" s="70">
        <v>169811.34</v>
      </c>
      <c r="AD51" s="70">
        <v>0</v>
      </c>
      <c r="AE51" s="70">
        <v>0</v>
      </c>
      <c r="AF51" s="70">
        <v>28301.88</v>
      </c>
      <c r="AG51" s="70">
        <v>0</v>
      </c>
      <c r="AH51" s="70">
        <v>5158.89</v>
      </c>
      <c r="AI51" s="70">
        <v>0</v>
      </c>
      <c r="AJ51" s="70">
        <v>50218.68</v>
      </c>
      <c r="AK51" s="70">
        <v>0</v>
      </c>
      <c r="AL51" s="70">
        <v>9245.28</v>
      </c>
      <c r="AM51" s="70">
        <v>5603.9</v>
      </c>
      <c r="AN51" s="70">
        <v>0</v>
      </c>
      <c r="AO51" s="70">
        <v>0</v>
      </c>
      <c r="AP51" s="70">
        <v>0</v>
      </c>
      <c r="AQ51" s="70">
        <v>0</v>
      </c>
      <c r="AR51" s="70">
        <v>0</v>
      </c>
      <c r="AS51" s="70">
        <v>7794.64</v>
      </c>
      <c r="AT51" s="70">
        <v>9433.96</v>
      </c>
      <c r="AU51" s="70">
        <v>300696.1</v>
      </c>
      <c r="AV51" s="70">
        <v>0</v>
      </c>
      <c r="AW51" s="70">
        <v>0</v>
      </c>
      <c r="AX51" s="70">
        <v>0</v>
      </c>
      <c r="AY51" s="70">
        <v>0</v>
      </c>
      <c r="AZ51" s="70">
        <v>0</v>
      </c>
      <c r="BA51" s="70">
        <v>9433.96</v>
      </c>
      <c r="BB51" s="70">
        <v>0</v>
      </c>
      <c r="BC51" s="70">
        <v>0</v>
      </c>
      <c r="BD51" s="70">
        <v>0</v>
      </c>
      <c r="BE51" s="70">
        <v>0</v>
      </c>
      <c r="BF51" s="70">
        <v>0</v>
      </c>
      <c r="BG51" s="70">
        <v>0</v>
      </c>
      <c r="BH51" s="70">
        <v>0</v>
      </c>
      <c r="BI51" s="70">
        <v>291262.14</v>
      </c>
      <c r="BJ51" s="70">
        <v>0</v>
      </c>
      <c r="BK51" s="70">
        <v>0</v>
      </c>
      <c r="BL51" s="70">
        <v>0</v>
      </c>
      <c r="BM51" s="70">
        <v>0</v>
      </c>
      <c r="BN51" s="70">
        <v>0</v>
      </c>
      <c r="BO51" s="70">
        <v>0</v>
      </c>
      <c r="BP51" s="70">
        <v>0</v>
      </c>
      <c r="BQ51" s="70">
        <v>0</v>
      </c>
      <c r="BR51" s="70">
        <v>0</v>
      </c>
      <c r="BS51" s="70">
        <v>0</v>
      </c>
      <c r="BT51" s="70">
        <v>0</v>
      </c>
      <c r="BU51" s="70">
        <v>0</v>
      </c>
      <c r="BV51" s="70">
        <v>0</v>
      </c>
      <c r="BW51" s="70">
        <v>0</v>
      </c>
      <c r="BX51" s="70">
        <v>0</v>
      </c>
      <c r="BY51" s="70">
        <v>0</v>
      </c>
      <c r="BZ51" s="70">
        <v>0</v>
      </c>
      <c r="CA51" s="70">
        <v>0</v>
      </c>
      <c r="CB51" s="70">
        <v>0</v>
      </c>
      <c r="CC51" s="70">
        <v>0</v>
      </c>
      <c r="CD51" s="70">
        <v>0</v>
      </c>
      <c r="CE51" s="70">
        <v>0</v>
      </c>
      <c r="CF51" s="70">
        <v>0</v>
      </c>
      <c r="CG51" s="70">
        <v>0</v>
      </c>
      <c r="CH51" s="70">
        <v>0</v>
      </c>
      <c r="CI51" s="70">
        <v>0</v>
      </c>
      <c r="CJ51" s="70">
        <v>0</v>
      </c>
      <c r="CK51" s="70">
        <v>0</v>
      </c>
      <c r="CL51" s="70">
        <v>0</v>
      </c>
      <c r="CM51" s="70">
        <v>0</v>
      </c>
      <c r="CN51" s="70">
        <v>0</v>
      </c>
      <c r="CO51" s="70">
        <v>0</v>
      </c>
      <c r="CP51" s="70">
        <v>0</v>
      </c>
      <c r="CQ51" s="70">
        <v>0</v>
      </c>
      <c r="CR51" s="70">
        <v>0</v>
      </c>
      <c r="CS51" s="70">
        <v>0</v>
      </c>
      <c r="CT51" s="70">
        <v>0</v>
      </c>
      <c r="CU51" s="70">
        <v>0</v>
      </c>
      <c r="CV51" s="70">
        <v>0</v>
      </c>
      <c r="CW51" s="70">
        <v>0</v>
      </c>
      <c r="CX51" s="70">
        <v>0</v>
      </c>
      <c r="CY51" s="70">
        <v>0</v>
      </c>
      <c r="CZ51" s="70">
        <v>0</v>
      </c>
      <c r="DA51" s="70">
        <v>0</v>
      </c>
      <c r="DB51" s="70">
        <v>0</v>
      </c>
      <c r="DC51" s="70">
        <v>0</v>
      </c>
      <c r="DD51" s="70">
        <v>0</v>
      </c>
      <c r="DE51" s="70">
        <v>0</v>
      </c>
      <c r="DF51" s="70">
        <v>0</v>
      </c>
      <c r="DG51" s="70">
        <v>0</v>
      </c>
      <c r="DH51" s="70">
        <v>0</v>
      </c>
      <c r="DI51" s="70">
        <v>0</v>
      </c>
      <c r="DJ51" s="70">
        <v>0</v>
      </c>
      <c r="DK51" s="70">
        <v>0</v>
      </c>
      <c r="DL51" s="70">
        <v>0</v>
      </c>
      <c r="DM51" s="70">
        <v>0</v>
      </c>
      <c r="DN51" s="70">
        <v>0</v>
      </c>
      <c r="DO51" s="70">
        <v>0</v>
      </c>
      <c r="DP51" s="70">
        <v>0</v>
      </c>
      <c r="DQ51" s="70">
        <v>0</v>
      </c>
      <c r="DR51" s="70">
        <v>0</v>
      </c>
      <c r="DS51" s="61">
        <v>0</v>
      </c>
      <c r="DT51" s="61">
        <v>0</v>
      </c>
      <c r="DU51" s="61">
        <v>0</v>
      </c>
      <c r="DV51" s="61">
        <v>0</v>
      </c>
      <c r="DW51" s="61">
        <v>0</v>
      </c>
      <c r="DX51" s="61">
        <v>0</v>
      </c>
      <c r="DY51" s="61">
        <v>0</v>
      </c>
    </row>
    <row r="52" s="61" customFormat="1" spans="1:129">
      <c r="A52" s="69"/>
      <c r="B52" s="70" t="s">
        <v>125</v>
      </c>
      <c r="C52" s="70">
        <v>1497182</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1497182</v>
      </c>
      <c r="W52" s="70">
        <v>0</v>
      </c>
      <c r="X52" s="70">
        <v>0</v>
      </c>
      <c r="Y52" s="70">
        <v>0</v>
      </c>
      <c r="Z52" s="70">
        <v>1248069</v>
      </c>
      <c r="AA52" s="70">
        <v>0</v>
      </c>
      <c r="AB52" s="70">
        <v>0</v>
      </c>
      <c r="AC52" s="70">
        <v>249113</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0</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0</v>
      </c>
      <c r="BU52" s="70">
        <v>0</v>
      </c>
      <c r="BV52" s="70">
        <v>0</v>
      </c>
      <c r="BW52" s="70">
        <v>0</v>
      </c>
      <c r="BX52" s="70">
        <v>0</v>
      </c>
      <c r="BY52" s="70">
        <v>0</v>
      </c>
      <c r="BZ52" s="70">
        <v>0</v>
      </c>
      <c r="CA52" s="70">
        <v>0</v>
      </c>
      <c r="CB52" s="70">
        <v>0</v>
      </c>
      <c r="CC52" s="70">
        <v>0</v>
      </c>
      <c r="CD52" s="70">
        <v>0</v>
      </c>
      <c r="CE52" s="70">
        <v>0</v>
      </c>
      <c r="CF52" s="70">
        <v>0</v>
      </c>
      <c r="CG52" s="70">
        <v>0</v>
      </c>
      <c r="CH52" s="70">
        <v>0</v>
      </c>
      <c r="CI52" s="70">
        <v>0</v>
      </c>
      <c r="CJ52" s="70">
        <v>0</v>
      </c>
      <c r="CK52" s="70">
        <v>0</v>
      </c>
      <c r="CL52" s="70">
        <v>0</v>
      </c>
      <c r="CM52" s="70">
        <v>0</v>
      </c>
      <c r="CN52" s="70">
        <v>0</v>
      </c>
      <c r="CO52" s="70">
        <v>0</v>
      </c>
      <c r="CP52" s="70">
        <v>0</v>
      </c>
      <c r="CQ52" s="70">
        <v>0</v>
      </c>
      <c r="CR52" s="70">
        <v>0</v>
      </c>
      <c r="CS52" s="70">
        <v>0</v>
      </c>
      <c r="CT52" s="70">
        <v>0</v>
      </c>
      <c r="CU52" s="70">
        <v>0</v>
      </c>
      <c r="CV52" s="70">
        <v>0</v>
      </c>
      <c r="CW52" s="70">
        <v>0</v>
      </c>
      <c r="CX52" s="70">
        <v>0</v>
      </c>
      <c r="CY52" s="70">
        <v>0</v>
      </c>
      <c r="CZ52" s="70">
        <v>0</v>
      </c>
      <c r="DA52" s="70">
        <v>0</v>
      </c>
      <c r="DB52" s="70">
        <v>0</v>
      </c>
      <c r="DC52" s="70">
        <v>0</v>
      </c>
      <c r="DD52" s="70">
        <v>0</v>
      </c>
      <c r="DE52" s="70">
        <v>0</v>
      </c>
      <c r="DF52" s="70">
        <v>0</v>
      </c>
      <c r="DG52" s="70">
        <v>0</v>
      </c>
      <c r="DH52" s="70">
        <v>0</v>
      </c>
      <c r="DI52" s="70">
        <v>0</v>
      </c>
      <c r="DJ52" s="70">
        <v>0</v>
      </c>
      <c r="DK52" s="70">
        <v>0</v>
      </c>
      <c r="DL52" s="70">
        <v>0</v>
      </c>
      <c r="DM52" s="70">
        <v>0</v>
      </c>
      <c r="DN52" s="70">
        <v>0</v>
      </c>
      <c r="DO52" s="70">
        <v>0</v>
      </c>
      <c r="DP52" s="70">
        <v>0</v>
      </c>
      <c r="DQ52" s="70">
        <v>0</v>
      </c>
      <c r="DR52" s="70">
        <v>0</v>
      </c>
      <c r="DS52" s="61">
        <v>0</v>
      </c>
      <c r="DT52" s="61">
        <v>0</v>
      </c>
      <c r="DU52" s="61">
        <v>0</v>
      </c>
      <c r="DV52" s="61">
        <v>0</v>
      </c>
      <c r="DW52" s="61">
        <v>0</v>
      </c>
      <c r="DX52" s="61">
        <v>0</v>
      </c>
      <c r="DY52" s="61">
        <v>0</v>
      </c>
    </row>
    <row r="53" s="61" customFormat="1" spans="1:129">
      <c r="A53" s="69"/>
      <c r="B53" s="70" t="s">
        <v>126</v>
      </c>
      <c r="C53" s="70">
        <v>220443.5</v>
      </c>
      <c r="D53" s="70">
        <v>0</v>
      </c>
      <c r="E53" s="70">
        <v>0</v>
      </c>
      <c r="F53" s="70">
        <v>0</v>
      </c>
      <c r="G53" s="70">
        <v>0</v>
      </c>
      <c r="H53" s="70">
        <v>0</v>
      </c>
      <c r="I53" s="70">
        <v>0</v>
      </c>
      <c r="J53" s="70">
        <v>220443.5</v>
      </c>
      <c r="K53" s="70">
        <v>0</v>
      </c>
      <c r="L53" s="70">
        <v>0</v>
      </c>
      <c r="M53" s="70">
        <v>0</v>
      </c>
      <c r="N53" s="70">
        <v>0</v>
      </c>
      <c r="O53" s="70">
        <v>0</v>
      </c>
      <c r="P53" s="70">
        <v>0</v>
      </c>
      <c r="Q53" s="70">
        <v>0</v>
      </c>
      <c r="R53" s="70">
        <v>0</v>
      </c>
      <c r="S53" s="70">
        <v>0</v>
      </c>
      <c r="T53" s="70">
        <v>0</v>
      </c>
      <c r="U53" s="70">
        <v>0</v>
      </c>
      <c r="V53" s="70">
        <v>0</v>
      </c>
      <c r="W53" s="70">
        <v>0</v>
      </c>
      <c r="X53" s="70">
        <v>0</v>
      </c>
      <c r="Y53" s="70">
        <v>0</v>
      </c>
      <c r="Z53" s="70">
        <v>0</v>
      </c>
      <c r="AA53" s="70">
        <v>0</v>
      </c>
      <c r="AB53" s="70">
        <v>0</v>
      </c>
      <c r="AC53" s="70">
        <v>0</v>
      </c>
      <c r="AD53" s="70">
        <v>0</v>
      </c>
      <c r="AE53" s="70">
        <v>0</v>
      </c>
      <c r="AF53" s="70">
        <v>0</v>
      </c>
      <c r="AG53" s="70">
        <v>0</v>
      </c>
      <c r="AH53" s="70">
        <v>0</v>
      </c>
      <c r="AI53" s="70">
        <v>0</v>
      </c>
      <c r="AJ53" s="70">
        <v>0</v>
      </c>
      <c r="AK53" s="70">
        <v>0</v>
      </c>
      <c r="AL53" s="70">
        <v>0</v>
      </c>
      <c r="AM53" s="70">
        <v>0</v>
      </c>
      <c r="AN53" s="70">
        <v>0</v>
      </c>
      <c r="AO53" s="70">
        <v>0</v>
      </c>
      <c r="AP53" s="70">
        <v>0</v>
      </c>
      <c r="AQ53" s="70">
        <v>0</v>
      </c>
      <c r="AR53" s="70">
        <v>0</v>
      </c>
      <c r="AS53" s="70">
        <v>0</v>
      </c>
      <c r="AT53" s="70">
        <v>0</v>
      </c>
      <c r="AU53" s="70">
        <v>0</v>
      </c>
      <c r="AV53" s="70">
        <v>0</v>
      </c>
      <c r="AW53" s="70">
        <v>0</v>
      </c>
      <c r="AX53" s="70">
        <v>0</v>
      </c>
      <c r="AY53" s="70">
        <v>0</v>
      </c>
      <c r="AZ53" s="70">
        <v>0</v>
      </c>
      <c r="BA53" s="70">
        <v>0</v>
      </c>
      <c r="BB53" s="70">
        <v>0</v>
      </c>
      <c r="BC53" s="70">
        <v>0</v>
      </c>
      <c r="BD53" s="70">
        <v>0</v>
      </c>
      <c r="BE53" s="70">
        <v>0</v>
      </c>
      <c r="BF53" s="70">
        <v>0</v>
      </c>
      <c r="BG53" s="70">
        <v>0</v>
      </c>
      <c r="BH53" s="70">
        <v>0</v>
      </c>
      <c r="BI53" s="70">
        <v>0</v>
      </c>
      <c r="BJ53" s="70">
        <v>0</v>
      </c>
      <c r="BK53" s="70">
        <v>0</v>
      </c>
      <c r="BL53" s="70">
        <v>0</v>
      </c>
      <c r="BM53" s="70">
        <v>0</v>
      </c>
      <c r="BN53" s="70">
        <v>0</v>
      </c>
      <c r="BO53" s="70">
        <v>0</v>
      </c>
      <c r="BP53" s="70">
        <v>0</v>
      </c>
      <c r="BQ53" s="70">
        <v>0</v>
      </c>
      <c r="BR53" s="70">
        <v>0</v>
      </c>
      <c r="BS53" s="70">
        <v>0</v>
      </c>
      <c r="BT53" s="70">
        <v>0</v>
      </c>
      <c r="BU53" s="70">
        <v>0</v>
      </c>
      <c r="BV53" s="70">
        <v>0</v>
      </c>
      <c r="BW53" s="70">
        <v>0</v>
      </c>
      <c r="BX53" s="70">
        <v>0</v>
      </c>
      <c r="BY53" s="70">
        <v>0</v>
      </c>
      <c r="BZ53" s="70">
        <v>0</v>
      </c>
      <c r="CA53" s="70">
        <v>0</v>
      </c>
      <c r="CB53" s="70">
        <v>0</v>
      </c>
      <c r="CC53" s="70">
        <v>0</v>
      </c>
      <c r="CD53" s="70">
        <v>0</v>
      </c>
      <c r="CE53" s="70">
        <v>0</v>
      </c>
      <c r="CF53" s="70">
        <v>0</v>
      </c>
      <c r="CG53" s="70">
        <v>0</v>
      </c>
      <c r="CH53" s="70">
        <v>0</v>
      </c>
      <c r="CI53" s="70">
        <v>0</v>
      </c>
      <c r="CJ53" s="70">
        <v>0</v>
      </c>
      <c r="CK53" s="70">
        <v>0</v>
      </c>
      <c r="CL53" s="70">
        <v>0</v>
      </c>
      <c r="CM53" s="70">
        <v>0</v>
      </c>
      <c r="CN53" s="70">
        <v>0</v>
      </c>
      <c r="CO53" s="70">
        <v>0</v>
      </c>
      <c r="CP53" s="70">
        <v>0</v>
      </c>
      <c r="CQ53" s="70">
        <v>0</v>
      </c>
      <c r="CR53" s="70">
        <v>0</v>
      </c>
      <c r="CS53" s="70">
        <v>0</v>
      </c>
      <c r="CT53" s="70">
        <v>0</v>
      </c>
      <c r="CU53" s="70">
        <v>0</v>
      </c>
      <c r="CV53" s="70">
        <v>0</v>
      </c>
      <c r="CW53" s="70">
        <v>0</v>
      </c>
      <c r="CX53" s="70">
        <v>0</v>
      </c>
      <c r="CY53" s="70">
        <v>0</v>
      </c>
      <c r="CZ53" s="70">
        <v>0</v>
      </c>
      <c r="DA53" s="70">
        <v>0</v>
      </c>
      <c r="DB53" s="70">
        <v>0</v>
      </c>
      <c r="DC53" s="70">
        <v>0</v>
      </c>
      <c r="DD53" s="70">
        <v>0</v>
      </c>
      <c r="DE53" s="70">
        <v>0</v>
      </c>
      <c r="DF53" s="70">
        <v>0</v>
      </c>
      <c r="DG53" s="70">
        <v>0</v>
      </c>
      <c r="DH53" s="70">
        <v>0</v>
      </c>
      <c r="DI53" s="70">
        <v>0</v>
      </c>
      <c r="DJ53" s="70">
        <v>0</v>
      </c>
      <c r="DK53" s="70">
        <v>0</v>
      </c>
      <c r="DL53" s="70">
        <v>0</v>
      </c>
      <c r="DM53" s="70">
        <v>0</v>
      </c>
      <c r="DN53" s="70">
        <v>0</v>
      </c>
      <c r="DO53" s="70">
        <v>0</v>
      </c>
      <c r="DP53" s="70">
        <v>0</v>
      </c>
      <c r="DQ53" s="70">
        <v>0</v>
      </c>
      <c r="DR53" s="70">
        <v>0</v>
      </c>
      <c r="DS53" s="61">
        <v>0</v>
      </c>
      <c r="DT53" s="61">
        <v>0</v>
      </c>
      <c r="DU53" s="61">
        <v>0</v>
      </c>
      <c r="DV53" s="61">
        <v>0</v>
      </c>
      <c r="DW53" s="61">
        <v>0</v>
      </c>
      <c r="DX53" s="61">
        <v>0</v>
      </c>
      <c r="DY53" s="61">
        <v>0</v>
      </c>
    </row>
    <row r="54" s="61" customFormat="1" spans="1:129">
      <c r="A54" s="69"/>
      <c r="B54" s="70" t="s">
        <v>127</v>
      </c>
      <c r="C54" s="70">
        <v>158984.65</v>
      </c>
      <c r="D54" s="70">
        <v>153.91</v>
      </c>
      <c r="E54" s="70">
        <v>16957.84</v>
      </c>
      <c r="F54" s="70">
        <v>1496.61</v>
      </c>
      <c r="G54" s="70">
        <v>4066.77</v>
      </c>
      <c r="H54" s="70">
        <v>970</v>
      </c>
      <c r="I54" s="70">
        <v>0</v>
      </c>
      <c r="J54" s="70">
        <v>34207.47</v>
      </c>
      <c r="K54" s="70">
        <v>6602.95</v>
      </c>
      <c r="L54" s="70">
        <v>0</v>
      </c>
      <c r="M54" s="70">
        <v>2019.92</v>
      </c>
      <c r="N54" s="70">
        <v>735</v>
      </c>
      <c r="O54" s="70">
        <v>9620.59</v>
      </c>
      <c r="P54" s="70">
        <v>0</v>
      </c>
      <c r="Q54" s="70">
        <v>0</v>
      </c>
      <c r="R54" s="70">
        <v>0</v>
      </c>
      <c r="S54" s="70">
        <v>2456.84</v>
      </c>
      <c r="T54" s="70">
        <v>0</v>
      </c>
      <c r="U54" s="70">
        <v>44983.81</v>
      </c>
      <c r="V54" s="70">
        <v>20282.02</v>
      </c>
      <c r="W54" s="70">
        <v>6722.43</v>
      </c>
      <c r="X54" s="70">
        <v>7708.49</v>
      </c>
      <c r="Y54" s="70">
        <v>17420.52</v>
      </c>
      <c r="Z54" s="70">
        <v>2516.4</v>
      </c>
      <c r="AA54" s="70">
        <v>0</v>
      </c>
      <c r="AB54" s="70">
        <v>0</v>
      </c>
      <c r="AC54" s="70">
        <v>345.1</v>
      </c>
      <c r="AD54" s="70">
        <v>2799.14</v>
      </c>
      <c r="AE54" s="70">
        <v>904.78</v>
      </c>
      <c r="AF54" s="70">
        <v>0</v>
      </c>
      <c r="AG54" s="70">
        <v>2241.81</v>
      </c>
      <c r="AH54" s="70">
        <v>0</v>
      </c>
      <c r="AI54" s="70">
        <v>776.7</v>
      </c>
      <c r="AJ54" s="70">
        <v>5698.21</v>
      </c>
      <c r="AK54" s="70">
        <v>2010.28</v>
      </c>
      <c r="AL54" s="70">
        <v>0</v>
      </c>
      <c r="AM54" s="70">
        <v>5715</v>
      </c>
      <c r="AN54" s="70">
        <v>0</v>
      </c>
      <c r="AO54" s="70">
        <v>1715.04</v>
      </c>
      <c r="AP54" s="70">
        <v>560.8</v>
      </c>
      <c r="AQ54" s="70">
        <v>775.43</v>
      </c>
      <c r="AR54" s="70">
        <v>0</v>
      </c>
      <c r="AS54" s="70">
        <v>0</v>
      </c>
      <c r="AT54" s="70">
        <v>1111.01</v>
      </c>
      <c r="AU54" s="70">
        <v>35106.53</v>
      </c>
      <c r="AV54" s="70">
        <v>1561.75</v>
      </c>
      <c r="AW54" s="70">
        <v>0</v>
      </c>
      <c r="AX54" s="70">
        <v>1658.25</v>
      </c>
      <c r="AY54" s="70">
        <v>0</v>
      </c>
      <c r="AZ54" s="70">
        <v>2477.3</v>
      </c>
      <c r="BA54" s="70">
        <v>0</v>
      </c>
      <c r="BB54" s="70">
        <v>1272</v>
      </c>
      <c r="BC54" s="70">
        <v>0</v>
      </c>
      <c r="BD54" s="70">
        <v>0</v>
      </c>
      <c r="BE54" s="70">
        <v>2616</v>
      </c>
      <c r="BF54" s="70">
        <v>0</v>
      </c>
      <c r="BG54" s="70">
        <v>2225.45</v>
      </c>
      <c r="BH54" s="70">
        <v>710.69</v>
      </c>
      <c r="BI54" s="70">
        <v>3000</v>
      </c>
      <c r="BJ54" s="70">
        <v>3456</v>
      </c>
      <c r="BK54" s="70">
        <v>0</v>
      </c>
      <c r="BL54" s="70">
        <v>1559</v>
      </c>
      <c r="BM54" s="70">
        <v>0</v>
      </c>
      <c r="BN54" s="70">
        <v>707.6</v>
      </c>
      <c r="BO54" s="70">
        <v>0</v>
      </c>
      <c r="BP54" s="70">
        <v>1139.27</v>
      </c>
      <c r="BQ54" s="70">
        <v>0</v>
      </c>
      <c r="BR54" s="70">
        <v>622.24</v>
      </c>
      <c r="BS54" s="70">
        <v>0</v>
      </c>
      <c r="BT54" s="70">
        <v>0</v>
      </c>
      <c r="BU54" s="70">
        <v>0</v>
      </c>
      <c r="BV54" s="70">
        <v>284.9</v>
      </c>
      <c r="BW54" s="70">
        <v>2880</v>
      </c>
      <c r="BX54" s="70">
        <v>0</v>
      </c>
      <c r="BY54" s="70">
        <v>0</v>
      </c>
      <c r="BZ54" s="70">
        <v>0</v>
      </c>
      <c r="CA54" s="70">
        <v>0</v>
      </c>
      <c r="CB54" s="70">
        <v>2832</v>
      </c>
      <c r="CC54" s="70">
        <v>0</v>
      </c>
      <c r="CD54" s="70">
        <v>0</v>
      </c>
      <c r="CE54" s="70">
        <v>0</v>
      </c>
      <c r="CF54" s="70">
        <v>0</v>
      </c>
      <c r="CG54" s="70">
        <v>0</v>
      </c>
      <c r="CH54" s="70">
        <v>0</v>
      </c>
      <c r="CI54" s="70">
        <v>0</v>
      </c>
      <c r="CJ54" s="70">
        <v>0</v>
      </c>
      <c r="CK54" s="70">
        <v>0</v>
      </c>
      <c r="CL54" s="70">
        <v>92.78</v>
      </c>
      <c r="CM54" s="70">
        <v>207.4</v>
      </c>
      <c r="CN54" s="70">
        <v>0</v>
      </c>
      <c r="CO54" s="70">
        <v>780</v>
      </c>
      <c r="CP54" s="70">
        <v>2172.95</v>
      </c>
      <c r="CQ54" s="70">
        <v>838.94</v>
      </c>
      <c r="CR54" s="70">
        <v>0</v>
      </c>
      <c r="CS54" s="70">
        <v>0</v>
      </c>
      <c r="CT54" s="70">
        <v>0</v>
      </c>
      <c r="CU54" s="70">
        <v>0</v>
      </c>
      <c r="CV54" s="70">
        <v>495.28</v>
      </c>
      <c r="CW54" s="70">
        <v>0</v>
      </c>
      <c r="CX54" s="70">
        <v>396</v>
      </c>
      <c r="CY54" s="70">
        <v>431.8</v>
      </c>
      <c r="CZ54" s="70">
        <v>0</v>
      </c>
      <c r="DA54" s="70">
        <v>0</v>
      </c>
      <c r="DB54" s="70">
        <v>0</v>
      </c>
      <c r="DC54" s="70">
        <v>0</v>
      </c>
      <c r="DD54" s="70">
        <v>0</v>
      </c>
      <c r="DE54" s="70">
        <v>0</v>
      </c>
      <c r="DF54" s="70">
        <v>380.13</v>
      </c>
      <c r="DG54" s="70">
        <v>0</v>
      </c>
      <c r="DH54" s="70">
        <v>0</v>
      </c>
      <c r="DI54" s="70">
        <v>0</v>
      </c>
      <c r="DJ54" s="70">
        <v>308.8</v>
      </c>
      <c r="DK54" s="70">
        <v>0</v>
      </c>
      <c r="DL54" s="70">
        <v>0</v>
      </c>
      <c r="DM54" s="70">
        <v>0</v>
      </c>
      <c r="DN54" s="70">
        <v>0</v>
      </c>
      <c r="DO54" s="70">
        <v>0</v>
      </c>
      <c r="DP54" s="70">
        <v>0</v>
      </c>
      <c r="DQ54" s="70">
        <v>0</v>
      </c>
      <c r="DR54" s="70">
        <v>0</v>
      </c>
      <c r="DS54" s="61">
        <v>0</v>
      </c>
      <c r="DT54" s="61">
        <v>0</v>
      </c>
      <c r="DU54" s="61">
        <v>0</v>
      </c>
      <c r="DV54" s="61">
        <v>0</v>
      </c>
      <c r="DW54" s="61">
        <v>0</v>
      </c>
      <c r="DX54" s="61">
        <v>0</v>
      </c>
      <c r="DY54" s="61">
        <v>0</v>
      </c>
    </row>
    <row r="55" s="61" customFormat="1" spans="1:129">
      <c r="A55" s="69"/>
      <c r="B55" s="70" t="s">
        <v>128</v>
      </c>
      <c r="C55" s="70">
        <v>0</v>
      </c>
      <c r="D55" s="70">
        <v>0</v>
      </c>
      <c r="E55" s="70">
        <v>0</v>
      </c>
      <c r="F55" s="70">
        <v>0</v>
      </c>
      <c r="G55" s="70">
        <v>0</v>
      </c>
      <c r="H55" s="70">
        <v>0</v>
      </c>
      <c r="I55" s="70">
        <v>0</v>
      </c>
      <c r="J55" s="70">
        <v>0</v>
      </c>
      <c r="K55" s="70">
        <v>0</v>
      </c>
      <c r="L55" s="70">
        <v>0</v>
      </c>
      <c r="M55" s="70">
        <v>0</v>
      </c>
      <c r="N55" s="70">
        <v>0</v>
      </c>
      <c r="O55" s="70">
        <v>0</v>
      </c>
      <c r="P55" s="70">
        <v>0</v>
      </c>
      <c r="Q55" s="70">
        <v>0</v>
      </c>
      <c r="R55" s="70">
        <v>0</v>
      </c>
      <c r="S55" s="70">
        <v>0</v>
      </c>
      <c r="T55" s="70">
        <v>0</v>
      </c>
      <c r="U55" s="70">
        <v>0</v>
      </c>
      <c r="V55" s="70">
        <v>0</v>
      </c>
      <c r="W55" s="70">
        <v>0</v>
      </c>
      <c r="X55" s="70">
        <v>0</v>
      </c>
      <c r="Y55" s="70">
        <v>0</v>
      </c>
      <c r="Z55" s="70">
        <v>0</v>
      </c>
      <c r="AA55" s="70">
        <v>0</v>
      </c>
      <c r="AB55" s="70">
        <v>0</v>
      </c>
      <c r="AC55" s="70">
        <v>0</v>
      </c>
      <c r="AD55" s="70">
        <v>0</v>
      </c>
      <c r="AE55" s="70">
        <v>0</v>
      </c>
      <c r="AF55" s="70">
        <v>0</v>
      </c>
      <c r="AG55" s="70">
        <v>0</v>
      </c>
      <c r="AH55" s="70">
        <v>0</v>
      </c>
      <c r="AI55" s="70">
        <v>0</v>
      </c>
      <c r="AJ55" s="70">
        <v>0</v>
      </c>
      <c r="AK55" s="70">
        <v>0</v>
      </c>
      <c r="AL55" s="70">
        <v>0</v>
      </c>
      <c r="AM55" s="70">
        <v>0</v>
      </c>
      <c r="AN55" s="70">
        <v>0</v>
      </c>
      <c r="AO55" s="70">
        <v>0</v>
      </c>
      <c r="AP55" s="70">
        <v>0</v>
      </c>
      <c r="AQ55" s="70">
        <v>0</v>
      </c>
      <c r="AR55" s="70">
        <v>0</v>
      </c>
      <c r="AS55" s="70">
        <v>0</v>
      </c>
      <c r="AT55" s="70">
        <v>0</v>
      </c>
      <c r="AU55" s="70">
        <v>0</v>
      </c>
      <c r="AV55" s="70">
        <v>0</v>
      </c>
      <c r="AW55" s="70">
        <v>0</v>
      </c>
      <c r="AX55" s="70">
        <v>0</v>
      </c>
      <c r="AY55" s="70">
        <v>0</v>
      </c>
      <c r="AZ55" s="70">
        <v>0</v>
      </c>
      <c r="BA55" s="70">
        <v>0</v>
      </c>
      <c r="BB55" s="70">
        <v>0</v>
      </c>
      <c r="BC55" s="70">
        <v>0</v>
      </c>
      <c r="BD55" s="70">
        <v>0</v>
      </c>
      <c r="BE55" s="70">
        <v>0</v>
      </c>
      <c r="BF55" s="70">
        <v>0</v>
      </c>
      <c r="BG55" s="70">
        <v>0</v>
      </c>
      <c r="BH55" s="70">
        <v>0</v>
      </c>
      <c r="BI55" s="70">
        <v>0</v>
      </c>
      <c r="BJ55" s="70">
        <v>0</v>
      </c>
      <c r="BK55" s="70">
        <v>0</v>
      </c>
      <c r="BL55" s="70">
        <v>0</v>
      </c>
      <c r="BM55" s="70">
        <v>0</v>
      </c>
      <c r="BN55" s="70">
        <v>0</v>
      </c>
      <c r="BO55" s="70">
        <v>0</v>
      </c>
      <c r="BP55" s="70">
        <v>0</v>
      </c>
      <c r="BQ55" s="70">
        <v>0</v>
      </c>
      <c r="BR55" s="70">
        <v>0</v>
      </c>
      <c r="BS55" s="70">
        <v>0</v>
      </c>
      <c r="BT55" s="70">
        <v>0</v>
      </c>
      <c r="BU55" s="70">
        <v>0</v>
      </c>
      <c r="BV55" s="70">
        <v>0</v>
      </c>
      <c r="BW55" s="70">
        <v>0</v>
      </c>
      <c r="BX55" s="70">
        <v>0</v>
      </c>
      <c r="BY55" s="70">
        <v>0</v>
      </c>
      <c r="BZ55" s="70">
        <v>0</v>
      </c>
      <c r="CA55" s="70">
        <v>0</v>
      </c>
      <c r="CB55" s="70">
        <v>0</v>
      </c>
      <c r="CC55" s="70">
        <v>0</v>
      </c>
      <c r="CD55" s="70">
        <v>0</v>
      </c>
      <c r="CE55" s="70">
        <v>0</v>
      </c>
      <c r="CF55" s="70">
        <v>0</v>
      </c>
      <c r="CG55" s="70">
        <v>0</v>
      </c>
      <c r="CH55" s="70">
        <v>0</v>
      </c>
      <c r="CI55" s="70">
        <v>0</v>
      </c>
      <c r="CJ55" s="70">
        <v>0</v>
      </c>
      <c r="CK55" s="70">
        <v>0</v>
      </c>
      <c r="CL55" s="70">
        <v>0</v>
      </c>
      <c r="CM55" s="70">
        <v>0</v>
      </c>
      <c r="CN55" s="70">
        <v>0</v>
      </c>
      <c r="CO55" s="70">
        <v>0</v>
      </c>
      <c r="CP55" s="70">
        <v>0</v>
      </c>
      <c r="CQ55" s="70">
        <v>0</v>
      </c>
      <c r="CR55" s="70">
        <v>0</v>
      </c>
      <c r="CS55" s="70">
        <v>0</v>
      </c>
      <c r="CT55" s="70">
        <v>0</v>
      </c>
      <c r="CU55" s="70">
        <v>0</v>
      </c>
      <c r="CV55" s="70">
        <v>0</v>
      </c>
      <c r="CW55" s="70">
        <v>0</v>
      </c>
      <c r="CX55" s="70">
        <v>0</v>
      </c>
      <c r="CY55" s="70">
        <v>0</v>
      </c>
      <c r="CZ55" s="70">
        <v>0</v>
      </c>
      <c r="DA55" s="70">
        <v>0</v>
      </c>
      <c r="DB55" s="70">
        <v>0</v>
      </c>
      <c r="DC55" s="70">
        <v>0</v>
      </c>
      <c r="DD55" s="70">
        <v>0</v>
      </c>
      <c r="DE55" s="70">
        <v>0</v>
      </c>
      <c r="DF55" s="70">
        <v>0</v>
      </c>
      <c r="DG55" s="70">
        <v>0</v>
      </c>
      <c r="DH55" s="70">
        <v>0</v>
      </c>
      <c r="DI55" s="70">
        <v>0</v>
      </c>
      <c r="DJ55" s="70">
        <v>0</v>
      </c>
      <c r="DK55" s="70">
        <v>0</v>
      </c>
      <c r="DL55" s="70">
        <v>0</v>
      </c>
      <c r="DM55" s="70">
        <v>0</v>
      </c>
      <c r="DN55" s="70">
        <v>0</v>
      </c>
      <c r="DO55" s="70">
        <v>0</v>
      </c>
      <c r="DP55" s="70">
        <v>0</v>
      </c>
      <c r="DQ55" s="70">
        <v>0</v>
      </c>
      <c r="DR55" s="70">
        <v>0</v>
      </c>
      <c r="DS55" s="61">
        <v>0</v>
      </c>
      <c r="DT55" s="61">
        <v>0</v>
      </c>
      <c r="DU55" s="61">
        <v>0</v>
      </c>
      <c r="DV55" s="61">
        <v>0</v>
      </c>
      <c r="DW55" s="61">
        <v>0</v>
      </c>
      <c r="DX55" s="61">
        <v>0</v>
      </c>
      <c r="DY55" s="61">
        <v>0</v>
      </c>
    </row>
    <row r="56" s="61" customFormat="1" spans="1:129">
      <c r="A56" s="69"/>
      <c r="B56" s="70" t="s">
        <v>129</v>
      </c>
      <c r="C56" s="70">
        <v>543438.01</v>
      </c>
      <c r="D56" s="70">
        <v>0</v>
      </c>
      <c r="E56" s="70">
        <v>0</v>
      </c>
      <c r="F56" s="70">
        <v>911.66</v>
      </c>
      <c r="G56" s="70">
        <v>911.66</v>
      </c>
      <c r="H56" s="70">
        <v>911.66</v>
      </c>
      <c r="I56" s="70">
        <v>0</v>
      </c>
      <c r="J56" s="70">
        <v>6366.96</v>
      </c>
      <c r="K56" s="70">
        <v>19976.79</v>
      </c>
      <c r="L56" s="70">
        <v>1812.52</v>
      </c>
      <c r="M56" s="70">
        <v>0</v>
      </c>
      <c r="N56" s="70">
        <v>2898.75</v>
      </c>
      <c r="O56" s="70">
        <v>247.83</v>
      </c>
      <c r="P56" s="70">
        <v>0</v>
      </c>
      <c r="Q56" s="70">
        <v>0</v>
      </c>
      <c r="R56" s="70">
        <v>0</v>
      </c>
      <c r="S56" s="70">
        <v>911.66</v>
      </c>
      <c r="T56" s="70">
        <v>4099.09</v>
      </c>
      <c r="U56" s="70">
        <v>443835.73</v>
      </c>
      <c r="V56" s="70">
        <v>10907.55</v>
      </c>
      <c r="W56" s="70">
        <v>40555.3</v>
      </c>
      <c r="X56" s="70">
        <v>9090.85</v>
      </c>
      <c r="Y56" s="70">
        <v>9995.89</v>
      </c>
      <c r="Z56" s="70">
        <v>0</v>
      </c>
      <c r="AA56" s="70">
        <v>0</v>
      </c>
      <c r="AB56" s="70">
        <v>911.66</v>
      </c>
      <c r="AC56" s="70">
        <v>0</v>
      </c>
      <c r="AD56" s="70">
        <v>3872.86</v>
      </c>
      <c r="AE56" s="70">
        <v>0</v>
      </c>
      <c r="AF56" s="70">
        <v>11836.64</v>
      </c>
      <c r="AG56" s="70">
        <v>14995.84</v>
      </c>
      <c r="AH56" s="70">
        <v>0</v>
      </c>
      <c r="AI56" s="70">
        <v>9849.96</v>
      </c>
      <c r="AJ56" s="70">
        <v>911.66</v>
      </c>
      <c r="AK56" s="70">
        <v>2741.62</v>
      </c>
      <c r="AL56" s="70">
        <v>5437.57</v>
      </c>
      <c r="AM56" s="70">
        <v>17300.01</v>
      </c>
      <c r="AN56" s="70">
        <v>3215.66</v>
      </c>
      <c r="AO56" s="70">
        <v>1823.33</v>
      </c>
      <c r="AP56" s="70">
        <v>0</v>
      </c>
      <c r="AQ56" s="70">
        <v>0</v>
      </c>
      <c r="AR56" s="70">
        <v>0</v>
      </c>
      <c r="AS56" s="70">
        <v>0</v>
      </c>
      <c r="AT56" s="70">
        <v>1812.52</v>
      </c>
      <c r="AU56" s="70">
        <v>419684.21</v>
      </c>
      <c r="AV56" s="70">
        <v>4288.94</v>
      </c>
      <c r="AW56" s="70">
        <v>6719.88</v>
      </c>
      <c r="AX56" s="70">
        <v>1807.35</v>
      </c>
      <c r="AY56" s="70">
        <v>4276.19</v>
      </c>
      <c r="AZ56" s="70">
        <v>8559.96</v>
      </c>
      <c r="BA56" s="70">
        <v>4288.94</v>
      </c>
      <c r="BB56" s="70">
        <v>2138.1</v>
      </c>
      <c r="BC56" s="70">
        <v>0</v>
      </c>
      <c r="BD56" s="70">
        <v>40623.85</v>
      </c>
      <c r="BE56" s="70">
        <v>34209.56</v>
      </c>
      <c r="BF56" s="70">
        <v>3234.08</v>
      </c>
      <c r="BG56" s="70">
        <v>2132.92</v>
      </c>
      <c r="BH56" s="70">
        <v>6460.35</v>
      </c>
      <c r="BI56" s="70">
        <v>0</v>
      </c>
      <c r="BJ56" s="70">
        <v>0</v>
      </c>
      <c r="BK56" s="70">
        <v>1075.42</v>
      </c>
      <c r="BL56" s="70">
        <v>1075.42</v>
      </c>
      <c r="BM56" s="70">
        <v>9678.8</v>
      </c>
      <c r="BN56" s="70">
        <v>16170.43</v>
      </c>
      <c r="BO56" s="70">
        <v>0</v>
      </c>
      <c r="BP56" s="70">
        <v>0</v>
      </c>
      <c r="BQ56" s="70">
        <v>2150.84</v>
      </c>
      <c r="BR56" s="70">
        <v>2150.84</v>
      </c>
      <c r="BS56" s="70">
        <v>6414.29</v>
      </c>
      <c r="BT56" s="70">
        <v>3234.08</v>
      </c>
      <c r="BU56" s="70">
        <v>6427.03</v>
      </c>
      <c r="BV56" s="70">
        <v>0</v>
      </c>
      <c r="BW56" s="70">
        <v>0</v>
      </c>
      <c r="BX56" s="70">
        <v>17212.53</v>
      </c>
      <c r="BY56" s="70">
        <v>5377.11</v>
      </c>
      <c r="BZ56" s="70">
        <v>2150.84</v>
      </c>
      <c r="CA56" s="70">
        <v>0</v>
      </c>
      <c r="CB56" s="70">
        <v>9702.26</v>
      </c>
      <c r="CC56" s="70">
        <v>10277.38</v>
      </c>
      <c r="CD56" s="70">
        <v>0</v>
      </c>
      <c r="CE56" s="70">
        <v>16088.16</v>
      </c>
      <c r="CF56" s="70">
        <v>4276.19</v>
      </c>
      <c r="CG56" s="70">
        <v>3213.52</v>
      </c>
      <c r="CH56" s="70">
        <v>0</v>
      </c>
      <c r="CI56" s="70">
        <v>0</v>
      </c>
      <c r="CJ56" s="70">
        <v>0</v>
      </c>
      <c r="CK56" s="70">
        <v>0</v>
      </c>
      <c r="CL56" s="70">
        <v>4301.69</v>
      </c>
      <c r="CM56" s="70">
        <v>3054.81</v>
      </c>
      <c r="CN56" s="70">
        <v>1075.42</v>
      </c>
      <c r="CO56" s="70">
        <v>7201.29</v>
      </c>
      <c r="CP56" s="70">
        <v>12936.34</v>
      </c>
      <c r="CQ56" s="70">
        <v>15687.51</v>
      </c>
      <c r="CR56" s="70">
        <v>2150.84</v>
      </c>
      <c r="CS56" s="70">
        <v>6447.6</v>
      </c>
      <c r="CT56" s="70">
        <v>10690.49</v>
      </c>
      <c r="CU56" s="70">
        <v>19404.51</v>
      </c>
      <c r="CV56" s="70">
        <v>3226.27</v>
      </c>
      <c r="CW56" s="70">
        <v>7528.46</v>
      </c>
      <c r="CX56" s="70">
        <v>1075.42</v>
      </c>
      <c r="CY56" s="70">
        <v>2138.1</v>
      </c>
      <c r="CZ56" s="70">
        <v>0</v>
      </c>
      <c r="DA56" s="70">
        <v>12828.58</v>
      </c>
      <c r="DB56" s="70">
        <v>8590.63</v>
      </c>
      <c r="DC56" s="70">
        <v>0</v>
      </c>
      <c r="DD56" s="70">
        <v>0</v>
      </c>
      <c r="DE56" s="70">
        <v>8603.38</v>
      </c>
      <c r="DF56" s="70">
        <v>4309.5</v>
      </c>
      <c r="DG56" s="70">
        <v>17245.85</v>
      </c>
      <c r="DH56" s="70">
        <v>20780.09</v>
      </c>
      <c r="DI56" s="70">
        <v>0</v>
      </c>
      <c r="DJ56" s="70">
        <v>4276.19</v>
      </c>
      <c r="DK56" s="70">
        <v>4301.69</v>
      </c>
      <c r="DL56" s="70">
        <v>0</v>
      </c>
      <c r="DM56" s="70">
        <v>0</v>
      </c>
      <c r="DN56" s="70">
        <v>4276.19</v>
      </c>
      <c r="DO56" s="70">
        <v>0</v>
      </c>
      <c r="DP56" s="70">
        <v>0</v>
      </c>
      <c r="DQ56" s="70">
        <v>0</v>
      </c>
      <c r="DR56" s="70">
        <v>2138.1</v>
      </c>
      <c r="DS56" s="61">
        <v>0</v>
      </c>
      <c r="DT56" s="61">
        <v>0</v>
      </c>
      <c r="DU56" s="61">
        <v>0</v>
      </c>
      <c r="DV56" s="61">
        <v>0</v>
      </c>
      <c r="DW56" s="61">
        <v>0</v>
      </c>
      <c r="DX56" s="61">
        <v>0</v>
      </c>
      <c r="DY56" s="61">
        <v>0</v>
      </c>
    </row>
    <row r="57" s="61" customFormat="1" spans="1:129">
      <c r="A57" s="69"/>
      <c r="B57" s="70" t="s">
        <v>130</v>
      </c>
      <c r="C57" s="70">
        <v>0</v>
      </c>
      <c r="D57" s="70">
        <v>0</v>
      </c>
      <c r="E57" s="70">
        <v>0</v>
      </c>
      <c r="F57" s="70">
        <v>0</v>
      </c>
      <c r="G57" s="70">
        <v>0</v>
      </c>
      <c r="H57" s="70">
        <v>0</v>
      </c>
      <c r="I57" s="70">
        <v>0</v>
      </c>
      <c r="J57" s="70">
        <v>0</v>
      </c>
      <c r="K57" s="70">
        <v>0</v>
      </c>
      <c r="L57" s="70">
        <v>0</v>
      </c>
      <c r="M57" s="70">
        <v>0</v>
      </c>
      <c r="N57" s="70">
        <v>0</v>
      </c>
      <c r="O57" s="70">
        <v>0</v>
      </c>
      <c r="P57" s="70">
        <v>0</v>
      </c>
      <c r="Q57" s="70">
        <v>0</v>
      </c>
      <c r="R57" s="70">
        <v>0</v>
      </c>
      <c r="S57" s="70">
        <v>0</v>
      </c>
      <c r="T57" s="70">
        <v>0</v>
      </c>
      <c r="U57" s="70">
        <v>0</v>
      </c>
      <c r="V57" s="70">
        <v>0</v>
      </c>
      <c r="W57" s="70">
        <v>0</v>
      </c>
      <c r="X57" s="70">
        <v>0</v>
      </c>
      <c r="Y57" s="70">
        <v>0</v>
      </c>
      <c r="Z57" s="70">
        <v>0</v>
      </c>
      <c r="AA57" s="70">
        <v>0</v>
      </c>
      <c r="AB57" s="70">
        <v>0</v>
      </c>
      <c r="AC57" s="70">
        <v>0</v>
      </c>
      <c r="AD57" s="70">
        <v>0</v>
      </c>
      <c r="AE57" s="70">
        <v>0</v>
      </c>
      <c r="AF57" s="70">
        <v>0</v>
      </c>
      <c r="AG57" s="70">
        <v>0</v>
      </c>
      <c r="AH57" s="70">
        <v>0</v>
      </c>
      <c r="AI57" s="70">
        <v>0</v>
      </c>
      <c r="AJ57" s="70">
        <v>0</v>
      </c>
      <c r="AK57" s="70">
        <v>0</v>
      </c>
      <c r="AL57" s="70">
        <v>0</v>
      </c>
      <c r="AM57" s="70">
        <v>0</v>
      </c>
      <c r="AN57" s="70">
        <v>0</v>
      </c>
      <c r="AO57" s="70">
        <v>0</v>
      </c>
      <c r="AP57" s="70">
        <v>0</v>
      </c>
      <c r="AQ57" s="70">
        <v>0</v>
      </c>
      <c r="AR57" s="70">
        <v>0</v>
      </c>
      <c r="AS57" s="70">
        <v>0</v>
      </c>
      <c r="AT57" s="70">
        <v>0</v>
      </c>
      <c r="AU57" s="70">
        <v>0</v>
      </c>
      <c r="AV57" s="70">
        <v>0</v>
      </c>
      <c r="AW57" s="70">
        <v>0</v>
      </c>
      <c r="AX57" s="70">
        <v>0</v>
      </c>
      <c r="AY57" s="70">
        <v>0</v>
      </c>
      <c r="AZ57" s="70">
        <v>0</v>
      </c>
      <c r="BA57" s="70">
        <v>0</v>
      </c>
      <c r="BB57" s="70">
        <v>0</v>
      </c>
      <c r="BC57" s="70">
        <v>0</v>
      </c>
      <c r="BD57" s="70">
        <v>0</v>
      </c>
      <c r="BE57" s="70">
        <v>0</v>
      </c>
      <c r="BF57" s="70">
        <v>0</v>
      </c>
      <c r="BG57" s="70">
        <v>0</v>
      </c>
      <c r="BH57" s="70">
        <v>0</v>
      </c>
      <c r="BI57" s="70">
        <v>0</v>
      </c>
      <c r="BJ57" s="70">
        <v>0</v>
      </c>
      <c r="BK57" s="70">
        <v>0</v>
      </c>
      <c r="BL57" s="70">
        <v>0</v>
      </c>
      <c r="BM57" s="70">
        <v>0</v>
      </c>
      <c r="BN57" s="70">
        <v>0</v>
      </c>
      <c r="BO57" s="70">
        <v>0</v>
      </c>
      <c r="BP57" s="70">
        <v>0</v>
      </c>
      <c r="BQ57" s="70">
        <v>0</v>
      </c>
      <c r="BR57" s="70">
        <v>0</v>
      </c>
      <c r="BS57" s="70">
        <v>0</v>
      </c>
      <c r="BT57" s="70">
        <v>0</v>
      </c>
      <c r="BU57" s="70">
        <v>0</v>
      </c>
      <c r="BV57" s="70">
        <v>0</v>
      </c>
      <c r="BW57" s="70">
        <v>0</v>
      </c>
      <c r="BX57" s="70">
        <v>0</v>
      </c>
      <c r="BY57" s="70">
        <v>0</v>
      </c>
      <c r="BZ57" s="70">
        <v>0</v>
      </c>
      <c r="CA57" s="70">
        <v>0</v>
      </c>
      <c r="CB57" s="70">
        <v>0</v>
      </c>
      <c r="CC57" s="70">
        <v>0</v>
      </c>
      <c r="CD57" s="70">
        <v>0</v>
      </c>
      <c r="CE57" s="70">
        <v>0</v>
      </c>
      <c r="CF57" s="70">
        <v>0</v>
      </c>
      <c r="CG57" s="70">
        <v>0</v>
      </c>
      <c r="CH57" s="70">
        <v>0</v>
      </c>
      <c r="CI57" s="70">
        <v>0</v>
      </c>
      <c r="CJ57" s="70">
        <v>0</v>
      </c>
      <c r="CK57" s="70">
        <v>0</v>
      </c>
      <c r="CL57" s="70">
        <v>0</v>
      </c>
      <c r="CM57" s="70">
        <v>0</v>
      </c>
      <c r="CN57" s="70">
        <v>0</v>
      </c>
      <c r="CO57" s="70">
        <v>0</v>
      </c>
      <c r="CP57" s="70">
        <v>0</v>
      </c>
      <c r="CQ57" s="70">
        <v>0</v>
      </c>
      <c r="CR57" s="70">
        <v>0</v>
      </c>
      <c r="CS57" s="70">
        <v>0</v>
      </c>
      <c r="CT57" s="70">
        <v>0</v>
      </c>
      <c r="CU57" s="70">
        <v>0</v>
      </c>
      <c r="CV57" s="70">
        <v>0</v>
      </c>
      <c r="CW57" s="70">
        <v>0</v>
      </c>
      <c r="CX57" s="70">
        <v>0</v>
      </c>
      <c r="CY57" s="70">
        <v>0</v>
      </c>
      <c r="CZ57" s="70">
        <v>0</v>
      </c>
      <c r="DA57" s="70">
        <v>0</v>
      </c>
      <c r="DB57" s="70">
        <v>0</v>
      </c>
      <c r="DC57" s="70">
        <v>0</v>
      </c>
      <c r="DD57" s="70">
        <v>0</v>
      </c>
      <c r="DE57" s="70">
        <v>0</v>
      </c>
      <c r="DF57" s="70">
        <v>0</v>
      </c>
      <c r="DG57" s="70">
        <v>0</v>
      </c>
      <c r="DH57" s="70">
        <v>0</v>
      </c>
      <c r="DI57" s="70">
        <v>0</v>
      </c>
      <c r="DJ57" s="70">
        <v>0</v>
      </c>
      <c r="DK57" s="70">
        <v>0</v>
      </c>
      <c r="DL57" s="70">
        <v>0</v>
      </c>
      <c r="DM57" s="70">
        <v>0</v>
      </c>
      <c r="DN57" s="70">
        <v>0</v>
      </c>
      <c r="DO57" s="70">
        <v>0</v>
      </c>
      <c r="DP57" s="70">
        <v>0</v>
      </c>
      <c r="DQ57" s="70">
        <v>0</v>
      </c>
      <c r="DR57" s="70">
        <v>0</v>
      </c>
      <c r="DS57" s="61">
        <v>0</v>
      </c>
      <c r="DT57" s="61">
        <v>0</v>
      </c>
      <c r="DU57" s="61">
        <v>0</v>
      </c>
      <c r="DV57" s="61">
        <v>0</v>
      </c>
      <c r="DW57" s="61">
        <v>0</v>
      </c>
      <c r="DX57" s="61">
        <v>0</v>
      </c>
      <c r="DY57" s="61">
        <v>0</v>
      </c>
    </row>
    <row r="58" s="61" customFormat="1" spans="1:129">
      <c r="A58" s="69"/>
      <c r="B58" s="70" t="s">
        <v>131</v>
      </c>
      <c r="C58" s="70">
        <v>0</v>
      </c>
      <c r="D58" s="70">
        <v>0</v>
      </c>
      <c r="E58" s="70">
        <v>0</v>
      </c>
      <c r="F58" s="70">
        <v>0</v>
      </c>
      <c r="G58" s="70">
        <v>0</v>
      </c>
      <c r="H58" s="70">
        <v>0</v>
      </c>
      <c r="I58" s="70">
        <v>0</v>
      </c>
      <c r="J58" s="70">
        <v>0</v>
      </c>
      <c r="K58" s="70">
        <v>0</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0</v>
      </c>
      <c r="AC58" s="70">
        <v>0</v>
      </c>
      <c r="AD58" s="70">
        <v>0</v>
      </c>
      <c r="AE58" s="70">
        <v>0</v>
      </c>
      <c r="AF58" s="70">
        <v>0</v>
      </c>
      <c r="AG58" s="70">
        <v>0</v>
      </c>
      <c r="AH58" s="70">
        <v>0</v>
      </c>
      <c r="AI58" s="70">
        <v>0</v>
      </c>
      <c r="AJ58" s="70">
        <v>0</v>
      </c>
      <c r="AK58" s="70">
        <v>0</v>
      </c>
      <c r="AL58" s="70">
        <v>0</v>
      </c>
      <c r="AM58" s="70">
        <v>0</v>
      </c>
      <c r="AN58" s="70">
        <v>0</v>
      </c>
      <c r="AO58" s="70">
        <v>0</v>
      </c>
      <c r="AP58" s="70">
        <v>0</v>
      </c>
      <c r="AQ58" s="70">
        <v>0</v>
      </c>
      <c r="AR58" s="70">
        <v>0</v>
      </c>
      <c r="AS58" s="70">
        <v>0</v>
      </c>
      <c r="AT58" s="70">
        <v>0</v>
      </c>
      <c r="AU58" s="70">
        <v>0</v>
      </c>
      <c r="AV58" s="70">
        <v>0</v>
      </c>
      <c r="AW58" s="70">
        <v>0</v>
      </c>
      <c r="AX58" s="70">
        <v>0</v>
      </c>
      <c r="AY58" s="70">
        <v>0</v>
      </c>
      <c r="AZ58" s="70">
        <v>0</v>
      </c>
      <c r="BA58" s="70">
        <v>0</v>
      </c>
      <c r="BB58" s="70">
        <v>0</v>
      </c>
      <c r="BC58" s="70">
        <v>0</v>
      </c>
      <c r="BD58" s="70">
        <v>0</v>
      </c>
      <c r="BE58" s="70">
        <v>0</v>
      </c>
      <c r="BF58" s="70">
        <v>0</v>
      </c>
      <c r="BG58" s="70">
        <v>0</v>
      </c>
      <c r="BH58" s="70">
        <v>0</v>
      </c>
      <c r="BI58" s="70">
        <v>0</v>
      </c>
      <c r="BJ58" s="70">
        <v>0</v>
      </c>
      <c r="BK58" s="70">
        <v>0</v>
      </c>
      <c r="BL58" s="70">
        <v>0</v>
      </c>
      <c r="BM58" s="70">
        <v>0</v>
      </c>
      <c r="BN58" s="70">
        <v>0</v>
      </c>
      <c r="BO58" s="70">
        <v>0</v>
      </c>
      <c r="BP58" s="70">
        <v>0</v>
      </c>
      <c r="BQ58" s="70">
        <v>0</v>
      </c>
      <c r="BR58" s="70">
        <v>0</v>
      </c>
      <c r="BS58" s="70">
        <v>0</v>
      </c>
      <c r="BT58" s="70">
        <v>0</v>
      </c>
      <c r="BU58" s="70">
        <v>0</v>
      </c>
      <c r="BV58" s="70">
        <v>0</v>
      </c>
      <c r="BW58" s="70">
        <v>0</v>
      </c>
      <c r="BX58" s="70">
        <v>0</v>
      </c>
      <c r="BY58" s="70">
        <v>0</v>
      </c>
      <c r="BZ58" s="70">
        <v>0</v>
      </c>
      <c r="CA58" s="70">
        <v>0</v>
      </c>
      <c r="CB58" s="70">
        <v>0</v>
      </c>
      <c r="CC58" s="70">
        <v>0</v>
      </c>
      <c r="CD58" s="70">
        <v>0</v>
      </c>
      <c r="CE58" s="70">
        <v>0</v>
      </c>
      <c r="CF58" s="70">
        <v>0</v>
      </c>
      <c r="CG58" s="70">
        <v>0</v>
      </c>
      <c r="CH58" s="70">
        <v>0</v>
      </c>
      <c r="CI58" s="70">
        <v>0</v>
      </c>
      <c r="CJ58" s="70">
        <v>0</v>
      </c>
      <c r="CK58" s="70">
        <v>0</v>
      </c>
      <c r="CL58" s="70">
        <v>0</v>
      </c>
      <c r="CM58" s="70">
        <v>0</v>
      </c>
      <c r="CN58" s="70">
        <v>0</v>
      </c>
      <c r="CO58" s="70">
        <v>0</v>
      </c>
      <c r="CP58" s="70">
        <v>0</v>
      </c>
      <c r="CQ58" s="70">
        <v>0</v>
      </c>
      <c r="CR58" s="70">
        <v>0</v>
      </c>
      <c r="CS58" s="70">
        <v>0</v>
      </c>
      <c r="CT58" s="70">
        <v>0</v>
      </c>
      <c r="CU58" s="70">
        <v>0</v>
      </c>
      <c r="CV58" s="70">
        <v>0</v>
      </c>
      <c r="CW58" s="70">
        <v>0</v>
      </c>
      <c r="CX58" s="70">
        <v>0</v>
      </c>
      <c r="CY58" s="70">
        <v>0</v>
      </c>
      <c r="CZ58" s="70">
        <v>0</v>
      </c>
      <c r="DA58" s="70">
        <v>0</v>
      </c>
      <c r="DB58" s="70">
        <v>0</v>
      </c>
      <c r="DC58" s="70">
        <v>0</v>
      </c>
      <c r="DD58" s="70">
        <v>0</v>
      </c>
      <c r="DE58" s="70">
        <v>0</v>
      </c>
      <c r="DF58" s="70">
        <v>0</v>
      </c>
      <c r="DG58" s="70">
        <v>0</v>
      </c>
      <c r="DH58" s="70">
        <v>0</v>
      </c>
      <c r="DI58" s="70">
        <v>0</v>
      </c>
      <c r="DJ58" s="70">
        <v>0</v>
      </c>
      <c r="DK58" s="70">
        <v>0</v>
      </c>
      <c r="DL58" s="70">
        <v>0</v>
      </c>
      <c r="DM58" s="70">
        <v>0</v>
      </c>
      <c r="DN58" s="70">
        <v>0</v>
      </c>
      <c r="DO58" s="70">
        <v>0</v>
      </c>
      <c r="DP58" s="70">
        <v>0</v>
      </c>
      <c r="DQ58" s="70">
        <v>0</v>
      </c>
      <c r="DR58" s="70">
        <v>0</v>
      </c>
      <c r="DS58" s="61">
        <v>0</v>
      </c>
      <c r="DT58" s="61">
        <v>0</v>
      </c>
      <c r="DU58" s="61">
        <v>0</v>
      </c>
      <c r="DV58" s="61">
        <v>0</v>
      </c>
      <c r="DW58" s="61">
        <v>0</v>
      </c>
      <c r="DX58" s="61">
        <v>0</v>
      </c>
      <c r="DY58" s="61">
        <v>0</v>
      </c>
    </row>
    <row r="59" s="61" customFormat="1" spans="1:129">
      <c r="A59" s="69"/>
      <c r="B59" s="70" t="s">
        <v>132</v>
      </c>
      <c r="C59" s="70">
        <v>108737.86</v>
      </c>
      <c r="D59" s="70">
        <v>0</v>
      </c>
      <c r="E59" s="70">
        <v>0</v>
      </c>
      <c r="F59" s="70">
        <v>0</v>
      </c>
      <c r="G59" s="70">
        <v>0</v>
      </c>
      <c r="H59" s="70">
        <v>0</v>
      </c>
      <c r="I59" s="70">
        <v>0</v>
      </c>
      <c r="J59" s="70">
        <v>0</v>
      </c>
      <c r="K59" s="70">
        <v>0</v>
      </c>
      <c r="L59" s="70">
        <v>0</v>
      </c>
      <c r="M59" s="70">
        <v>0</v>
      </c>
      <c r="N59" s="70">
        <v>0</v>
      </c>
      <c r="O59" s="70">
        <v>0</v>
      </c>
      <c r="P59" s="70">
        <v>0</v>
      </c>
      <c r="Q59" s="70">
        <v>0</v>
      </c>
      <c r="R59" s="70">
        <v>0</v>
      </c>
      <c r="S59" s="70">
        <v>0</v>
      </c>
      <c r="T59" s="70">
        <v>0</v>
      </c>
      <c r="U59" s="70">
        <v>0</v>
      </c>
      <c r="V59" s="70">
        <v>108737.86</v>
      </c>
      <c r="W59" s="70">
        <v>0</v>
      </c>
      <c r="X59" s="70">
        <v>0</v>
      </c>
      <c r="Y59" s="70">
        <v>0</v>
      </c>
      <c r="Z59" s="70">
        <v>0</v>
      </c>
      <c r="AA59" s="70">
        <v>0</v>
      </c>
      <c r="AB59" s="70">
        <v>108737.86</v>
      </c>
      <c r="AC59" s="70">
        <v>0</v>
      </c>
      <c r="AD59" s="70">
        <v>0</v>
      </c>
      <c r="AE59" s="70">
        <v>0</v>
      </c>
      <c r="AF59" s="70">
        <v>0</v>
      </c>
      <c r="AG59" s="70">
        <v>0</v>
      </c>
      <c r="AH59" s="70">
        <v>0</v>
      </c>
      <c r="AI59" s="70">
        <v>0</v>
      </c>
      <c r="AJ59" s="70">
        <v>0</v>
      </c>
      <c r="AK59" s="70">
        <v>0</v>
      </c>
      <c r="AL59" s="70">
        <v>0</v>
      </c>
      <c r="AM59" s="70">
        <v>0</v>
      </c>
      <c r="AN59" s="70">
        <v>0</v>
      </c>
      <c r="AO59" s="70">
        <v>0</v>
      </c>
      <c r="AP59" s="70">
        <v>0</v>
      </c>
      <c r="AQ59" s="70">
        <v>0</v>
      </c>
      <c r="AR59" s="70">
        <v>0</v>
      </c>
      <c r="AS59" s="70">
        <v>0</v>
      </c>
      <c r="AT59" s="70">
        <v>0</v>
      </c>
      <c r="AU59" s="70">
        <v>0</v>
      </c>
      <c r="AV59" s="70">
        <v>0</v>
      </c>
      <c r="AW59" s="70">
        <v>0</v>
      </c>
      <c r="AX59" s="70">
        <v>0</v>
      </c>
      <c r="AY59" s="70">
        <v>0</v>
      </c>
      <c r="AZ59" s="70">
        <v>0</v>
      </c>
      <c r="BA59" s="70">
        <v>0</v>
      </c>
      <c r="BB59" s="70">
        <v>0</v>
      </c>
      <c r="BC59" s="70">
        <v>0</v>
      </c>
      <c r="BD59" s="70">
        <v>0</v>
      </c>
      <c r="BE59" s="70">
        <v>0</v>
      </c>
      <c r="BF59" s="70">
        <v>0</v>
      </c>
      <c r="BG59" s="70">
        <v>0</v>
      </c>
      <c r="BH59" s="70">
        <v>0</v>
      </c>
      <c r="BI59" s="70">
        <v>0</v>
      </c>
      <c r="BJ59" s="70">
        <v>0</v>
      </c>
      <c r="BK59" s="70">
        <v>0</v>
      </c>
      <c r="BL59" s="70">
        <v>0</v>
      </c>
      <c r="BM59" s="70">
        <v>0</v>
      </c>
      <c r="BN59" s="70">
        <v>0</v>
      </c>
      <c r="BO59" s="70">
        <v>0</v>
      </c>
      <c r="BP59" s="70">
        <v>0</v>
      </c>
      <c r="BQ59" s="70">
        <v>0</v>
      </c>
      <c r="BR59" s="70">
        <v>0</v>
      </c>
      <c r="BS59" s="70">
        <v>0</v>
      </c>
      <c r="BT59" s="70">
        <v>0</v>
      </c>
      <c r="BU59" s="70">
        <v>0</v>
      </c>
      <c r="BV59" s="70">
        <v>0</v>
      </c>
      <c r="BW59" s="70">
        <v>0</v>
      </c>
      <c r="BX59" s="70">
        <v>0</v>
      </c>
      <c r="BY59" s="70">
        <v>0</v>
      </c>
      <c r="BZ59" s="70">
        <v>0</v>
      </c>
      <c r="CA59" s="70">
        <v>0</v>
      </c>
      <c r="CB59" s="70">
        <v>0</v>
      </c>
      <c r="CC59" s="70">
        <v>0</v>
      </c>
      <c r="CD59" s="70">
        <v>0</v>
      </c>
      <c r="CE59" s="70">
        <v>0</v>
      </c>
      <c r="CF59" s="70">
        <v>0</v>
      </c>
      <c r="CG59" s="70">
        <v>0</v>
      </c>
      <c r="CH59" s="70">
        <v>0</v>
      </c>
      <c r="CI59" s="70">
        <v>0</v>
      </c>
      <c r="CJ59" s="70">
        <v>0</v>
      </c>
      <c r="CK59" s="70">
        <v>0</v>
      </c>
      <c r="CL59" s="70">
        <v>0</v>
      </c>
      <c r="CM59" s="70">
        <v>0</v>
      </c>
      <c r="CN59" s="70">
        <v>0</v>
      </c>
      <c r="CO59" s="70">
        <v>0</v>
      </c>
      <c r="CP59" s="70">
        <v>0</v>
      </c>
      <c r="CQ59" s="70">
        <v>0</v>
      </c>
      <c r="CR59" s="70">
        <v>0</v>
      </c>
      <c r="CS59" s="70">
        <v>0</v>
      </c>
      <c r="CT59" s="70">
        <v>0</v>
      </c>
      <c r="CU59" s="70">
        <v>0</v>
      </c>
      <c r="CV59" s="70">
        <v>0</v>
      </c>
      <c r="CW59" s="70">
        <v>0</v>
      </c>
      <c r="CX59" s="70">
        <v>0</v>
      </c>
      <c r="CY59" s="70">
        <v>0</v>
      </c>
      <c r="CZ59" s="70">
        <v>0</v>
      </c>
      <c r="DA59" s="70">
        <v>0</v>
      </c>
      <c r="DB59" s="70">
        <v>0</v>
      </c>
      <c r="DC59" s="70">
        <v>0</v>
      </c>
      <c r="DD59" s="70">
        <v>0</v>
      </c>
      <c r="DE59" s="70">
        <v>0</v>
      </c>
      <c r="DF59" s="70">
        <v>0</v>
      </c>
      <c r="DG59" s="70">
        <v>0</v>
      </c>
      <c r="DH59" s="70">
        <v>0</v>
      </c>
      <c r="DI59" s="70">
        <v>0</v>
      </c>
      <c r="DJ59" s="70">
        <v>0</v>
      </c>
      <c r="DK59" s="70">
        <v>0</v>
      </c>
      <c r="DL59" s="70">
        <v>0</v>
      </c>
      <c r="DM59" s="70">
        <v>0</v>
      </c>
      <c r="DN59" s="70">
        <v>0</v>
      </c>
      <c r="DO59" s="70">
        <v>0</v>
      </c>
      <c r="DP59" s="70">
        <v>0</v>
      </c>
      <c r="DQ59" s="70">
        <v>0</v>
      </c>
      <c r="DR59" s="70">
        <v>0</v>
      </c>
      <c r="DS59" s="61">
        <v>0</v>
      </c>
      <c r="DT59" s="61">
        <v>0</v>
      </c>
      <c r="DU59" s="61">
        <v>0</v>
      </c>
      <c r="DV59" s="61">
        <v>0</v>
      </c>
      <c r="DW59" s="61">
        <v>0</v>
      </c>
      <c r="DX59" s="61">
        <v>0</v>
      </c>
      <c r="DY59" s="61">
        <v>0</v>
      </c>
    </row>
    <row r="60" s="63" customFormat="1" spans="1:129">
      <c r="A60" s="69"/>
      <c r="B60" s="71" t="s">
        <v>95</v>
      </c>
      <c r="C60" s="70">
        <v>46373158.79</v>
      </c>
      <c r="D60" s="70">
        <v>3162654.07</v>
      </c>
      <c r="E60" s="70">
        <v>443678.59</v>
      </c>
      <c r="F60" s="70">
        <v>125280.52</v>
      </c>
      <c r="G60" s="70">
        <v>51452.88</v>
      </c>
      <c r="H60" s="70">
        <v>1128106.21</v>
      </c>
      <c r="I60" s="70">
        <v>671829.89</v>
      </c>
      <c r="J60" s="70">
        <v>5861386.22</v>
      </c>
      <c r="K60" s="70">
        <v>1051114.55</v>
      </c>
      <c r="L60" s="70">
        <v>259398.51</v>
      </c>
      <c r="M60" s="70">
        <v>351164.58</v>
      </c>
      <c r="N60" s="70">
        <v>441375.85</v>
      </c>
      <c r="O60" s="70">
        <v>120187.42</v>
      </c>
      <c r="P60" s="70">
        <v>78621.99</v>
      </c>
      <c r="Q60" s="70">
        <v>0</v>
      </c>
      <c r="R60" s="70">
        <v>0</v>
      </c>
      <c r="S60" s="70">
        <v>128907.17</v>
      </c>
      <c r="T60" s="70">
        <v>582503.63</v>
      </c>
      <c r="U60" s="70">
        <v>17681866.88</v>
      </c>
      <c r="V60" s="70">
        <v>4466579.57</v>
      </c>
      <c r="W60" s="70">
        <v>8022437.74</v>
      </c>
      <c r="X60" s="70">
        <v>1744612.52</v>
      </c>
      <c r="Y60" s="70">
        <v>772365.25</v>
      </c>
      <c r="Z60" s="70">
        <v>1975488.09</v>
      </c>
      <c r="AA60" s="70">
        <v>400011.77</v>
      </c>
      <c r="AB60" s="70">
        <v>686888.26</v>
      </c>
      <c r="AC60" s="70">
        <v>631826.2</v>
      </c>
      <c r="AD60" s="70">
        <v>386192.58</v>
      </c>
      <c r="AE60" s="70">
        <v>356872.39</v>
      </c>
      <c r="AF60" s="70">
        <v>4198141.68</v>
      </c>
      <c r="AG60" s="70">
        <v>1296207</v>
      </c>
      <c r="AH60" s="70">
        <v>955175.14</v>
      </c>
      <c r="AI60" s="70">
        <v>829848.95</v>
      </c>
      <c r="AJ60" s="70">
        <v>806596.37</v>
      </c>
      <c r="AK60" s="70">
        <v>462793.36</v>
      </c>
      <c r="AL60" s="70">
        <v>475222.79</v>
      </c>
      <c r="AM60" s="70">
        <v>594694.42</v>
      </c>
      <c r="AN60" s="70">
        <v>1554040.84</v>
      </c>
      <c r="AO60" s="70">
        <v>260355.1</v>
      </c>
      <c r="AP60" s="70">
        <v>103707.15</v>
      </c>
      <c r="AQ60" s="70">
        <v>2426681.46</v>
      </c>
      <c r="AR60" s="70">
        <v>282164.53</v>
      </c>
      <c r="AS60" s="70">
        <v>338672.68</v>
      </c>
      <c r="AT60" s="70">
        <v>659594.31</v>
      </c>
      <c r="AU60" s="70">
        <v>11461956.39</v>
      </c>
      <c r="AV60" s="70">
        <v>407756.27</v>
      </c>
      <c r="AW60" s="70">
        <v>386015.44</v>
      </c>
      <c r="AX60" s="70">
        <v>381652.64</v>
      </c>
      <c r="AY60" s="70">
        <v>279372.19</v>
      </c>
      <c r="AZ60" s="70">
        <v>474030.52</v>
      </c>
      <c r="BA60" s="70">
        <v>434194.62</v>
      </c>
      <c r="BB60" s="70">
        <v>120403.55</v>
      </c>
      <c r="BC60" s="70">
        <v>397994.53</v>
      </c>
      <c r="BD60" s="70">
        <v>220951.21</v>
      </c>
      <c r="BE60" s="70">
        <v>207177.64</v>
      </c>
      <c r="BF60" s="70">
        <v>279334.23</v>
      </c>
      <c r="BG60" s="70">
        <v>260085.27</v>
      </c>
      <c r="BH60" s="70">
        <v>211673.68</v>
      </c>
      <c r="BI60" s="70">
        <v>467835.77</v>
      </c>
      <c r="BJ60" s="70">
        <v>180522.06</v>
      </c>
      <c r="BK60" s="70">
        <v>128802.33</v>
      </c>
      <c r="BL60" s="70">
        <v>181684.77</v>
      </c>
      <c r="BM60" s="70">
        <v>185835.32</v>
      </c>
      <c r="BN60" s="70">
        <v>141135.41</v>
      </c>
      <c r="BO60" s="70">
        <v>128849.85</v>
      </c>
      <c r="BP60" s="70">
        <v>172486.01</v>
      </c>
      <c r="BQ60" s="70">
        <v>89316.68</v>
      </c>
      <c r="BR60" s="70">
        <v>104702.95</v>
      </c>
      <c r="BS60" s="70">
        <v>158931.9</v>
      </c>
      <c r="BT60" s="70">
        <v>98335.06</v>
      </c>
      <c r="BU60" s="70">
        <v>98110.71</v>
      </c>
      <c r="BV60" s="70">
        <v>133060.3</v>
      </c>
      <c r="BW60" s="70">
        <v>83852.12</v>
      </c>
      <c r="BX60" s="70">
        <v>108602.21</v>
      </c>
      <c r="BY60" s="70">
        <v>87045.44</v>
      </c>
      <c r="BZ60" s="70">
        <v>94964.57</v>
      </c>
      <c r="CA60" s="70">
        <v>47236.62</v>
      </c>
      <c r="CB60" s="70">
        <v>99527.31</v>
      </c>
      <c r="CC60" s="70">
        <v>82932.3</v>
      </c>
      <c r="CD60" s="70">
        <v>131015.53</v>
      </c>
      <c r="CE60" s="70">
        <v>217259.81</v>
      </c>
      <c r="CF60" s="70">
        <v>98882.36</v>
      </c>
      <c r="CG60" s="70">
        <v>102040.6</v>
      </c>
      <c r="CH60" s="70">
        <v>95109.38</v>
      </c>
      <c r="CI60" s="70">
        <v>89654.38</v>
      </c>
      <c r="CJ60" s="70">
        <v>73827.82</v>
      </c>
      <c r="CK60" s="70">
        <v>70940.53</v>
      </c>
      <c r="CL60" s="70">
        <v>89849.82</v>
      </c>
      <c r="CM60" s="70">
        <v>107402.97</v>
      </c>
      <c r="CN60" s="70">
        <v>99650.99</v>
      </c>
      <c r="CO60" s="70">
        <v>62882.18</v>
      </c>
      <c r="CP60" s="70">
        <v>111492.83</v>
      </c>
      <c r="CQ60" s="70">
        <v>128689.18</v>
      </c>
      <c r="CR60" s="70">
        <v>98408.78</v>
      </c>
      <c r="CS60" s="70">
        <v>118925.6</v>
      </c>
      <c r="CT60" s="70">
        <v>85370.37</v>
      </c>
      <c r="CU60" s="70">
        <v>103969.54</v>
      </c>
      <c r="CV60" s="70">
        <v>93163.24</v>
      </c>
      <c r="CW60" s="70">
        <v>101905.49</v>
      </c>
      <c r="CX60" s="70">
        <v>35722.78</v>
      </c>
      <c r="CY60" s="70">
        <v>103118.59</v>
      </c>
      <c r="CZ60" s="70">
        <v>105474.51</v>
      </c>
      <c r="DA60" s="70">
        <v>173033.98</v>
      </c>
      <c r="DB60" s="70">
        <v>206834.61</v>
      </c>
      <c r="DC60" s="70">
        <v>146755.77</v>
      </c>
      <c r="DD60" s="70">
        <v>85378.96</v>
      </c>
      <c r="DE60" s="70">
        <v>238809.89</v>
      </c>
      <c r="DF60" s="70">
        <v>120376.67</v>
      </c>
      <c r="DG60" s="70">
        <v>193856.91</v>
      </c>
      <c r="DH60" s="70">
        <v>155386.58</v>
      </c>
      <c r="DI60" s="70">
        <v>116619.31</v>
      </c>
      <c r="DJ60" s="70">
        <v>65666.07</v>
      </c>
      <c r="DK60" s="70">
        <v>83323.89</v>
      </c>
      <c r="DL60" s="70">
        <v>97273.63</v>
      </c>
      <c r="DM60" s="70">
        <v>95067.36</v>
      </c>
      <c r="DN60" s="70">
        <v>58698.11</v>
      </c>
      <c r="DO60" s="70">
        <v>139511.55</v>
      </c>
      <c r="DP60" s="70">
        <v>64926.57</v>
      </c>
      <c r="DQ60" s="70">
        <v>105887.51</v>
      </c>
      <c r="DR60" s="70">
        <v>23173.26</v>
      </c>
      <c r="DS60" s="61">
        <v>17121</v>
      </c>
      <c r="DT60" s="61">
        <v>1280</v>
      </c>
      <c r="DU60" s="61">
        <v>2609</v>
      </c>
      <c r="DV60" s="61">
        <v>1527</v>
      </c>
      <c r="DW60" s="61">
        <v>5431</v>
      </c>
      <c r="DX60" s="61">
        <v>1836</v>
      </c>
      <c r="DY60" s="61">
        <v>2403</v>
      </c>
    </row>
    <row r="61" s="61" customFormat="1" spans="1:129">
      <c r="A61" s="69" t="s">
        <v>133</v>
      </c>
      <c r="B61" s="70" t="s">
        <v>134</v>
      </c>
      <c r="C61" s="70">
        <v>2527802.41</v>
      </c>
      <c r="D61" s="70">
        <v>0</v>
      </c>
      <c r="E61" s="70">
        <v>0</v>
      </c>
      <c r="F61" s="70">
        <v>0</v>
      </c>
      <c r="G61" s="70">
        <v>0</v>
      </c>
      <c r="H61" s="70">
        <v>0</v>
      </c>
      <c r="I61" s="70">
        <v>1496698.12</v>
      </c>
      <c r="J61" s="70">
        <v>24829.26</v>
      </c>
      <c r="K61" s="70">
        <v>0</v>
      </c>
      <c r="L61" s="70">
        <v>0</v>
      </c>
      <c r="M61" s="70">
        <v>797599.81</v>
      </c>
      <c r="N61" s="70">
        <v>0</v>
      </c>
      <c r="O61" s="70">
        <v>0</v>
      </c>
      <c r="P61" s="70">
        <v>0</v>
      </c>
      <c r="Q61" s="70">
        <v>0</v>
      </c>
      <c r="R61" s="70">
        <v>0</v>
      </c>
      <c r="S61" s="70">
        <v>0</v>
      </c>
      <c r="T61" s="70">
        <v>0</v>
      </c>
      <c r="U61" s="70">
        <v>45980.59</v>
      </c>
      <c r="V61" s="70">
        <v>5660.37</v>
      </c>
      <c r="W61" s="70">
        <v>157034.26</v>
      </c>
      <c r="X61" s="70">
        <v>0</v>
      </c>
      <c r="Y61" s="70">
        <v>5660.37</v>
      </c>
      <c r="Z61" s="70">
        <v>0</v>
      </c>
      <c r="AA61" s="70">
        <v>0</v>
      </c>
      <c r="AB61" s="70">
        <v>0</v>
      </c>
      <c r="AC61" s="70">
        <v>0</v>
      </c>
      <c r="AD61" s="70">
        <v>0</v>
      </c>
      <c r="AE61" s="70">
        <v>0</v>
      </c>
      <c r="AF61" s="70">
        <v>157034.26</v>
      </c>
      <c r="AG61" s="70">
        <v>0</v>
      </c>
      <c r="AH61" s="70">
        <v>0</v>
      </c>
      <c r="AI61" s="70">
        <v>0</v>
      </c>
      <c r="AJ61" s="70">
        <v>0</v>
      </c>
      <c r="AK61" s="70">
        <v>0</v>
      </c>
      <c r="AL61" s="70">
        <v>0</v>
      </c>
      <c r="AM61" s="70">
        <v>0</v>
      </c>
      <c r="AN61" s="70">
        <v>0</v>
      </c>
      <c r="AO61" s="70">
        <v>0</v>
      </c>
      <c r="AP61" s="70">
        <v>0</v>
      </c>
      <c r="AQ61" s="70">
        <v>0</v>
      </c>
      <c r="AR61" s="70">
        <v>0</v>
      </c>
      <c r="AS61" s="70">
        <v>0</v>
      </c>
      <c r="AT61" s="70">
        <v>0</v>
      </c>
      <c r="AU61" s="70">
        <v>45980.59</v>
      </c>
      <c r="AV61" s="70">
        <v>0</v>
      </c>
      <c r="AW61" s="70">
        <v>0</v>
      </c>
      <c r="AX61" s="70">
        <v>1886.79</v>
      </c>
      <c r="AY61" s="70">
        <v>0</v>
      </c>
      <c r="AZ61" s="70">
        <v>0</v>
      </c>
      <c r="BA61" s="70">
        <v>0</v>
      </c>
      <c r="BB61" s="70">
        <v>0</v>
      </c>
      <c r="BC61" s="70">
        <v>3773.58</v>
      </c>
      <c r="BD61" s="70">
        <v>0</v>
      </c>
      <c r="BE61" s="70">
        <v>0</v>
      </c>
      <c r="BF61" s="70">
        <v>5660.38</v>
      </c>
      <c r="BG61" s="70">
        <v>0</v>
      </c>
      <c r="BH61" s="70">
        <v>0</v>
      </c>
      <c r="BI61" s="70">
        <v>1886.79</v>
      </c>
      <c r="BJ61" s="70">
        <v>0</v>
      </c>
      <c r="BK61" s="70">
        <v>0</v>
      </c>
      <c r="BL61" s="70">
        <v>0</v>
      </c>
      <c r="BM61" s="70">
        <v>1886.79</v>
      </c>
      <c r="BN61" s="70">
        <v>0</v>
      </c>
      <c r="BO61" s="70">
        <v>0</v>
      </c>
      <c r="BP61" s="70">
        <v>0</v>
      </c>
      <c r="BQ61" s="70">
        <v>0</v>
      </c>
      <c r="BR61" s="70">
        <v>0</v>
      </c>
      <c r="BS61" s="70">
        <v>0</v>
      </c>
      <c r="BT61" s="70">
        <v>0</v>
      </c>
      <c r="BU61" s="70">
        <v>0</v>
      </c>
      <c r="BV61" s="70">
        <v>0</v>
      </c>
      <c r="BW61" s="70">
        <v>0</v>
      </c>
      <c r="BX61" s="70">
        <v>0</v>
      </c>
      <c r="BY61" s="70">
        <v>0</v>
      </c>
      <c r="BZ61" s="70">
        <v>0</v>
      </c>
      <c r="CA61" s="70">
        <v>0</v>
      </c>
      <c r="CB61" s="70">
        <v>1886.79</v>
      </c>
      <c r="CC61" s="70">
        <v>0</v>
      </c>
      <c r="CD61" s="70">
        <v>0</v>
      </c>
      <c r="CE61" s="70">
        <v>0</v>
      </c>
      <c r="CF61" s="70">
        <v>0</v>
      </c>
      <c r="CG61" s="70">
        <v>1886.79</v>
      </c>
      <c r="CH61" s="70">
        <v>0</v>
      </c>
      <c r="CI61" s="70">
        <v>0</v>
      </c>
      <c r="CJ61" s="70">
        <v>0</v>
      </c>
      <c r="CK61" s="70">
        <v>1886.79</v>
      </c>
      <c r="CL61" s="70">
        <v>0</v>
      </c>
      <c r="CM61" s="70">
        <v>1886.79</v>
      </c>
      <c r="CN61" s="70">
        <v>0</v>
      </c>
      <c r="CO61" s="70">
        <v>0</v>
      </c>
      <c r="CP61" s="70">
        <v>0</v>
      </c>
      <c r="CQ61" s="70">
        <v>0</v>
      </c>
      <c r="CR61" s="70">
        <v>0</v>
      </c>
      <c r="CS61" s="70">
        <v>0</v>
      </c>
      <c r="CT61" s="70">
        <v>0</v>
      </c>
      <c r="CU61" s="70">
        <v>0</v>
      </c>
      <c r="CV61" s="70">
        <v>0</v>
      </c>
      <c r="CW61" s="70">
        <v>0</v>
      </c>
      <c r="CX61" s="70">
        <v>0</v>
      </c>
      <c r="CY61" s="70">
        <v>1886.79</v>
      </c>
      <c r="CZ61" s="70">
        <v>0</v>
      </c>
      <c r="DA61" s="70">
        <v>0</v>
      </c>
      <c r="DB61" s="70">
        <v>0</v>
      </c>
      <c r="DC61" s="70">
        <v>1886.79</v>
      </c>
      <c r="DD61" s="70">
        <v>0</v>
      </c>
      <c r="DE61" s="70">
        <v>0</v>
      </c>
      <c r="DF61" s="70">
        <v>0</v>
      </c>
      <c r="DG61" s="70">
        <v>1886.79</v>
      </c>
      <c r="DH61" s="70">
        <v>0</v>
      </c>
      <c r="DI61" s="70">
        <v>1886.79</v>
      </c>
      <c r="DJ61" s="70">
        <v>0</v>
      </c>
      <c r="DK61" s="70">
        <v>1886.79</v>
      </c>
      <c r="DL61" s="70">
        <v>5660.37</v>
      </c>
      <c r="DM61" s="70">
        <v>2584.41</v>
      </c>
      <c r="DN61" s="70">
        <v>0</v>
      </c>
      <c r="DO61" s="70">
        <v>0</v>
      </c>
      <c r="DP61" s="70">
        <v>1886.79</v>
      </c>
      <c r="DQ61" s="70">
        <v>1886.79</v>
      </c>
      <c r="DR61" s="70">
        <v>1886.79</v>
      </c>
      <c r="DS61" s="61">
        <v>0</v>
      </c>
      <c r="DT61" s="61">
        <v>0</v>
      </c>
      <c r="DU61" s="61">
        <v>0</v>
      </c>
      <c r="DV61" s="61">
        <v>0</v>
      </c>
      <c r="DW61" s="61">
        <v>0</v>
      </c>
      <c r="DX61" s="61">
        <v>0</v>
      </c>
      <c r="DY61" s="61">
        <v>0</v>
      </c>
    </row>
    <row r="62" s="61" customFormat="1" spans="1:129">
      <c r="A62" s="69"/>
      <c r="B62" s="70" t="s">
        <v>135</v>
      </c>
      <c r="C62" s="70">
        <v>3958474.77</v>
      </c>
      <c r="D62" s="70">
        <v>0</v>
      </c>
      <c r="E62" s="70">
        <v>0</v>
      </c>
      <c r="F62" s="70">
        <v>0</v>
      </c>
      <c r="G62" s="70">
        <v>0</v>
      </c>
      <c r="H62" s="70">
        <v>0</v>
      </c>
      <c r="I62" s="70">
        <v>0</v>
      </c>
      <c r="J62" s="70">
        <v>867818.36</v>
      </c>
      <c r="K62" s="70">
        <v>5736.94</v>
      </c>
      <c r="L62" s="70">
        <v>198087.78</v>
      </c>
      <c r="M62" s="70">
        <v>0</v>
      </c>
      <c r="N62" s="70">
        <v>0</v>
      </c>
      <c r="O62" s="70">
        <v>0</v>
      </c>
      <c r="P62" s="70">
        <v>0</v>
      </c>
      <c r="Q62" s="70">
        <v>0</v>
      </c>
      <c r="R62" s="70">
        <v>0</v>
      </c>
      <c r="S62" s="70">
        <v>37313.9</v>
      </c>
      <c r="T62" s="70">
        <v>0</v>
      </c>
      <c r="U62" s="70">
        <v>2551292.71</v>
      </c>
      <c r="V62" s="70">
        <v>141572.95</v>
      </c>
      <c r="W62" s="70">
        <v>156652.13</v>
      </c>
      <c r="X62" s="70">
        <v>0</v>
      </c>
      <c r="Y62" s="70">
        <v>141572.95</v>
      </c>
      <c r="Z62" s="70">
        <v>0</v>
      </c>
      <c r="AA62" s="70">
        <v>0</v>
      </c>
      <c r="AB62" s="70">
        <v>0</v>
      </c>
      <c r="AC62" s="70">
        <v>0</v>
      </c>
      <c r="AD62" s="70">
        <v>4718.51</v>
      </c>
      <c r="AE62" s="70">
        <v>2337.21</v>
      </c>
      <c r="AF62" s="70">
        <v>51877.35</v>
      </c>
      <c r="AG62" s="70">
        <v>40115.33</v>
      </c>
      <c r="AH62" s="70">
        <v>0</v>
      </c>
      <c r="AI62" s="70">
        <v>57603.73</v>
      </c>
      <c r="AJ62" s="70">
        <v>0</v>
      </c>
      <c r="AK62" s="70">
        <v>0</v>
      </c>
      <c r="AL62" s="70">
        <v>0</v>
      </c>
      <c r="AM62" s="70">
        <v>86274.34</v>
      </c>
      <c r="AN62" s="70">
        <v>12721.04</v>
      </c>
      <c r="AO62" s="70">
        <v>17003.65</v>
      </c>
      <c r="AP62" s="70">
        <v>44505.97</v>
      </c>
      <c r="AQ62" s="70">
        <v>65074.22</v>
      </c>
      <c r="AR62" s="70">
        <v>0</v>
      </c>
      <c r="AS62" s="70">
        <v>31114.48</v>
      </c>
      <c r="AT62" s="70">
        <v>308546.15</v>
      </c>
      <c r="AU62" s="70">
        <v>1986052.86</v>
      </c>
      <c r="AV62" s="70">
        <v>108154.3</v>
      </c>
      <c r="AW62" s="70">
        <v>88111.79</v>
      </c>
      <c r="AX62" s="70">
        <v>26084.65</v>
      </c>
      <c r="AY62" s="70">
        <v>0</v>
      </c>
      <c r="AZ62" s="70">
        <v>70554.4</v>
      </c>
      <c r="BA62" s="70">
        <v>133149.18</v>
      </c>
      <c r="BB62" s="70">
        <v>28930.39</v>
      </c>
      <c r="BC62" s="70">
        <v>122998.12</v>
      </c>
      <c r="BD62" s="70">
        <v>22477.88</v>
      </c>
      <c r="BE62" s="70">
        <v>30744.59</v>
      </c>
      <c r="BF62" s="70">
        <v>65816.88</v>
      </c>
      <c r="BG62" s="70">
        <v>124758.33</v>
      </c>
      <c r="BH62" s="70">
        <v>0</v>
      </c>
      <c r="BI62" s="70">
        <v>45838.09</v>
      </c>
      <c r="BJ62" s="70">
        <v>43163</v>
      </c>
      <c r="BK62" s="70">
        <v>83944.46</v>
      </c>
      <c r="BL62" s="70">
        <v>100019.57</v>
      </c>
      <c r="BM62" s="70">
        <v>34363</v>
      </c>
      <c r="BN62" s="70">
        <v>63064.05</v>
      </c>
      <c r="BO62" s="70">
        <v>69779.6</v>
      </c>
      <c r="BP62" s="70">
        <v>89380.55</v>
      </c>
      <c r="BQ62" s="70">
        <v>9568.93</v>
      </c>
      <c r="BR62" s="70">
        <v>12865.37</v>
      </c>
      <c r="BS62" s="70">
        <v>14157.56</v>
      </c>
      <c r="BT62" s="70">
        <v>23406</v>
      </c>
      <c r="BU62" s="70">
        <v>13326.98</v>
      </c>
      <c r="BV62" s="70">
        <v>16939.12</v>
      </c>
      <c r="BW62" s="70">
        <v>13646</v>
      </c>
      <c r="BX62" s="70">
        <v>23399.02</v>
      </c>
      <c r="BY62" s="70">
        <v>7032.7</v>
      </c>
      <c r="BZ62" s="70">
        <v>11170.87</v>
      </c>
      <c r="CA62" s="70">
        <v>3959.89</v>
      </c>
      <c r="CB62" s="70">
        <v>19093</v>
      </c>
      <c r="CC62" s="70">
        <v>12000</v>
      </c>
      <c r="CD62" s="70">
        <v>36624.42</v>
      </c>
      <c r="CE62" s="70">
        <v>24134.45</v>
      </c>
      <c r="CF62" s="70">
        <v>2500</v>
      </c>
      <c r="CG62" s="70">
        <v>12044.48</v>
      </c>
      <c r="CH62" s="70">
        <v>3016.93</v>
      </c>
      <c r="CI62" s="70">
        <v>9927.9</v>
      </c>
      <c r="CJ62" s="70">
        <v>2787.04</v>
      </c>
      <c r="CK62" s="70">
        <v>4315.3</v>
      </c>
      <c r="CL62" s="70">
        <v>16245.86</v>
      </c>
      <c r="CM62" s="70">
        <v>40360.1</v>
      </c>
      <c r="CN62" s="70">
        <v>10316.71</v>
      </c>
      <c r="CO62" s="70">
        <v>3996</v>
      </c>
      <c r="CP62" s="70">
        <v>7731.66</v>
      </c>
      <c r="CQ62" s="70">
        <v>22774.3</v>
      </c>
      <c r="CR62" s="70">
        <v>8101.8</v>
      </c>
      <c r="CS62" s="70">
        <v>5572.39</v>
      </c>
      <c r="CT62" s="70">
        <v>7909</v>
      </c>
      <c r="CU62" s="70">
        <v>15169</v>
      </c>
      <c r="CV62" s="70">
        <v>1580.05</v>
      </c>
      <c r="CW62" s="70">
        <v>2473.1</v>
      </c>
      <c r="CX62" s="70">
        <v>4551.5</v>
      </c>
      <c r="CY62" s="70">
        <v>6274.24</v>
      </c>
      <c r="CZ62" s="70">
        <v>10678.33</v>
      </c>
      <c r="DA62" s="70">
        <v>18089.53</v>
      </c>
      <c r="DB62" s="70">
        <v>10105.51</v>
      </c>
      <c r="DC62" s="70">
        <v>17299.32</v>
      </c>
      <c r="DD62" s="70">
        <v>11178.16</v>
      </c>
      <c r="DE62" s="70">
        <v>15098.66</v>
      </c>
      <c r="DF62" s="70">
        <v>5340.78</v>
      </c>
      <c r="DG62" s="70">
        <v>22912.63</v>
      </c>
      <c r="DH62" s="70">
        <v>7796.1</v>
      </c>
      <c r="DI62" s="70">
        <v>9812.01</v>
      </c>
      <c r="DJ62" s="70">
        <v>19718.07</v>
      </c>
      <c r="DK62" s="70">
        <v>5299.8</v>
      </c>
      <c r="DL62" s="70">
        <v>9996.32</v>
      </c>
      <c r="DM62" s="70">
        <v>11607.51</v>
      </c>
      <c r="DN62" s="70">
        <v>0</v>
      </c>
      <c r="DO62" s="70">
        <v>0</v>
      </c>
      <c r="DP62" s="70">
        <v>10176.48</v>
      </c>
      <c r="DQ62" s="70">
        <v>19754.19</v>
      </c>
      <c r="DR62" s="70">
        <v>0</v>
      </c>
      <c r="DS62" s="61">
        <v>884.96</v>
      </c>
      <c r="DT62" s="61">
        <v>0</v>
      </c>
      <c r="DU62" s="61">
        <v>0</v>
      </c>
      <c r="DV62" s="61">
        <v>0</v>
      </c>
      <c r="DW62" s="61">
        <v>0</v>
      </c>
      <c r="DX62" s="61">
        <v>0</v>
      </c>
      <c r="DY62" s="61">
        <v>0</v>
      </c>
    </row>
    <row r="63" s="61" customFormat="1" spans="1:129">
      <c r="A63" s="69"/>
      <c r="B63" s="70" t="s">
        <v>136</v>
      </c>
      <c r="C63" s="70">
        <v>45193175.99</v>
      </c>
      <c r="D63" s="70">
        <v>0</v>
      </c>
      <c r="E63" s="70">
        <v>0</v>
      </c>
      <c r="F63" s="70">
        <v>0</v>
      </c>
      <c r="G63" s="70">
        <v>0</v>
      </c>
      <c r="H63" s="70">
        <v>0</v>
      </c>
      <c r="I63" s="70">
        <v>0</v>
      </c>
      <c r="J63" s="70">
        <v>516365.62</v>
      </c>
      <c r="K63" s="70">
        <v>132006.01</v>
      </c>
      <c r="L63" s="70">
        <v>0</v>
      </c>
      <c r="M63" s="70">
        <v>0</v>
      </c>
      <c r="N63" s="70">
        <v>0</v>
      </c>
      <c r="O63" s="70">
        <v>0</v>
      </c>
      <c r="P63" s="70">
        <v>0</v>
      </c>
      <c r="Q63" s="70">
        <v>0</v>
      </c>
      <c r="R63" s="70">
        <v>0</v>
      </c>
      <c r="S63" s="70">
        <v>238710.86</v>
      </c>
      <c r="T63" s="70">
        <v>0</v>
      </c>
      <c r="U63" s="70">
        <v>28657230.99</v>
      </c>
      <c r="V63" s="70">
        <v>11362858.46</v>
      </c>
      <c r="W63" s="70">
        <v>3518198.32</v>
      </c>
      <c r="X63" s="70">
        <v>767805.73</v>
      </c>
      <c r="Y63" s="70">
        <v>7722409.9</v>
      </c>
      <c r="Z63" s="70">
        <v>1363894.3</v>
      </c>
      <c r="AA63" s="70">
        <v>387274.27</v>
      </c>
      <c r="AB63" s="70">
        <v>1404308.57</v>
      </c>
      <c r="AC63" s="70">
        <v>484971.42</v>
      </c>
      <c r="AD63" s="70">
        <v>101517.56</v>
      </c>
      <c r="AE63" s="70">
        <v>99746.45</v>
      </c>
      <c r="AF63" s="70">
        <v>605164.45</v>
      </c>
      <c r="AG63" s="70">
        <v>729877.76</v>
      </c>
      <c r="AH63" s="70">
        <v>0</v>
      </c>
      <c r="AI63" s="70">
        <v>1981892.1</v>
      </c>
      <c r="AJ63" s="70">
        <v>0</v>
      </c>
      <c r="AK63" s="70">
        <v>176000</v>
      </c>
      <c r="AL63" s="70">
        <v>591805.73</v>
      </c>
      <c r="AM63" s="70">
        <v>733123.97</v>
      </c>
      <c r="AN63" s="70">
        <v>102000</v>
      </c>
      <c r="AO63" s="70">
        <v>152506.42</v>
      </c>
      <c r="AP63" s="70">
        <v>235075.24</v>
      </c>
      <c r="AQ63" s="70">
        <v>73759.56</v>
      </c>
      <c r="AR63" s="70">
        <v>775251.42</v>
      </c>
      <c r="AS63" s="70">
        <v>0</v>
      </c>
      <c r="AT63" s="70">
        <v>1720000</v>
      </c>
      <c r="AU63" s="70">
        <v>24865514.38</v>
      </c>
      <c r="AV63" s="70">
        <v>582548.33</v>
      </c>
      <c r="AW63" s="70">
        <v>850000</v>
      </c>
      <c r="AX63" s="70">
        <v>788998.9</v>
      </c>
      <c r="AY63" s="70">
        <v>666666.68</v>
      </c>
      <c r="AZ63" s="70">
        <v>1015661.62</v>
      </c>
      <c r="BA63" s="70">
        <v>378643.05</v>
      </c>
      <c r="BB63" s="70">
        <v>215404.22</v>
      </c>
      <c r="BC63" s="70">
        <v>503832.23</v>
      </c>
      <c r="BD63" s="70">
        <v>1065714.34</v>
      </c>
      <c r="BE63" s="70">
        <v>1157011.89</v>
      </c>
      <c r="BF63" s="70">
        <v>461826.15</v>
      </c>
      <c r="BG63" s="70">
        <v>1299359.07</v>
      </c>
      <c r="BH63" s="70">
        <v>1685685.72</v>
      </c>
      <c r="BI63" s="70">
        <v>271071.43</v>
      </c>
      <c r="BJ63" s="70">
        <v>127050</v>
      </c>
      <c r="BK63" s="70">
        <v>247451.99</v>
      </c>
      <c r="BL63" s="70">
        <v>313523.8</v>
      </c>
      <c r="BM63" s="70">
        <v>338365.27</v>
      </c>
      <c r="BN63" s="70">
        <v>178807.37</v>
      </c>
      <c r="BO63" s="70">
        <v>212886.04</v>
      </c>
      <c r="BP63" s="70">
        <v>451236.56</v>
      </c>
      <c r="BQ63" s="70">
        <v>307771.73</v>
      </c>
      <c r="BR63" s="70">
        <v>139134.02</v>
      </c>
      <c r="BS63" s="70">
        <v>139104</v>
      </c>
      <c r="BT63" s="70">
        <v>142873.01</v>
      </c>
      <c r="BU63" s="70">
        <v>113850</v>
      </c>
      <c r="BV63" s="70">
        <v>140008.54</v>
      </c>
      <c r="BW63" s="70">
        <v>135996.37</v>
      </c>
      <c r="BX63" s="70">
        <v>218018.57</v>
      </c>
      <c r="BY63" s="70">
        <v>39560</v>
      </c>
      <c r="BZ63" s="70">
        <v>222776.61</v>
      </c>
      <c r="CA63" s="70">
        <v>41910.96</v>
      </c>
      <c r="CB63" s="70">
        <v>71800</v>
      </c>
      <c r="CC63" s="70">
        <v>133661.5</v>
      </c>
      <c r="CD63" s="70">
        <v>1011582.49</v>
      </c>
      <c r="CE63" s="70">
        <v>0</v>
      </c>
      <c r="CF63" s="70">
        <v>336000</v>
      </c>
      <c r="CG63" s="70">
        <v>388304.4</v>
      </c>
      <c r="CH63" s="70">
        <v>238001.4</v>
      </c>
      <c r="CI63" s="70">
        <v>254496.4</v>
      </c>
      <c r="CJ63" s="70">
        <v>112939.29</v>
      </c>
      <c r="CK63" s="70">
        <v>137070.01</v>
      </c>
      <c r="CL63" s="70">
        <v>261691.44</v>
      </c>
      <c r="CM63" s="70">
        <v>301356.36</v>
      </c>
      <c r="CN63" s="70">
        <v>117183.13</v>
      </c>
      <c r="CO63" s="70">
        <v>197302.61</v>
      </c>
      <c r="CP63" s="70">
        <v>151824</v>
      </c>
      <c r="CQ63" s="70">
        <v>155074.09</v>
      </c>
      <c r="CR63" s="70">
        <v>125920</v>
      </c>
      <c r="CS63" s="70">
        <v>93868.94</v>
      </c>
      <c r="CT63" s="70">
        <v>120000</v>
      </c>
      <c r="CU63" s="70">
        <v>154626.66</v>
      </c>
      <c r="CV63" s="70">
        <v>138467.33</v>
      </c>
      <c r="CW63" s="70">
        <v>154355.82</v>
      </c>
      <c r="CX63" s="70">
        <v>189431.56</v>
      </c>
      <c r="CY63" s="70">
        <v>170452</v>
      </c>
      <c r="CZ63" s="70">
        <v>149400.58</v>
      </c>
      <c r="DA63" s="70">
        <v>158708.43</v>
      </c>
      <c r="DB63" s="70">
        <v>228285.76</v>
      </c>
      <c r="DC63" s="70">
        <v>585714.31</v>
      </c>
      <c r="DD63" s="70">
        <v>213054.5</v>
      </c>
      <c r="DE63" s="70">
        <v>307350.7</v>
      </c>
      <c r="DF63" s="70">
        <v>90000</v>
      </c>
      <c r="DG63" s="70">
        <v>621983.65</v>
      </c>
      <c r="DH63" s="70">
        <v>113333.4</v>
      </c>
      <c r="DI63" s="70">
        <v>209523.66</v>
      </c>
      <c r="DJ63" s="70">
        <v>110099.67</v>
      </c>
      <c r="DK63" s="70">
        <v>447611.52</v>
      </c>
      <c r="DL63" s="70">
        <v>354959.31</v>
      </c>
      <c r="DM63" s="70">
        <v>274876.03</v>
      </c>
      <c r="DN63" s="70">
        <v>0</v>
      </c>
      <c r="DO63" s="70">
        <v>470820.9</v>
      </c>
      <c r="DP63" s="70">
        <v>440181.37</v>
      </c>
      <c r="DQ63" s="70">
        <v>367633.06</v>
      </c>
      <c r="DR63" s="70">
        <v>162912.7</v>
      </c>
      <c r="DS63" s="61">
        <v>27557.34</v>
      </c>
      <c r="DT63" s="61">
        <v>13891.92</v>
      </c>
      <c r="DU63" s="61">
        <v>15091.28</v>
      </c>
      <c r="DV63" s="61">
        <v>9503.54</v>
      </c>
      <c r="DW63" s="61">
        <v>8519.33</v>
      </c>
      <c r="DX63" s="61">
        <v>5795.4</v>
      </c>
      <c r="DY63" s="61">
        <v>10548.12</v>
      </c>
    </row>
    <row r="64" s="61" customFormat="1" spans="1:129">
      <c r="A64" s="69"/>
      <c r="B64" s="70" t="s">
        <v>83</v>
      </c>
      <c r="C64" s="70">
        <v>5573892.11</v>
      </c>
      <c r="D64" s="70">
        <v>0</v>
      </c>
      <c r="E64" s="70">
        <v>0</v>
      </c>
      <c r="F64" s="70">
        <v>0</v>
      </c>
      <c r="G64" s="70">
        <v>0</v>
      </c>
      <c r="H64" s="70">
        <v>0</v>
      </c>
      <c r="I64" s="70">
        <v>0</v>
      </c>
      <c r="J64" s="70">
        <v>526282.03</v>
      </c>
      <c r="K64" s="70">
        <v>10611.5</v>
      </c>
      <c r="L64" s="70">
        <v>41250</v>
      </c>
      <c r="M64" s="70">
        <v>0</v>
      </c>
      <c r="N64" s="70">
        <v>0</v>
      </c>
      <c r="O64" s="70">
        <v>0</v>
      </c>
      <c r="P64" s="70">
        <v>0</v>
      </c>
      <c r="Q64" s="70">
        <v>0</v>
      </c>
      <c r="R64" s="70">
        <v>0</v>
      </c>
      <c r="S64" s="70">
        <v>48938.18</v>
      </c>
      <c r="T64" s="70">
        <v>0</v>
      </c>
      <c r="U64" s="70">
        <v>3180151.48</v>
      </c>
      <c r="V64" s="70">
        <v>1360965.58</v>
      </c>
      <c r="W64" s="70">
        <v>323604.3</v>
      </c>
      <c r="X64" s="70">
        <v>82089.04</v>
      </c>
      <c r="Y64" s="70">
        <v>973968.95</v>
      </c>
      <c r="Z64" s="70">
        <v>144988.32</v>
      </c>
      <c r="AA64" s="70">
        <v>41169.01</v>
      </c>
      <c r="AB64" s="70">
        <v>149284.55</v>
      </c>
      <c r="AC64" s="70">
        <v>51554.75</v>
      </c>
      <c r="AD64" s="70">
        <v>12684.29</v>
      </c>
      <c r="AE64" s="70">
        <v>9661.39</v>
      </c>
      <c r="AF64" s="70">
        <v>68299.76</v>
      </c>
      <c r="AG64" s="70">
        <v>67194.33</v>
      </c>
      <c r="AH64" s="70">
        <v>0</v>
      </c>
      <c r="AI64" s="70">
        <v>165764.53</v>
      </c>
      <c r="AJ64" s="70">
        <v>0</v>
      </c>
      <c r="AK64" s="70">
        <v>19177.36</v>
      </c>
      <c r="AL64" s="70">
        <v>62911.68</v>
      </c>
      <c r="AM64" s="70">
        <v>76408.13</v>
      </c>
      <c r="AN64" s="70">
        <v>10865.76</v>
      </c>
      <c r="AO64" s="70">
        <v>15597.6</v>
      </c>
      <c r="AP64" s="70">
        <v>23958</v>
      </c>
      <c r="AQ64" s="70">
        <v>92395.4</v>
      </c>
      <c r="AR64" s="70">
        <v>82412.87</v>
      </c>
      <c r="AS64" s="70">
        <v>54336.09</v>
      </c>
      <c r="AT64" s="70">
        <v>104660.16</v>
      </c>
      <c r="AU64" s="70">
        <v>2719517.47</v>
      </c>
      <c r="AV64" s="70">
        <v>59025.44</v>
      </c>
      <c r="AW64" s="70">
        <v>38446.6</v>
      </c>
      <c r="AX64" s="70">
        <v>82515.71</v>
      </c>
      <c r="AY64" s="70">
        <v>39029.12</v>
      </c>
      <c r="AZ64" s="70">
        <v>66566.04</v>
      </c>
      <c r="BA64" s="70">
        <v>59725.22</v>
      </c>
      <c r="BB64" s="70">
        <v>21489.3</v>
      </c>
      <c r="BC64" s="70">
        <v>46300</v>
      </c>
      <c r="BD64" s="70">
        <v>0</v>
      </c>
      <c r="BE64" s="70">
        <v>150924.56</v>
      </c>
      <c r="BF64" s="70">
        <v>30796.23</v>
      </c>
      <c r="BG64" s="70">
        <v>228902.04</v>
      </c>
      <c r="BH64" s="70">
        <v>209996.24</v>
      </c>
      <c r="BI64" s="70">
        <v>44702.92</v>
      </c>
      <c r="BJ64" s="70">
        <v>13207.55</v>
      </c>
      <c r="BK64" s="70">
        <v>63866.42</v>
      </c>
      <c r="BL64" s="70">
        <v>109642.44</v>
      </c>
      <c r="BM64" s="70">
        <v>49680</v>
      </c>
      <c r="BN64" s="70">
        <v>82856.13</v>
      </c>
      <c r="BO64" s="70">
        <v>49610.72</v>
      </c>
      <c r="BP64" s="70">
        <v>41367.84</v>
      </c>
      <c r="BQ64" s="70">
        <v>25839.72</v>
      </c>
      <c r="BR64" s="70">
        <v>37648.54</v>
      </c>
      <c r="BS64" s="70">
        <v>13945.63</v>
      </c>
      <c r="BT64" s="70">
        <v>17475.72</v>
      </c>
      <c r="BU64" s="70">
        <v>22000</v>
      </c>
      <c r="BV64" s="70">
        <v>47377.2</v>
      </c>
      <c r="BW64" s="70">
        <v>31596.37</v>
      </c>
      <c r="BX64" s="70">
        <v>22913.76</v>
      </c>
      <c r="BY64" s="70">
        <v>38223.71</v>
      </c>
      <c r="BZ64" s="70">
        <v>29602.91</v>
      </c>
      <c r="CA64" s="70">
        <v>0</v>
      </c>
      <c r="CB64" s="70">
        <v>4390.14</v>
      </c>
      <c r="CC64" s="70">
        <v>5319.12</v>
      </c>
      <c r="CD64" s="70">
        <v>118645.08</v>
      </c>
      <c r="CE64" s="70">
        <v>23008.87</v>
      </c>
      <c r="CF64" s="70">
        <v>0</v>
      </c>
      <c r="CG64" s="70">
        <v>51470.8</v>
      </c>
      <c r="CH64" s="70">
        <v>57731.52</v>
      </c>
      <c r="CI64" s="70">
        <v>14452</v>
      </c>
      <c r="CJ64" s="70">
        <v>3207.53</v>
      </c>
      <c r="CK64" s="70">
        <v>8963.79</v>
      </c>
      <c r="CL64" s="70">
        <v>21003.84</v>
      </c>
      <c r="CM64" s="70">
        <v>21088.6</v>
      </c>
      <c r="CN64" s="70">
        <v>15616.56</v>
      </c>
      <c r="CO64" s="70">
        <v>14700</v>
      </c>
      <c r="CP64" s="70">
        <v>43909.3</v>
      </c>
      <c r="CQ64" s="70">
        <v>14090.8</v>
      </c>
      <c r="CR64" s="70">
        <v>5854.3</v>
      </c>
      <c r="CS64" s="70">
        <v>0</v>
      </c>
      <c r="CT64" s="70">
        <v>5776.42</v>
      </c>
      <c r="CU64" s="70">
        <v>4104</v>
      </c>
      <c r="CV64" s="70">
        <v>23798.88</v>
      </c>
      <c r="CW64" s="70">
        <v>11161.2</v>
      </c>
      <c r="CX64" s="70">
        <v>16591.5</v>
      </c>
      <c r="CY64" s="70">
        <v>0</v>
      </c>
      <c r="CZ64" s="70">
        <v>10815</v>
      </c>
      <c r="DA64" s="70">
        <v>26917.02</v>
      </c>
      <c r="DB64" s="70">
        <v>16207.54</v>
      </c>
      <c r="DC64" s="70">
        <v>42842.17</v>
      </c>
      <c r="DD64" s="70">
        <v>1350</v>
      </c>
      <c r="DE64" s="70">
        <v>12200.88</v>
      </c>
      <c r="DF64" s="70">
        <v>10200</v>
      </c>
      <c r="DG64" s="70">
        <v>21244.08</v>
      </c>
      <c r="DH64" s="70">
        <v>4964.5</v>
      </c>
      <c r="DI64" s="70">
        <v>32497.09</v>
      </c>
      <c r="DJ64" s="70">
        <v>11400.16</v>
      </c>
      <c r="DK64" s="70">
        <v>65697.36</v>
      </c>
      <c r="DL64" s="70">
        <v>40647.18</v>
      </c>
      <c r="DM64" s="70">
        <v>52000</v>
      </c>
      <c r="DN64" s="70">
        <v>0</v>
      </c>
      <c r="DO64" s="70">
        <v>66850</v>
      </c>
      <c r="DP64" s="70">
        <v>30083.31</v>
      </c>
      <c r="DQ64" s="70">
        <v>9889.08</v>
      </c>
      <c r="DR64" s="70">
        <v>0</v>
      </c>
      <c r="DS64" s="61">
        <v>2713.77</v>
      </c>
      <c r="DT64" s="61">
        <v>840</v>
      </c>
      <c r="DU64" s="61">
        <v>0</v>
      </c>
      <c r="DV64" s="61">
        <v>0</v>
      </c>
      <c r="DW64" s="61">
        <v>0</v>
      </c>
      <c r="DX64" s="61">
        <v>0</v>
      </c>
      <c r="DY64" s="61">
        <v>0</v>
      </c>
    </row>
    <row r="65" s="61" customFormat="1" spans="1:129">
      <c r="A65" s="69"/>
      <c r="B65" s="70" t="s">
        <v>137</v>
      </c>
      <c r="C65" s="70">
        <v>2032583.21</v>
      </c>
      <c r="D65" s="70">
        <v>0</v>
      </c>
      <c r="E65" s="70">
        <v>0</v>
      </c>
      <c r="F65" s="70">
        <v>0</v>
      </c>
      <c r="G65" s="70">
        <v>0</v>
      </c>
      <c r="H65" s="70">
        <v>0</v>
      </c>
      <c r="I65" s="70">
        <v>0</v>
      </c>
      <c r="J65" s="70">
        <v>402636.35</v>
      </c>
      <c r="K65" s="70">
        <v>0</v>
      </c>
      <c r="L65" s="70">
        <v>0</v>
      </c>
      <c r="M65" s="70">
        <v>0</v>
      </c>
      <c r="N65" s="70">
        <v>0</v>
      </c>
      <c r="O65" s="70">
        <v>0</v>
      </c>
      <c r="P65" s="70">
        <v>0</v>
      </c>
      <c r="Q65" s="70">
        <v>0</v>
      </c>
      <c r="R65" s="70">
        <v>0</v>
      </c>
      <c r="S65" s="70">
        <v>0</v>
      </c>
      <c r="T65" s="70">
        <v>0</v>
      </c>
      <c r="U65" s="70">
        <v>1629725.11</v>
      </c>
      <c r="V65" s="70">
        <v>0</v>
      </c>
      <c r="W65" s="70">
        <v>221.75</v>
      </c>
      <c r="X65" s="70">
        <v>0</v>
      </c>
      <c r="Y65" s="70">
        <v>0</v>
      </c>
      <c r="Z65" s="70">
        <v>0</v>
      </c>
      <c r="AA65" s="70">
        <v>0</v>
      </c>
      <c r="AB65" s="70">
        <v>0</v>
      </c>
      <c r="AC65" s="70">
        <v>0</v>
      </c>
      <c r="AD65" s="70">
        <v>7.02</v>
      </c>
      <c r="AE65" s="70">
        <v>0</v>
      </c>
      <c r="AF65" s="70">
        <v>11.26</v>
      </c>
      <c r="AG65" s="70">
        <v>32.55</v>
      </c>
      <c r="AH65" s="70">
        <v>0</v>
      </c>
      <c r="AI65" s="70">
        <v>170.92</v>
      </c>
      <c r="AJ65" s="70">
        <v>0</v>
      </c>
      <c r="AK65" s="70">
        <v>0</v>
      </c>
      <c r="AL65" s="70">
        <v>0</v>
      </c>
      <c r="AM65" s="70">
        <v>0</v>
      </c>
      <c r="AN65" s="70">
        <v>0</v>
      </c>
      <c r="AO65" s="70">
        <v>2738</v>
      </c>
      <c r="AP65" s="70">
        <v>42006.55</v>
      </c>
      <c r="AQ65" s="70">
        <v>32131.33</v>
      </c>
      <c r="AR65" s="70">
        <v>0</v>
      </c>
      <c r="AS65" s="70">
        <v>10653.89</v>
      </c>
      <c r="AT65" s="70">
        <v>238955.67</v>
      </c>
      <c r="AU65" s="70">
        <v>1303239.67</v>
      </c>
      <c r="AV65" s="70">
        <v>84553.78</v>
      </c>
      <c r="AW65" s="70">
        <v>99844.52</v>
      </c>
      <c r="AX65" s="70">
        <v>48798.56</v>
      </c>
      <c r="AY65" s="70">
        <v>120502.49</v>
      </c>
      <c r="AZ65" s="70">
        <v>50554.29</v>
      </c>
      <c r="BA65" s="70">
        <v>100445.06</v>
      </c>
      <c r="BB65" s="70">
        <v>35160.76</v>
      </c>
      <c r="BC65" s="70">
        <v>137045.45</v>
      </c>
      <c r="BD65" s="70">
        <v>59828.56</v>
      </c>
      <c r="BE65" s="70">
        <v>41019.44</v>
      </c>
      <c r="BF65" s="70">
        <v>76360</v>
      </c>
      <c r="BG65" s="70">
        <v>132419.86</v>
      </c>
      <c r="BH65" s="70">
        <v>0</v>
      </c>
      <c r="BI65" s="70">
        <v>25935.33</v>
      </c>
      <c r="BJ65" s="70">
        <v>5660.38</v>
      </c>
      <c r="BK65" s="70">
        <v>55922.35</v>
      </c>
      <c r="BL65" s="70">
        <v>6276.75</v>
      </c>
      <c r="BM65" s="70">
        <v>7766.99</v>
      </c>
      <c r="BN65" s="70">
        <v>3932.08</v>
      </c>
      <c r="BO65" s="70">
        <v>6898.06</v>
      </c>
      <c r="BP65" s="70">
        <v>40882.3</v>
      </c>
      <c r="BQ65" s="70">
        <v>2912.62</v>
      </c>
      <c r="BR65" s="70">
        <v>2718.45</v>
      </c>
      <c r="BS65" s="70">
        <v>3456.31</v>
      </c>
      <c r="BT65" s="70">
        <v>2912.62</v>
      </c>
      <c r="BU65" s="70">
        <v>2641.51</v>
      </c>
      <c r="BV65" s="70">
        <v>8665</v>
      </c>
      <c r="BW65" s="70">
        <v>3000</v>
      </c>
      <c r="BX65" s="70">
        <v>0</v>
      </c>
      <c r="BY65" s="70">
        <v>4827.43</v>
      </c>
      <c r="BZ65" s="70">
        <v>0</v>
      </c>
      <c r="CA65" s="70">
        <v>0</v>
      </c>
      <c r="CB65" s="70">
        <v>2233.01</v>
      </c>
      <c r="CC65" s="70">
        <v>3289.99</v>
      </c>
      <c r="CD65" s="70">
        <v>63376.92</v>
      </c>
      <c r="CE65" s="70">
        <v>18149.75</v>
      </c>
      <c r="CF65" s="70">
        <v>180</v>
      </c>
      <c r="CG65" s="70">
        <v>437.97</v>
      </c>
      <c r="CH65" s="70">
        <v>312.6</v>
      </c>
      <c r="CI65" s="70">
        <v>1800</v>
      </c>
      <c r="CJ65" s="70">
        <v>0</v>
      </c>
      <c r="CK65" s="70">
        <v>0</v>
      </c>
      <c r="CL65" s="70">
        <v>2180</v>
      </c>
      <c r="CM65" s="70">
        <v>40</v>
      </c>
      <c r="CN65" s="70">
        <v>1278.65</v>
      </c>
      <c r="CO65" s="70">
        <v>0</v>
      </c>
      <c r="CP65" s="70">
        <v>2640</v>
      </c>
      <c r="CQ65" s="70">
        <v>0</v>
      </c>
      <c r="CR65" s="70">
        <v>0</v>
      </c>
      <c r="CS65" s="70">
        <v>0</v>
      </c>
      <c r="CT65" s="70">
        <v>0</v>
      </c>
      <c r="CU65" s="70">
        <v>0</v>
      </c>
      <c r="CV65" s="70">
        <v>0</v>
      </c>
      <c r="CW65" s="70">
        <v>0</v>
      </c>
      <c r="CX65" s="70">
        <v>0</v>
      </c>
      <c r="CY65" s="70">
        <v>0</v>
      </c>
      <c r="CZ65" s="70">
        <v>0</v>
      </c>
      <c r="DA65" s="70">
        <v>2740</v>
      </c>
      <c r="DB65" s="70">
        <v>2358.49</v>
      </c>
      <c r="DC65" s="70">
        <v>2037.74</v>
      </c>
      <c r="DD65" s="70">
        <v>1200</v>
      </c>
      <c r="DE65" s="70">
        <v>2402.15</v>
      </c>
      <c r="DF65" s="70">
        <v>0</v>
      </c>
      <c r="DG65" s="70">
        <v>3700</v>
      </c>
      <c r="DH65" s="70">
        <v>3645</v>
      </c>
      <c r="DI65" s="70">
        <v>1698.11</v>
      </c>
      <c r="DJ65" s="70">
        <v>0</v>
      </c>
      <c r="DK65" s="70">
        <v>0</v>
      </c>
      <c r="DL65" s="70">
        <v>4596.54</v>
      </c>
      <c r="DM65" s="70">
        <v>0</v>
      </c>
      <c r="DN65" s="70">
        <v>0</v>
      </c>
      <c r="DO65" s="70">
        <v>0</v>
      </c>
      <c r="DP65" s="70">
        <v>45.8</v>
      </c>
      <c r="DQ65" s="70">
        <v>6591</v>
      </c>
      <c r="DR65" s="70">
        <v>0</v>
      </c>
      <c r="DS65" s="61">
        <v>0</v>
      </c>
      <c r="DT65" s="61">
        <v>2400</v>
      </c>
      <c r="DU65" s="61">
        <v>0</v>
      </c>
      <c r="DV65" s="61">
        <v>565</v>
      </c>
      <c r="DW65" s="61">
        <v>0</v>
      </c>
      <c r="DX65" s="61">
        <v>2400</v>
      </c>
      <c r="DY65" s="61">
        <v>0</v>
      </c>
    </row>
    <row r="66" s="61" customFormat="1" spans="1:129">
      <c r="A66" s="69"/>
      <c r="B66" s="70" t="s">
        <v>138</v>
      </c>
      <c r="C66" s="70">
        <v>443684.78</v>
      </c>
      <c r="D66" s="70">
        <v>0</v>
      </c>
      <c r="E66" s="70">
        <v>0</v>
      </c>
      <c r="F66" s="70">
        <v>0</v>
      </c>
      <c r="G66" s="70">
        <v>3499</v>
      </c>
      <c r="H66" s="70">
        <v>0</v>
      </c>
      <c r="I66" s="70">
        <v>1100</v>
      </c>
      <c r="J66" s="70">
        <v>202714.02</v>
      </c>
      <c r="K66" s="70">
        <v>320</v>
      </c>
      <c r="L66" s="70">
        <v>6603.78</v>
      </c>
      <c r="M66" s="70">
        <v>2066.37</v>
      </c>
      <c r="N66" s="70">
        <v>0</v>
      </c>
      <c r="O66" s="70">
        <v>649.56</v>
      </c>
      <c r="P66" s="70">
        <v>1442.24</v>
      </c>
      <c r="Q66" s="70">
        <v>0</v>
      </c>
      <c r="R66" s="70">
        <v>0</v>
      </c>
      <c r="S66" s="70">
        <v>0</v>
      </c>
      <c r="T66" s="70">
        <v>0</v>
      </c>
      <c r="U66" s="70">
        <v>221264.15</v>
      </c>
      <c r="V66" s="70">
        <v>458.49</v>
      </c>
      <c r="W66" s="70">
        <v>47.17</v>
      </c>
      <c r="X66" s="70">
        <v>3520</v>
      </c>
      <c r="Y66" s="70">
        <v>418.49</v>
      </c>
      <c r="Z66" s="70">
        <v>10</v>
      </c>
      <c r="AA66" s="70">
        <v>10</v>
      </c>
      <c r="AB66" s="70">
        <v>10</v>
      </c>
      <c r="AC66" s="70">
        <v>10</v>
      </c>
      <c r="AD66" s="70">
        <v>0</v>
      </c>
      <c r="AE66" s="70">
        <v>0</v>
      </c>
      <c r="AF66" s="70">
        <v>0</v>
      </c>
      <c r="AG66" s="70">
        <v>0</v>
      </c>
      <c r="AH66" s="70">
        <v>0</v>
      </c>
      <c r="AI66" s="70">
        <v>47.17</v>
      </c>
      <c r="AJ66" s="70">
        <v>0</v>
      </c>
      <c r="AK66" s="70">
        <v>10</v>
      </c>
      <c r="AL66" s="70">
        <v>3510</v>
      </c>
      <c r="AM66" s="70">
        <v>0</v>
      </c>
      <c r="AN66" s="70">
        <v>0</v>
      </c>
      <c r="AO66" s="70">
        <v>0</v>
      </c>
      <c r="AP66" s="70">
        <v>900</v>
      </c>
      <c r="AQ66" s="70">
        <v>0</v>
      </c>
      <c r="AR66" s="70">
        <v>0</v>
      </c>
      <c r="AS66" s="70">
        <v>0</v>
      </c>
      <c r="AT66" s="70">
        <v>24418.42</v>
      </c>
      <c r="AU66" s="70">
        <v>195945.73</v>
      </c>
      <c r="AV66" s="70">
        <v>5805.82</v>
      </c>
      <c r="AW66" s="70">
        <v>21149</v>
      </c>
      <c r="AX66" s="70">
        <v>5004.19</v>
      </c>
      <c r="AY66" s="70">
        <v>31675.92</v>
      </c>
      <c r="AZ66" s="70">
        <v>0</v>
      </c>
      <c r="BA66" s="70">
        <v>20771.54</v>
      </c>
      <c r="BB66" s="70">
        <v>0</v>
      </c>
      <c r="BC66" s="70">
        <v>12265</v>
      </c>
      <c r="BD66" s="70">
        <v>0</v>
      </c>
      <c r="BE66" s="70">
        <v>0</v>
      </c>
      <c r="BF66" s="70">
        <v>8325.07</v>
      </c>
      <c r="BG66" s="70">
        <v>16040.21</v>
      </c>
      <c r="BH66" s="70">
        <v>0</v>
      </c>
      <c r="BI66" s="70">
        <v>10313.45</v>
      </c>
      <c r="BJ66" s="70">
        <v>3200</v>
      </c>
      <c r="BK66" s="70">
        <v>6990</v>
      </c>
      <c r="BL66" s="70">
        <v>2810</v>
      </c>
      <c r="BM66" s="70">
        <v>150</v>
      </c>
      <c r="BN66" s="70">
        <v>0</v>
      </c>
      <c r="BO66" s="70">
        <v>700</v>
      </c>
      <c r="BP66" s="70">
        <v>21258.14</v>
      </c>
      <c r="BQ66" s="70">
        <v>0</v>
      </c>
      <c r="BR66" s="70">
        <v>610</v>
      </c>
      <c r="BS66" s="70">
        <v>100</v>
      </c>
      <c r="BT66" s="70">
        <v>0</v>
      </c>
      <c r="BU66" s="70">
        <v>0</v>
      </c>
      <c r="BV66" s="70">
        <v>0</v>
      </c>
      <c r="BW66" s="70">
        <v>2930</v>
      </c>
      <c r="BX66" s="70">
        <v>550</v>
      </c>
      <c r="BY66" s="70">
        <v>0</v>
      </c>
      <c r="BZ66" s="70">
        <v>160</v>
      </c>
      <c r="CA66" s="70">
        <v>0</v>
      </c>
      <c r="CB66" s="70">
        <v>0</v>
      </c>
      <c r="CC66" s="70">
        <v>0</v>
      </c>
      <c r="CD66" s="70">
        <v>1070.79</v>
      </c>
      <c r="CE66" s="70">
        <v>0</v>
      </c>
      <c r="CF66" s="70">
        <v>0</v>
      </c>
      <c r="CG66" s="70">
        <v>4190</v>
      </c>
      <c r="CH66" s="70">
        <v>180</v>
      </c>
      <c r="CI66" s="70">
        <v>3000</v>
      </c>
      <c r="CJ66" s="70">
        <v>320</v>
      </c>
      <c r="CK66" s="70">
        <v>0</v>
      </c>
      <c r="CL66" s="70">
        <v>380</v>
      </c>
      <c r="CM66" s="70">
        <v>3620</v>
      </c>
      <c r="CN66" s="70">
        <v>0</v>
      </c>
      <c r="CO66" s="70">
        <v>0</v>
      </c>
      <c r="CP66" s="70">
        <v>680</v>
      </c>
      <c r="CQ66" s="70">
        <v>0</v>
      </c>
      <c r="CR66" s="70">
        <v>600</v>
      </c>
      <c r="CS66" s="70">
        <v>0</v>
      </c>
      <c r="CT66" s="70">
        <v>0</v>
      </c>
      <c r="CU66" s="70">
        <v>0</v>
      </c>
      <c r="CV66" s="70">
        <v>0</v>
      </c>
      <c r="CW66" s="70">
        <v>0</v>
      </c>
      <c r="CX66" s="70">
        <v>0</v>
      </c>
      <c r="CY66" s="70">
        <v>0</v>
      </c>
      <c r="CZ66" s="70">
        <v>0</v>
      </c>
      <c r="DA66" s="70">
        <v>0</v>
      </c>
      <c r="DB66" s="70">
        <v>0</v>
      </c>
      <c r="DC66" s="70">
        <v>1700</v>
      </c>
      <c r="DD66" s="70">
        <v>1390</v>
      </c>
      <c r="DE66" s="70">
        <v>870</v>
      </c>
      <c r="DF66" s="70">
        <v>700</v>
      </c>
      <c r="DG66" s="70">
        <v>56.6</v>
      </c>
      <c r="DH66" s="70">
        <v>1380</v>
      </c>
      <c r="DI66" s="70">
        <v>0</v>
      </c>
      <c r="DJ66" s="70">
        <v>0</v>
      </c>
      <c r="DK66" s="70">
        <v>0</v>
      </c>
      <c r="DL66" s="70">
        <v>0</v>
      </c>
      <c r="DM66" s="70">
        <v>0</v>
      </c>
      <c r="DN66" s="70">
        <v>5000</v>
      </c>
      <c r="DO66" s="70">
        <v>0</v>
      </c>
      <c r="DP66" s="70">
        <v>0</v>
      </c>
      <c r="DQ66" s="70">
        <v>0</v>
      </c>
      <c r="DR66" s="70">
        <v>0</v>
      </c>
      <c r="DS66" s="61">
        <v>0</v>
      </c>
      <c r="DT66" s="61">
        <v>0</v>
      </c>
      <c r="DU66" s="61">
        <v>0</v>
      </c>
      <c r="DV66" s="61">
        <v>0</v>
      </c>
      <c r="DW66" s="61">
        <v>0</v>
      </c>
      <c r="DX66" s="61">
        <v>0</v>
      </c>
      <c r="DY66" s="61">
        <v>0</v>
      </c>
    </row>
    <row r="67" s="61" customFormat="1" spans="1:129">
      <c r="A67" s="69"/>
      <c r="B67" s="70" t="s">
        <v>139</v>
      </c>
      <c r="C67" s="70">
        <v>366862.99</v>
      </c>
      <c r="D67" s="70">
        <v>0</v>
      </c>
      <c r="E67" s="70">
        <v>142.16</v>
      </c>
      <c r="F67" s="70">
        <v>568.65</v>
      </c>
      <c r="G67" s="70">
        <v>0</v>
      </c>
      <c r="H67" s="70">
        <v>1137.29</v>
      </c>
      <c r="I67" s="70">
        <v>4407.01</v>
      </c>
      <c r="J67" s="70">
        <v>2843.23</v>
      </c>
      <c r="K67" s="70">
        <v>284.32</v>
      </c>
      <c r="L67" s="70">
        <v>114546.84</v>
      </c>
      <c r="M67" s="70">
        <v>284.32</v>
      </c>
      <c r="N67" s="70">
        <v>142.16</v>
      </c>
      <c r="O67" s="70">
        <v>2416.75</v>
      </c>
      <c r="P67" s="70">
        <v>3696.2</v>
      </c>
      <c r="Q67" s="70">
        <v>0</v>
      </c>
      <c r="R67" s="70">
        <v>0</v>
      </c>
      <c r="S67" s="70">
        <v>2701.07</v>
      </c>
      <c r="T67" s="70">
        <v>1990.26</v>
      </c>
      <c r="U67" s="70">
        <v>177057.77</v>
      </c>
      <c r="V67" s="70">
        <v>7108.09</v>
      </c>
      <c r="W67" s="70">
        <v>39433.66</v>
      </c>
      <c r="X67" s="70">
        <v>8103.21</v>
      </c>
      <c r="Y67" s="70">
        <v>1563.78</v>
      </c>
      <c r="Z67" s="70">
        <v>3411.88</v>
      </c>
      <c r="AA67" s="70">
        <v>710.81</v>
      </c>
      <c r="AB67" s="70">
        <v>568.65</v>
      </c>
      <c r="AC67" s="70">
        <v>852.97</v>
      </c>
      <c r="AD67" s="70">
        <v>1137.29</v>
      </c>
      <c r="AE67" s="70">
        <v>426.48</v>
      </c>
      <c r="AF67" s="70">
        <v>2890.26</v>
      </c>
      <c r="AG67" s="70">
        <v>29230.53</v>
      </c>
      <c r="AH67" s="70">
        <v>1848.1</v>
      </c>
      <c r="AI67" s="70">
        <v>3901</v>
      </c>
      <c r="AJ67" s="70">
        <v>2985.39</v>
      </c>
      <c r="AK67" s="70">
        <v>2843.23</v>
      </c>
      <c r="AL67" s="70">
        <v>2274.59</v>
      </c>
      <c r="AM67" s="70">
        <v>1848.1</v>
      </c>
      <c r="AN67" s="70">
        <v>5402.14</v>
      </c>
      <c r="AO67" s="70">
        <v>3269.72</v>
      </c>
      <c r="AP67" s="70">
        <v>11230.76</v>
      </c>
      <c r="AQ67" s="70">
        <v>49823.14</v>
      </c>
      <c r="AR67" s="70">
        <v>284.32</v>
      </c>
      <c r="AS67" s="70">
        <v>568.68</v>
      </c>
      <c r="AT67" s="70">
        <v>4407.01</v>
      </c>
      <c r="AU67" s="70">
        <v>100223.9</v>
      </c>
      <c r="AV67" s="70">
        <v>1279.45</v>
      </c>
      <c r="AW67" s="70">
        <v>3696.2</v>
      </c>
      <c r="AX67" s="70">
        <v>4691.33</v>
      </c>
      <c r="AY67" s="70">
        <v>2132.42</v>
      </c>
      <c r="AZ67" s="70">
        <v>1990.26</v>
      </c>
      <c r="BA67" s="70">
        <v>6965.92</v>
      </c>
      <c r="BB67" s="70">
        <v>1137.29</v>
      </c>
      <c r="BC67" s="70">
        <v>5117.82</v>
      </c>
      <c r="BD67" s="70">
        <v>3269.72</v>
      </c>
      <c r="BE67" s="70">
        <v>1990.26</v>
      </c>
      <c r="BF67" s="70">
        <v>3127.55</v>
      </c>
      <c r="BG67" s="70">
        <v>3696.2</v>
      </c>
      <c r="BH67" s="70">
        <v>995.13</v>
      </c>
      <c r="BI67" s="70">
        <v>1990.26</v>
      </c>
      <c r="BJ67" s="70">
        <v>2416.75</v>
      </c>
      <c r="BK67" s="70">
        <v>2558.91</v>
      </c>
      <c r="BL67" s="70">
        <v>1705.94</v>
      </c>
      <c r="BM67" s="70">
        <v>1848.1</v>
      </c>
      <c r="BN67" s="70">
        <v>995.13</v>
      </c>
      <c r="BO67" s="70">
        <v>710.81</v>
      </c>
      <c r="BP67" s="70">
        <v>3554.04</v>
      </c>
      <c r="BQ67" s="70">
        <v>2132.42</v>
      </c>
      <c r="BR67" s="70">
        <v>568.65</v>
      </c>
      <c r="BS67" s="70">
        <v>995.13</v>
      </c>
      <c r="BT67" s="70">
        <v>0</v>
      </c>
      <c r="BU67" s="70">
        <v>710.81</v>
      </c>
      <c r="BV67" s="70">
        <v>0</v>
      </c>
      <c r="BW67" s="70">
        <v>1705.94</v>
      </c>
      <c r="BX67" s="70">
        <v>1563.78</v>
      </c>
      <c r="BY67" s="70">
        <v>710.81</v>
      </c>
      <c r="BZ67" s="70">
        <v>995.13</v>
      </c>
      <c r="CA67" s="70">
        <v>426.48</v>
      </c>
      <c r="CB67" s="70">
        <v>1705.94</v>
      </c>
      <c r="CC67" s="70">
        <v>1421.62</v>
      </c>
      <c r="CD67" s="70">
        <v>1421.62</v>
      </c>
      <c r="CE67" s="70">
        <v>1848.1</v>
      </c>
      <c r="CF67" s="70">
        <v>142.16</v>
      </c>
      <c r="CG67" s="70">
        <v>1421.62</v>
      </c>
      <c r="CH67" s="70">
        <v>710.81</v>
      </c>
      <c r="CI67" s="70">
        <v>568.65</v>
      </c>
      <c r="CJ67" s="70">
        <v>710.81</v>
      </c>
      <c r="CK67" s="70">
        <v>426.48</v>
      </c>
      <c r="CL67" s="70">
        <v>710.81</v>
      </c>
      <c r="CM67" s="70">
        <v>1421.62</v>
      </c>
      <c r="CN67" s="70">
        <v>284.32</v>
      </c>
      <c r="CO67" s="70">
        <v>426.48</v>
      </c>
      <c r="CP67" s="70">
        <v>1279.45</v>
      </c>
      <c r="CQ67" s="70">
        <v>0</v>
      </c>
      <c r="CR67" s="70">
        <v>0</v>
      </c>
      <c r="CS67" s="70">
        <v>426.48</v>
      </c>
      <c r="CT67" s="70">
        <v>426.48</v>
      </c>
      <c r="CU67" s="70">
        <v>0</v>
      </c>
      <c r="CV67" s="70">
        <v>1279.45</v>
      </c>
      <c r="CW67" s="70">
        <v>0</v>
      </c>
      <c r="CX67" s="70">
        <v>0</v>
      </c>
      <c r="CY67" s="70">
        <v>852.97</v>
      </c>
      <c r="CZ67" s="70">
        <v>426.48</v>
      </c>
      <c r="DA67" s="70">
        <v>1421.62</v>
      </c>
      <c r="DB67" s="70">
        <v>1705.94</v>
      </c>
      <c r="DC67" s="70">
        <v>1137.29</v>
      </c>
      <c r="DD67" s="70">
        <v>852.97</v>
      </c>
      <c r="DE67" s="70">
        <v>710.81</v>
      </c>
      <c r="DF67" s="70">
        <v>710.81</v>
      </c>
      <c r="DG67" s="70">
        <v>1279.45</v>
      </c>
      <c r="DH67" s="70">
        <v>568.65</v>
      </c>
      <c r="DI67" s="70">
        <v>284.32</v>
      </c>
      <c r="DJ67" s="70">
        <v>1563.78</v>
      </c>
      <c r="DK67" s="70">
        <v>852.97</v>
      </c>
      <c r="DL67" s="70">
        <v>426.48</v>
      </c>
      <c r="DM67" s="70">
        <v>995.13</v>
      </c>
      <c r="DN67" s="70">
        <v>142.16</v>
      </c>
      <c r="DO67" s="70">
        <v>995.13</v>
      </c>
      <c r="DP67" s="70">
        <v>995.13</v>
      </c>
      <c r="DQ67" s="70">
        <v>1421.62</v>
      </c>
      <c r="DR67" s="70">
        <v>568.65</v>
      </c>
      <c r="DS67" s="61">
        <v>0</v>
      </c>
      <c r="DT67" s="61">
        <v>0</v>
      </c>
      <c r="DU67" s="61">
        <v>0</v>
      </c>
      <c r="DV67" s="61">
        <v>0</v>
      </c>
      <c r="DW67" s="61">
        <v>0</v>
      </c>
      <c r="DX67" s="61">
        <v>0</v>
      </c>
      <c r="DY67" s="61">
        <v>0</v>
      </c>
    </row>
    <row r="68" s="61" customFormat="1" spans="1:129">
      <c r="A68" s="69"/>
      <c r="B68" s="70" t="s">
        <v>140</v>
      </c>
      <c r="C68" s="70">
        <v>20201212.74</v>
      </c>
      <c r="D68" s="70">
        <v>145655.010000001</v>
      </c>
      <c r="E68" s="70">
        <v>0</v>
      </c>
      <c r="F68" s="70">
        <v>0</v>
      </c>
      <c r="G68" s="70">
        <v>0</v>
      </c>
      <c r="H68" s="70">
        <v>0</v>
      </c>
      <c r="I68" s="70">
        <v>0</v>
      </c>
      <c r="J68" s="70">
        <v>24000</v>
      </c>
      <c r="K68" s="70">
        <v>0</v>
      </c>
      <c r="L68" s="70">
        <v>5034806.13</v>
      </c>
      <c r="M68" s="70">
        <v>0</v>
      </c>
      <c r="N68" s="70">
        <v>0</v>
      </c>
      <c r="O68" s="70">
        <v>0</v>
      </c>
      <c r="P68" s="70">
        <v>0</v>
      </c>
      <c r="Q68" s="70">
        <v>0</v>
      </c>
      <c r="R68" s="70">
        <v>0</v>
      </c>
      <c r="S68" s="70">
        <v>13584.88</v>
      </c>
      <c r="T68" s="70">
        <v>0</v>
      </c>
      <c r="U68" s="70">
        <v>14317611.54</v>
      </c>
      <c r="V68" s="70">
        <v>518146.19</v>
      </c>
      <c r="W68" s="70">
        <v>0</v>
      </c>
      <c r="X68" s="70">
        <v>147408.99</v>
      </c>
      <c r="Y68" s="70">
        <v>306759.13</v>
      </c>
      <c r="Z68" s="70">
        <v>61941.19</v>
      </c>
      <c r="AA68" s="70">
        <v>15947.36</v>
      </c>
      <c r="AB68" s="70">
        <v>133498.51</v>
      </c>
      <c r="AC68" s="70">
        <v>0</v>
      </c>
      <c r="AD68" s="70">
        <v>0</v>
      </c>
      <c r="AE68" s="70">
        <v>0</v>
      </c>
      <c r="AF68" s="70">
        <v>0</v>
      </c>
      <c r="AG68" s="70">
        <v>0</v>
      </c>
      <c r="AH68" s="70">
        <v>0</v>
      </c>
      <c r="AI68" s="70">
        <v>0</v>
      </c>
      <c r="AJ68" s="70">
        <v>76698.11</v>
      </c>
      <c r="AK68" s="70">
        <v>31894.75</v>
      </c>
      <c r="AL68" s="70">
        <v>38816.13</v>
      </c>
      <c r="AM68" s="70">
        <v>1485123.58</v>
      </c>
      <c r="AN68" s="70">
        <v>177501.81</v>
      </c>
      <c r="AO68" s="70">
        <v>0</v>
      </c>
      <c r="AP68" s="70">
        <v>0</v>
      </c>
      <c r="AQ68" s="70">
        <v>219376.05</v>
      </c>
      <c r="AR68" s="70">
        <v>61403.14</v>
      </c>
      <c r="AS68" s="70">
        <v>15066.94</v>
      </c>
      <c r="AT68" s="70">
        <v>495354.38</v>
      </c>
      <c r="AU68" s="70">
        <v>11863785.64</v>
      </c>
      <c r="AV68" s="70">
        <v>694056.21</v>
      </c>
      <c r="AW68" s="70">
        <v>639955.72</v>
      </c>
      <c r="AX68" s="70">
        <v>674431.86</v>
      </c>
      <c r="AY68" s="70">
        <v>446258.43</v>
      </c>
      <c r="AZ68" s="70">
        <v>854479.05</v>
      </c>
      <c r="BA68" s="70">
        <v>721728.28</v>
      </c>
      <c r="BB68" s="70">
        <v>327310.76</v>
      </c>
      <c r="BC68" s="70">
        <v>864219.34</v>
      </c>
      <c r="BD68" s="70">
        <v>370627.21</v>
      </c>
      <c r="BE68" s="70">
        <v>268942.05</v>
      </c>
      <c r="BF68" s="70">
        <v>470492.21</v>
      </c>
      <c r="BG68" s="70">
        <v>434009.88</v>
      </c>
      <c r="BH68" s="70">
        <v>266094.66</v>
      </c>
      <c r="BI68" s="70">
        <v>268732.13</v>
      </c>
      <c r="BJ68" s="70">
        <v>245811.24</v>
      </c>
      <c r="BK68" s="70">
        <v>344977.33</v>
      </c>
      <c r="BL68" s="70">
        <v>274217.67</v>
      </c>
      <c r="BM68" s="70">
        <v>189993.94</v>
      </c>
      <c r="BN68" s="70">
        <v>172001.69</v>
      </c>
      <c r="BO68" s="70">
        <v>225044.17</v>
      </c>
      <c r="BP68" s="70">
        <v>288571.69</v>
      </c>
      <c r="BQ68" s="70">
        <v>72338.01</v>
      </c>
      <c r="BR68" s="70">
        <v>99919.46</v>
      </c>
      <c r="BS68" s="70">
        <v>98262.56</v>
      </c>
      <c r="BT68" s="70">
        <v>72955.3</v>
      </c>
      <c r="BU68" s="70">
        <v>74230.28</v>
      </c>
      <c r="BV68" s="70">
        <v>168967.47</v>
      </c>
      <c r="BW68" s="70">
        <v>111301.2</v>
      </c>
      <c r="BX68" s="70">
        <v>191547.3</v>
      </c>
      <c r="BY68" s="70">
        <v>46568.91</v>
      </c>
      <c r="BZ68" s="70">
        <v>62956.52</v>
      </c>
      <c r="CA68" s="70">
        <v>18649.4</v>
      </c>
      <c r="CB68" s="70">
        <v>55133.15</v>
      </c>
      <c r="CC68" s="70">
        <v>87027.64</v>
      </c>
      <c r="CD68" s="70">
        <v>139182.71</v>
      </c>
      <c r="CE68" s="70">
        <v>186981.67</v>
      </c>
      <c r="CF68" s="70">
        <v>39000.96</v>
      </c>
      <c r="CG68" s="70">
        <v>8879.29</v>
      </c>
      <c r="CH68" s="70">
        <v>28080.53</v>
      </c>
      <c r="CI68" s="70">
        <v>51883.37</v>
      </c>
      <c r="CJ68" s="70">
        <v>14972.48</v>
      </c>
      <c r="CK68" s="70">
        <v>33646.81</v>
      </c>
      <c r="CL68" s="70">
        <v>76458.94</v>
      </c>
      <c r="CM68" s="70">
        <v>27694.97</v>
      </c>
      <c r="CN68" s="70">
        <v>17651.86</v>
      </c>
      <c r="CO68" s="70">
        <v>40750.04</v>
      </c>
      <c r="CP68" s="70">
        <v>27533.13</v>
      </c>
      <c r="CQ68" s="70">
        <v>45238.75</v>
      </c>
      <c r="CR68" s="70">
        <v>44511.39</v>
      </c>
      <c r="CS68" s="70">
        <v>14529.02</v>
      </c>
      <c r="CT68" s="70">
        <v>13146.81</v>
      </c>
      <c r="CU68" s="70">
        <v>19997.3</v>
      </c>
      <c r="CV68" s="70">
        <v>22113.25</v>
      </c>
      <c r="CW68" s="70">
        <v>7096.63</v>
      </c>
      <c r="CX68" s="70">
        <v>3363.07</v>
      </c>
      <c r="CY68" s="70">
        <v>8722.44</v>
      </c>
      <c r="CZ68" s="70">
        <v>9715.06</v>
      </c>
      <c r="DA68" s="70">
        <v>9404.59</v>
      </c>
      <c r="DB68" s="70">
        <v>77788.05</v>
      </c>
      <c r="DC68" s="70">
        <v>112876.89</v>
      </c>
      <c r="DD68" s="70">
        <v>100906.09</v>
      </c>
      <c r="DE68" s="70">
        <v>43613.32</v>
      </c>
      <c r="DF68" s="70">
        <v>43721.61</v>
      </c>
      <c r="DG68" s="70">
        <v>164024.77</v>
      </c>
      <c r="DH68" s="70">
        <v>82639.48</v>
      </c>
      <c r="DI68" s="70">
        <v>28516.38</v>
      </c>
      <c r="DJ68" s="70">
        <v>3920.65</v>
      </c>
      <c r="DK68" s="70">
        <v>19723.59</v>
      </c>
      <c r="DL68" s="70">
        <v>13623.39</v>
      </c>
      <c r="DM68" s="70">
        <v>25732.43</v>
      </c>
      <c r="DN68" s="70">
        <v>245.11</v>
      </c>
      <c r="DO68" s="70">
        <v>12960.27</v>
      </c>
      <c r="DP68" s="70">
        <v>28725.64</v>
      </c>
      <c r="DQ68" s="70">
        <v>10004.85</v>
      </c>
      <c r="DR68" s="70">
        <v>1795.33</v>
      </c>
      <c r="DS68" s="61">
        <v>0</v>
      </c>
      <c r="DT68" s="61">
        <v>0</v>
      </c>
      <c r="DU68" s="61">
        <v>0</v>
      </c>
      <c r="DV68" s="61">
        <v>0</v>
      </c>
      <c r="DW68" s="61">
        <v>600</v>
      </c>
      <c r="DX68" s="61">
        <v>0</v>
      </c>
      <c r="DY68" s="61">
        <v>0</v>
      </c>
    </row>
    <row r="69" s="61" customFormat="1" spans="1:129">
      <c r="A69" s="69"/>
      <c r="B69" s="70" t="s">
        <v>141</v>
      </c>
      <c r="C69" s="70">
        <v>10377107.95</v>
      </c>
      <c r="D69" s="70">
        <v>0</v>
      </c>
      <c r="E69" s="70">
        <v>0</v>
      </c>
      <c r="F69" s="70">
        <v>0</v>
      </c>
      <c r="G69" s="70">
        <v>0</v>
      </c>
      <c r="H69" s="70">
        <v>160377.36</v>
      </c>
      <c r="I69" s="70">
        <v>311580.76</v>
      </c>
      <c r="J69" s="70">
        <v>0</v>
      </c>
      <c r="K69" s="70">
        <v>56603.77</v>
      </c>
      <c r="L69" s="70">
        <v>2264327.02</v>
      </c>
      <c r="M69" s="70">
        <v>0</v>
      </c>
      <c r="N69" s="70">
        <v>101946.78</v>
      </c>
      <c r="O69" s="70">
        <v>131132.07</v>
      </c>
      <c r="P69" s="70">
        <v>0</v>
      </c>
      <c r="Q69" s="70">
        <v>0</v>
      </c>
      <c r="R69" s="70">
        <v>0</v>
      </c>
      <c r="S69" s="70">
        <v>0</v>
      </c>
      <c r="T69" s="70">
        <v>121013.15</v>
      </c>
      <c r="U69" s="70">
        <v>6280719.84</v>
      </c>
      <c r="V69" s="70">
        <v>548565.91</v>
      </c>
      <c r="W69" s="70">
        <v>7826.04</v>
      </c>
      <c r="X69" s="70">
        <v>393015.25</v>
      </c>
      <c r="Y69" s="70">
        <v>0</v>
      </c>
      <c r="Z69" s="70">
        <v>416331.7</v>
      </c>
      <c r="AA69" s="70">
        <v>16762.46</v>
      </c>
      <c r="AB69" s="70">
        <v>86954.14</v>
      </c>
      <c r="AC69" s="70">
        <v>28517.61</v>
      </c>
      <c r="AD69" s="70">
        <v>4301.89</v>
      </c>
      <c r="AE69" s="70">
        <v>2264.15</v>
      </c>
      <c r="AF69" s="70">
        <v>0</v>
      </c>
      <c r="AG69" s="70">
        <v>0</v>
      </c>
      <c r="AH69" s="70">
        <v>1000</v>
      </c>
      <c r="AI69" s="70">
        <v>260</v>
      </c>
      <c r="AJ69" s="70">
        <v>16981.12</v>
      </c>
      <c r="AK69" s="70">
        <v>220931.6</v>
      </c>
      <c r="AL69" s="70">
        <v>155102.53</v>
      </c>
      <c r="AM69" s="70">
        <v>271698.11</v>
      </c>
      <c r="AN69" s="70">
        <v>924566.08</v>
      </c>
      <c r="AO69" s="70">
        <v>106321.45</v>
      </c>
      <c r="AP69" s="70">
        <v>0</v>
      </c>
      <c r="AQ69" s="70">
        <v>3242137.29</v>
      </c>
      <c r="AR69" s="70">
        <v>0</v>
      </c>
      <c r="AS69" s="70">
        <v>0</v>
      </c>
      <c r="AT69" s="70">
        <v>77289.69</v>
      </c>
      <c r="AU69" s="70">
        <v>1658707.22</v>
      </c>
      <c r="AV69" s="70">
        <v>113141.77</v>
      </c>
      <c r="AW69" s="70">
        <v>101013.51</v>
      </c>
      <c r="AX69" s="70">
        <v>87758.29</v>
      </c>
      <c r="AY69" s="70">
        <v>117053.99</v>
      </c>
      <c r="AZ69" s="70">
        <v>114603.96</v>
      </c>
      <c r="BA69" s="70">
        <v>147198.48</v>
      </c>
      <c r="BB69" s="70">
        <v>35089.09</v>
      </c>
      <c r="BC69" s="70">
        <v>140216.72</v>
      </c>
      <c r="BD69" s="70">
        <v>27915.31</v>
      </c>
      <c r="BE69" s="70">
        <v>22653.82</v>
      </c>
      <c r="BF69" s="70">
        <v>48585.71</v>
      </c>
      <c r="BG69" s="70">
        <v>84354</v>
      </c>
      <c r="BH69" s="70">
        <v>34259.24</v>
      </c>
      <c r="BI69" s="70">
        <v>26331.49</v>
      </c>
      <c r="BJ69" s="70">
        <v>31178.26</v>
      </c>
      <c r="BK69" s="70">
        <v>34650.49</v>
      </c>
      <c r="BL69" s="70">
        <v>87811.26</v>
      </c>
      <c r="BM69" s="70">
        <v>26188.54</v>
      </c>
      <c r="BN69" s="70">
        <v>17725.04</v>
      </c>
      <c r="BO69" s="70">
        <v>24286.43</v>
      </c>
      <c r="BP69" s="70">
        <v>45508.42</v>
      </c>
      <c r="BQ69" s="70">
        <v>7065.06</v>
      </c>
      <c r="BR69" s="70">
        <v>12101.23</v>
      </c>
      <c r="BS69" s="70">
        <v>7684.29</v>
      </c>
      <c r="BT69" s="70">
        <v>9906.64</v>
      </c>
      <c r="BU69" s="70">
        <v>9022.41</v>
      </c>
      <c r="BV69" s="70">
        <v>16222.14</v>
      </c>
      <c r="BW69" s="70">
        <v>13279.88</v>
      </c>
      <c r="BX69" s="70">
        <v>25089.71</v>
      </c>
      <c r="BY69" s="70">
        <v>5508.72</v>
      </c>
      <c r="BZ69" s="70">
        <v>6619.99</v>
      </c>
      <c r="CA69" s="70">
        <v>2871.01</v>
      </c>
      <c r="CB69" s="70">
        <v>5907.37</v>
      </c>
      <c r="CC69" s="70">
        <v>10814.63</v>
      </c>
      <c r="CD69" s="70">
        <v>7624.18</v>
      </c>
      <c r="CE69" s="70">
        <v>20004.09</v>
      </c>
      <c r="CF69" s="70">
        <v>3805.47</v>
      </c>
      <c r="CG69" s="70">
        <v>729.02</v>
      </c>
      <c r="CH69" s="70">
        <v>2644.37</v>
      </c>
      <c r="CI69" s="70">
        <v>3460.56</v>
      </c>
      <c r="CJ69" s="70">
        <v>2145</v>
      </c>
      <c r="CK69" s="70">
        <v>4674.3</v>
      </c>
      <c r="CL69" s="70">
        <v>5979.78</v>
      </c>
      <c r="CM69" s="70">
        <v>2382.76</v>
      </c>
      <c r="CN69" s="70">
        <v>1752.27</v>
      </c>
      <c r="CO69" s="70">
        <v>2568.47</v>
      </c>
      <c r="CP69" s="70">
        <v>3580.96</v>
      </c>
      <c r="CQ69" s="70">
        <v>3277.54</v>
      </c>
      <c r="CR69" s="70">
        <v>3846.68</v>
      </c>
      <c r="CS69" s="70">
        <v>2170.95</v>
      </c>
      <c r="CT69" s="70">
        <v>1692.94</v>
      </c>
      <c r="CU69" s="70">
        <v>1156.48</v>
      </c>
      <c r="CV69" s="70">
        <v>2315.58</v>
      </c>
      <c r="CW69" s="70">
        <v>633.48</v>
      </c>
      <c r="CX69" s="70">
        <v>415.12</v>
      </c>
      <c r="CY69" s="70">
        <v>1102.4</v>
      </c>
      <c r="CZ69" s="70">
        <v>982.48</v>
      </c>
      <c r="DA69" s="70">
        <v>1241.66</v>
      </c>
      <c r="DB69" s="70">
        <v>6792.96</v>
      </c>
      <c r="DC69" s="70">
        <v>13067.61</v>
      </c>
      <c r="DD69" s="70">
        <v>11314.92</v>
      </c>
      <c r="DE69" s="70">
        <v>3745.65</v>
      </c>
      <c r="DF69" s="70">
        <v>3821.25</v>
      </c>
      <c r="DG69" s="70">
        <v>16558.69</v>
      </c>
      <c r="DH69" s="70">
        <v>3023.96</v>
      </c>
      <c r="DI69" s="70">
        <v>3125.93</v>
      </c>
      <c r="DJ69" s="70">
        <v>424.97</v>
      </c>
      <c r="DK69" s="70">
        <v>1646.8</v>
      </c>
      <c r="DL69" s="70">
        <v>5412.16</v>
      </c>
      <c r="DM69" s="70">
        <v>2100.01</v>
      </c>
      <c r="DN69" s="70">
        <v>934.29</v>
      </c>
      <c r="DO69" s="70">
        <v>2588.89</v>
      </c>
      <c r="DP69" s="70">
        <v>3016.48</v>
      </c>
      <c r="DQ69" s="70">
        <v>1189.59</v>
      </c>
      <c r="DR69" s="70">
        <v>139.62</v>
      </c>
      <c r="DS69" s="61">
        <v>0</v>
      </c>
      <c r="DT69" s="61">
        <v>0</v>
      </c>
      <c r="DU69" s="61">
        <v>0</v>
      </c>
      <c r="DV69" s="61">
        <v>0</v>
      </c>
      <c r="DW69" s="61">
        <v>0</v>
      </c>
      <c r="DX69" s="61">
        <v>0</v>
      </c>
      <c r="DY69" s="61">
        <v>0</v>
      </c>
    </row>
    <row r="70" s="61" customFormat="1" spans="1:129">
      <c r="A70" s="69"/>
      <c r="B70" s="70" t="s">
        <v>142</v>
      </c>
      <c r="C70" s="70">
        <v>0</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0</v>
      </c>
      <c r="BP70" s="70">
        <v>0</v>
      </c>
      <c r="BQ70" s="70">
        <v>0</v>
      </c>
      <c r="BR70" s="70">
        <v>0</v>
      </c>
      <c r="BS70" s="70">
        <v>0</v>
      </c>
      <c r="BT70" s="70">
        <v>0</v>
      </c>
      <c r="BU70" s="70">
        <v>0</v>
      </c>
      <c r="BV70" s="70">
        <v>0</v>
      </c>
      <c r="BW70" s="70">
        <v>0</v>
      </c>
      <c r="BX70" s="70">
        <v>0</v>
      </c>
      <c r="BY70" s="70">
        <v>0</v>
      </c>
      <c r="BZ70" s="70">
        <v>0</v>
      </c>
      <c r="CA70" s="70">
        <v>0</v>
      </c>
      <c r="CB70" s="70">
        <v>0</v>
      </c>
      <c r="CC70" s="70">
        <v>0</v>
      </c>
      <c r="CD70" s="70">
        <v>0</v>
      </c>
      <c r="CE70" s="70">
        <v>0</v>
      </c>
      <c r="CF70" s="70">
        <v>0</v>
      </c>
      <c r="CG70" s="70">
        <v>0</v>
      </c>
      <c r="CH70" s="70">
        <v>0</v>
      </c>
      <c r="CI70" s="70">
        <v>0</v>
      </c>
      <c r="CJ70" s="70">
        <v>0</v>
      </c>
      <c r="CK70" s="70">
        <v>0</v>
      </c>
      <c r="CL70" s="70">
        <v>0</v>
      </c>
      <c r="CM70" s="70">
        <v>0</v>
      </c>
      <c r="CN70" s="70">
        <v>0</v>
      </c>
      <c r="CO70" s="70">
        <v>0</v>
      </c>
      <c r="CP70" s="70">
        <v>0</v>
      </c>
      <c r="CQ70" s="70">
        <v>0</v>
      </c>
      <c r="CR70" s="70">
        <v>0</v>
      </c>
      <c r="CS70" s="70">
        <v>0</v>
      </c>
      <c r="CT70" s="70">
        <v>0</v>
      </c>
      <c r="CU70" s="70">
        <v>0</v>
      </c>
      <c r="CV70" s="70">
        <v>0</v>
      </c>
      <c r="CW70" s="70">
        <v>0</v>
      </c>
      <c r="CX70" s="70">
        <v>0</v>
      </c>
      <c r="CY70" s="70">
        <v>0</v>
      </c>
      <c r="CZ70" s="70">
        <v>0</v>
      </c>
      <c r="DA70" s="70">
        <v>0</v>
      </c>
      <c r="DB70" s="70">
        <v>0</v>
      </c>
      <c r="DC70" s="70">
        <v>0</v>
      </c>
      <c r="DD70" s="70">
        <v>0</v>
      </c>
      <c r="DE70" s="70">
        <v>0</v>
      </c>
      <c r="DF70" s="70">
        <v>0</v>
      </c>
      <c r="DG70" s="70">
        <v>0</v>
      </c>
      <c r="DH70" s="70">
        <v>0</v>
      </c>
      <c r="DI70" s="70">
        <v>0</v>
      </c>
      <c r="DJ70" s="70">
        <v>0</v>
      </c>
      <c r="DK70" s="70">
        <v>0</v>
      </c>
      <c r="DL70" s="70">
        <v>0</v>
      </c>
      <c r="DM70" s="70">
        <v>0</v>
      </c>
      <c r="DN70" s="70">
        <v>0</v>
      </c>
      <c r="DO70" s="70">
        <v>0</v>
      </c>
      <c r="DP70" s="70">
        <v>0</v>
      </c>
      <c r="DQ70" s="70">
        <v>0</v>
      </c>
      <c r="DR70" s="70">
        <v>0</v>
      </c>
      <c r="DS70" s="61">
        <v>0</v>
      </c>
      <c r="DT70" s="61">
        <v>0</v>
      </c>
      <c r="DU70" s="61">
        <v>0</v>
      </c>
      <c r="DV70" s="61">
        <v>0</v>
      </c>
      <c r="DW70" s="61">
        <v>0</v>
      </c>
      <c r="DX70" s="61">
        <v>0</v>
      </c>
      <c r="DY70" s="61">
        <v>0</v>
      </c>
    </row>
    <row r="71" s="61" customFormat="1" spans="1:129">
      <c r="A71" s="69"/>
      <c r="B71" s="70" t="s">
        <v>143</v>
      </c>
      <c r="C71" s="70">
        <v>14537578.74</v>
      </c>
      <c r="D71" s="70">
        <v>10009750.53</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3890867.86</v>
      </c>
      <c r="V71" s="70">
        <v>601527.59</v>
      </c>
      <c r="W71" s="70">
        <v>0</v>
      </c>
      <c r="X71" s="70">
        <v>35432.76</v>
      </c>
      <c r="Y71" s="70">
        <v>444925.58</v>
      </c>
      <c r="Z71" s="70">
        <v>55476.78</v>
      </c>
      <c r="AA71" s="70">
        <v>27150.98</v>
      </c>
      <c r="AB71" s="70">
        <v>63042.35</v>
      </c>
      <c r="AC71" s="70">
        <v>10931.9</v>
      </c>
      <c r="AD71" s="70">
        <v>0</v>
      </c>
      <c r="AE71" s="70">
        <v>0</v>
      </c>
      <c r="AF71" s="70">
        <v>0</v>
      </c>
      <c r="AG71" s="70">
        <v>0</v>
      </c>
      <c r="AH71" s="70">
        <v>0</v>
      </c>
      <c r="AI71" s="70">
        <v>0</v>
      </c>
      <c r="AJ71" s="70">
        <v>0</v>
      </c>
      <c r="AK71" s="70">
        <v>3696.68</v>
      </c>
      <c r="AL71" s="70">
        <v>31736.08</v>
      </c>
      <c r="AM71" s="70">
        <v>0</v>
      </c>
      <c r="AN71" s="70">
        <v>0</v>
      </c>
      <c r="AO71" s="70">
        <v>0</v>
      </c>
      <c r="AP71" s="70">
        <v>0</v>
      </c>
      <c r="AQ71" s="70">
        <v>456939.96</v>
      </c>
      <c r="AR71" s="70">
        <v>35515.06</v>
      </c>
      <c r="AS71" s="70">
        <v>200097.37</v>
      </c>
      <c r="AT71" s="70">
        <v>82803.7</v>
      </c>
      <c r="AU71" s="70">
        <v>3115511.77</v>
      </c>
      <c r="AV71" s="70">
        <v>84265.73</v>
      </c>
      <c r="AW71" s="70">
        <v>92499.18</v>
      </c>
      <c r="AX71" s="70">
        <v>89426.15</v>
      </c>
      <c r="AY71" s="70">
        <v>57612.36</v>
      </c>
      <c r="AZ71" s="70">
        <v>109462.29</v>
      </c>
      <c r="BA71" s="70">
        <v>130356.26</v>
      </c>
      <c r="BB71" s="70">
        <v>43477.41</v>
      </c>
      <c r="BC71" s="70">
        <v>135537.74</v>
      </c>
      <c r="BD71" s="70">
        <v>37394.82</v>
      </c>
      <c r="BE71" s="70">
        <v>64036.59</v>
      </c>
      <c r="BF71" s="70">
        <v>58131.05</v>
      </c>
      <c r="BG71" s="70">
        <v>137160.57</v>
      </c>
      <c r="BH71" s="70">
        <v>32542.03</v>
      </c>
      <c r="BI71" s="70">
        <v>76595.96</v>
      </c>
      <c r="BJ71" s="70">
        <v>30704.11</v>
      </c>
      <c r="BK71" s="70">
        <v>32478.75</v>
      </c>
      <c r="BL71" s="70">
        <v>83804.55</v>
      </c>
      <c r="BM71" s="70">
        <v>47580.64</v>
      </c>
      <c r="BN71" s="70">
        <v>31338.41</v>
      </c>
      <c r="BO71" s="70">
        <v>37450.36</v>
      </c>
      <c r="BP71" s="70">
        <v>78713.64</v>
      </c>
      <c r="BQ71" s="70">
        <v>40406.71</v>
      </c>
      <c r="BR71" s="70">
        <v>17264.19</v>
      </c>
      <c r="BS71" s="70">
        <v>27487.72</v>
      </c>
      <c r="BT71" s="70">
        <v>49392.35</v>
      </c>
      <c r="BU71" s="70">
        <v>20223.83</v>
      </c>
      <c r="BV71" s="70">
        <v>23393.21</v>
      </c>
      <c r="BW71" s="70">
        <v>22615.85</v>
      </c>
      <c r="BX71" s="70">
        <v>34085.56</v>
      </c>
      <c r="BY71" s="70">
        <v>12857.91</v>
      </c>
      <c r="BZ71" s="70">
        <v>39255.3</v>
      </c>
      <c r="CA71" s="70">
        <v>12103.6</v>
      </c>
      <c r="CB71" s="70">
        <v>27926.73</v>
      </c>
      <c r="CC71" s="70">
        <v>10767.88</v>
      </c>
      <c r="CD71" s="70">
        <v>75195.97</v>
      </c>
      <c r="CE71" s="70">
        <v>127835.07</v>
      </c>
      <c r="CF71" s="70">
        <v>15693.51</v>
      </c>
      <c r="CG71" s="70">
        <v>23254.48</v>
      </c>
      <c r="CH71" s="70">
        <v>19987.56</v>
      </c>
      <c r="CI71" s="70">
        <v>28413.07</v>
      </c>
      <c r="CJ71" s="70">
        <v>23070.25</v>
      </c>
      <c r="CK71" s="70">
        <v>22233.42</v>
      </c>
      <c r="CL71" s="70">
        <v>29020.43</v>
      </c>
      <c r="CM71" s="70">
        <v>37326.72</v>
      </c>
      <c r="CN71" s="70">
        <v>23214.8</v>
      </c>
      <c r="CO71" s="70">
        <v>22422.74</v>
      </c>
      <c r="CP71" s="70">
        <v>50535.42</v>
      </c>
      <c r="CQ71" s="70">
        <v>35188.23</v>
      </c>
      <c r="CR71" s="70">
        <v>15419.33</v>
      </c>
      <c r="CS71" s="70">
        <v>27780.07</v>
      </c>
      <c r="CT71" s="70">
        <v>26220.37</v>
      </c>
      <c r="CU71" s="70">
        <v>24769.01</v>
      </c>
      <c r="CV71" s="70">
        <v>22415.56</v>
      </c>
      <c r="CW71" s="70">
        <v>21808.83</v>
      </c>
      <c r="CX71" s="70">
        <v>29074.46</v>
      </c>
      <c r="CY71" s="70">
        <v>25974.59</v>
      </c>
      <c r="CZ71" s="70">
        <v>20753.72</v>
      </c>
      <c r="DA71" s="70">
        <v>23762.9</v>
      </c>
      <c r="DB71" s="70">
        <v>43636.43</v>
      </c>
      <c r="DC71" s="70">
        <v>53628.05</v>
      </c>
      <c r="DD71" s="70">
        <v>44437.03</v>
      </c>
      <c r="DE71" s="70">
        <v>39383.61</v>
      </c>
      <c r="DF71" s="70">
        <v>31783.05</v>
      </c>
      <c r="DG71" s="70">
        <v>50393.61</v>
      </c>
      <c r="DH71" s="70">
        <v>48856.51</v>
      </c>
      <c r="DI71" s="70">
        <v>32512.47</v>
      </c>
      <c r="DJ71" s="70">
        <v>24479.18</v>
      </c>
      <c r="DK71" s="70">
        <v>20695.99</v>
      </c>
      <c r="DL71" s="70">
        <v>26942.4</v>
      </c>
      <c r="DM71" s="70">
        <v>22722.12</v>
      </c>
      <c r="DN71" s="70">
        <v>7101.08</v>
      </c>
      <c r="DO71" s="70">
        <v>20142.24</v>
      </c>
      <c r="DP71" s="70">
        <v>12495.75</v>
      </c>
      <c r="DQ71" s="70">
        <v>20867.02</v>
      </c>
      <c r="DR71" s="70">
        <v>15715.28</v>
      </c>
      <c r="DS71" s="61">
        <v>0</v>
      </c>
      <c r="DT71" s="61">
        <v>0</v>
      </c>
      <c r="DU71" s="61">
        <v>0</v>
      </c>
      <c r="DV71" s="61">
        <v>0</v>
      </c>
      <c r="DW71" s="61">
        <v>0</v>
      </c>
      <c r="DX71" s="61">
        <v>0</v>
      </c>
      <c r="DY71" s="61">
        <v>0</v>
      </c>
    </row>
    <row r="72" s="61" customFormat="1" spans="1:129">
      <c r="A72" s="69"/>
      <c r="B72" s="70" t="s">
        <v>144</v>
      </c>
      <c r="C72" s="70">
        <v>17157910.51</v>
      </c>
      <c r="D72" s="70">
        <v>16469233.9</v>
      </c>
      <c r="E72" s="70">
        <v>0</v>
      </c>
      <c r="F72" s="70">
        <v>0</v>
      </c>
      <c r="G72" s="70">
        <v>0</v>
      </c>
      <c r="H72" s="70">
        <v>0</v>
      </c>
      <c r="I72" s="70">
        <v>0</v>
      </c>
      <c r="J72" s="70">
        <v>0</v>
      </c>
      <c r="K72" s="70">
        <v>0</v>
      </c>
      <c r="L72" s="70">
        <v>0</v>
      </c>
      <c r="M72" s="70">
        <v>0</v>
      </c>
      <c r="N72" s="70">
        <v>0</v>
      </c>
      <c r="O72" s="70">
        <v>0</v>
      </c>
      <c r="P72" s="70">
        <v>0</v>
      </c>
      <c r="Q72" s="70">
        <v>0</v>
      </c>
      <c r="R72" s="70">
        <v>0</v>
      </c>
      <c r="S72" s="70">
        <v>0</v>
      </c>
      <c r="T72" s="70">
        <v>0</v>
      </c>
      <c r="U72" s="70">
        <v>554733.69</v>
      </c>
      <c r="V72" s="70">
        <v>133942.92</v>
      </c>
      <c r="W72" s="70">
        <v>0</v>
      </c>
      <c r="X72" s="70">
        <v>0</v>
      </c>
      <c r="Y72" s="70">
        <v>0</v>
      </c>
      <c r="Z72" s="70">
        <v>133942.92</v>
      </c>
      <c r="AA72" s="70">
        <v>0</v>
      </c>
      <c r="AB72" s="70">
        <v>0</v>
      </c>
      <c r="AC72" s="70">
        <v>0</v>
      </c>
      <c r="AD72" s="70">
        <v>0</v>
      </c>
      <c r="AE72" s="70">
        <v>0</v>
      </c>
      <c r="AF72" s="70">
        <v>0</v>
      </c>
      <c r="AG72" s="70">
        <v>0</v>
      </c>
      <c r="AH72" s="70">
        <v>0</v>
      </c>
      <c r="AI72" s="70">
        <v>0</v>
      </c>
      <c r="AJ72" s="70">
        <v>0</v>
      </c>
      <c r="AK72" s="70">
        <v>0</v>
      </c>
      <c r="AL72" s="70">
        <v>0</v>
      </c>
      <c r="AM72" s="70">
        <v>0</v>
      </c>
      <c r="AN72" s="70">
        <v>1666.2</v>
      </c>
      <c r="AO72" s="70">
        <v>7547.28</v>
      </c>
      <c r="AP72" s="70">
        <v>0</v>
      </c>
      <c r="AQ72" s="70">
        <v>537742.05</v>
      </c>
      <c r="AR72" s="70">
        <v>0</v>
      </c>
      <c r="AS72" s="70">
        <v>0</v>
      </c>
      <c r="AT72" s="70">
        <v>299.16</v>
      </c>
      <c r="AU72" s="70">
        <v>7479</v>
      </c>
      <c r="AV72" s="70">
        <v>299.16</v>
      </c>
      <c r="AW72" s="70">
        <v>299.16</v>
      </c>
      <c r="AX72" s="70">
        <v>299.16</v>
      </c>
      <c r="AY72" s="70">
        <v>299.16</v>
      </c>
      <c r="AZ72" s="70">
        <v>299.16</v>
      </c>
      <c r="BA72" s="70">
        <v>299.16</v>
      </c>
      <c r="BB72" s="70">
        <v>299.16</v>
      </c>
      <c r="BC72" s="70">
        <v>299.16</v>
      </c>
      <c r="BD72" s="70">
        <v>299.16</v>
      </c>
      <c r="BE72" s="70">
        <v>299.16</v>
      </c>
      <c r="BF72" s="70">
        <v>299.16</v>
      </c>
      <c r="BG72" s="70">
        <v>299.16</v>
      </c>
      <c r="BH72" s="70">
        <v>0</v>
      </c>
      <c r="BI72" s="70">
        <v>299.16</v>
      </c>
      <c r="BJ72" s="70">
        <v>0</v>
      </c>
      <c r="BK72" s="70">
        <v>299.16</v>
      </c>
      <c r="BL72" s="70">
        <v>299.16</v>
      </c>
      <c r="BM72" s="70">
        <v>0</v>
      </c>
      <c r="BN72" s="70">
        <v>299.16</v>
      </c>
      <c r="BO72" s="70">
        <v>299.16</v>
      </c>
      <c r="BP72" s="70">
        <v>299.16</v>
      </c>
      <c r="BQ72" s="70">
        <v>0</v>
      </c>
      <c r="BR72" s="70">
        <v>0</v>
      </c>
      <c r="BS72" s="70">
        <v>299.16</v>
      </c>
      <c r="BT72" s="70">
        <v>0</v>
      </c>
      <c r="BU72" s="70">
        <v>0</v>
      </c>
      <c r="BV72" s="70">
        <v>299.16</v>
      </c>
      <c r="BW72" s="70">
        <v>0</v>
      </c>
      <c r="BX72" s="70">
        <v>0</v>
      </c>
      <c r="BY72" s="70">
        <v>0</v>
      </c>
      <c r="BZ72" s="70">
        <v>0</v>
      </c>
      <c r="CA72" s="70">
        <v>0</v>
      </c>
      <c r="CB72" s="70">
        <v>0</v>
      </c>
      <c r="CC72" s="70">
        <v>0</v>
      </c>
      <c r="CD72" s="70">
        <v>299.16</v>
      </c>
      <c r="CE72" s="70">
        <v>299.16</v>
      </c>
      <c r="CF72" s="70">
        <v>0</v>
      </c>
      <c r="CG72" s="70">
        <v>0</v>
      </c>
      <c r="CH72" s="70">
        <v>0</v>
      </c>
      <c r="CI72" s="70">
        <v>0</v>
      </c>
      <c r="CJ72" s="70">
        <v>0</v>
      </c>
      <c r="CK72" s="70">
        <v>0</v>
      </c>
      <c r="CL72" s="70">
        <v>0</v>
      </c>
      <c r="CM72" s="70">
        <v>0</v>
      </c>
      <c r="CN72" s="70">
        <v>0</v>
      </c>
      <c r="CO72" s="70">
        <v>0</v>
      </c>
      <c r="CP72" s="70">
        <v>0</v>
      </c>
      <c r="CQ72" s="70">
        <v>0</v>
      </c>
      <c r="CR72" s="70">
        <v>0</v>
      </c>
      <c r="CS72" s="70">
        <v>0</v>
      </c>
      <c r="CT72" s="70">
        <v>0</v>
      </c>
      <c r="CU72" s="70">
        <v>0</v>
      </c>
      <c r="CV72" s="70">
        <v>0</v>
      </c>
      <c r="CW72" s="70">
        <v>0</v>
      </c>
      <c r="CX72" s="70">
        <v>0</v>
      </c>
      <c r="CY72" s="70">
        <v>0</v>
      </c>
      <c r="CZ72" s="70">
        <v>0</v>
      </c>
      <c r="DA72" s="70">
        <v>0</v>
      </c>
      <c r="DB72" s="70">
        <v>0</v>
      </c>
      <c r="DC72" s="70">
        <v>299.16</v>
      </c>
      <c r="DD72" s="70">
        <v>299.16</v>
      </c>
      <c r="DE72" s="70">
        <v>0</v>
      </c>
      <c r="DF72" s="70">
        <v>0</v>
      </c>
      <c r="DG72" s="70">
        <v>0</v>
      </c>
      <c r="DH72" s="70">
        <v>299.16</v>
      </c>
      <c r="DI72" s="70">
        <v>0</v>
      </c>
      <c r="DJ72" s="70">
        <v>0</v>
      </c>
      <c r="DK72" s="70">
        <v>0</v>
      </c>
      <c r="DL72" s="70">
        <v>0</v>
      </c>
      <c r="DM72" s="70">
        <v>0</v>
      </c>
      <c r="DN72" s="70">
        <v>0</v>
      </c>
      <c r="DO72" s="70">
        <v>0</v>
      </c>
      <c r="DP72" s="70">
        <v>0</v>
      </c>
      <c r="DQ72" s="70">
        <v>0</v>
      </c>
      <c r="DR72" s="70">
        <v>0</v>
      </c>
      <c r="DS72" s="61">
        <v>0</v>
      </c>
      <c r="DT72" s="61">
        <v>0</v>
      </c>
      <c r="DU72" s="61">
        <v>0</v>
      </c>
      <c r="DV72" s="61">
        <v>0</v>
      </c>
      <c r="DW72" s="61">
        <v>0</v>
      </c>
      <c r="DX72" s="61">
        <v>0</v>
      </c>
      <c r="DY72" s="61">
        <v>0</v>
      </c>
    </row>
    <row r="73" s="61" customFormat="1" spans="1:129">
      <c r="A73" s="69"/>
      <c r="B73" s="70" t="s">
        <v>145</v>
      </c>
      <c r="C73" s="70">
        <v>11860439.42</v>
      </c>
      <c r="D73" s="70">
        <v>2004024.73</v>
      </c>
      <c r="E73" s="70">
        <v>0</v>
      </c>
      <c r="F73" s="70">
        <v>0</v>
      </c>
      <c r="G73" s="70">
        <v>0</v>
      </c>
      <c r="H73" s="70">
        <v>0</v>
      </c>
      <c r="I73" s="70">
        <v>0</v>
      </c>
      <c r="J73" s="70">
        <v>703092.88</v>
      </c>
      <c r="K73" s="70">
        <v>0</v>
      </c>
      <c r="L73" s="70">
        <v>0</v>
      </c>
      <c r="M73" s="70">
        <v>0</v>
      </c>
      <c r="N73" s="70">
        <v>0</v>
      </c>
      <c r="O73" s="70">
        <v>0</v>
      </c>
      <c r="P73" s="70">
        <v>0</v>
      </c>
      <c r="Q73" s="70">
        <v>0</v>
      </c>
      <c r="R73" s="70">
        <v>0</v>
      </c>
      <c r="S73" s="70">
        <v>11900.52</v>
      </c>
      <c r="T73" s="70">
        <v>0</v>
      </c>
      <c r="U73" s="70">
        <v>6625024.27</v>
      </c>
      <c r="V73" s="70">
        <v>1538577.07</v>
      </c>
      <c r="W73" s="70">
        <v>856519.25</v>
      </c>
      <c r="X73" s="70">
        <v>121300.7</v>
      </c>
      <c r="Y73" s="70">
        <v>1024478.28</v>
      </c>
      <c r="Z73" s="70">
        <v>182832.67</v>
      </c>
      <c r="AA73" s="70">
        <v>60222</v>
      </c>
      <c r="AB73" s="70">
        <v>198589.08</v>
      </c>
      <c r="AC73" s="70">
        <v>72455.04</v>
      </c>
      <c r="AD73" s="70">
        <v>59552.25</v>
      </c>
      <c r="AE73" s="70">
        <v>39674.24</v>
      </c>
      <c r="AF73" s="70">
        <v>137897.71</v>
      </c>
      <c r="AG73" s="70">
        <v>119792.59</v>
      </c>
      <c r="AH73" s="70">
        <v>0</v>
      </c>
      <c r="AI73" s="70">
        <v>499602.46</v>
      </c>
      <c r="AJ73" s="70">
        <v>9235.34</v>
      </c>
      <c r="AK73" s="70">
        <v>26464.44</v>
      </c>
      <c r="AL73" s="70">
        <v>85600.92</v>
      </c>
      <c r="AM73" s="70">
        <v>108242.73</v>
      </c>
      <c r="AN73" s="70">
        <v>0</v>
      </c>
      <c r="AO73" s="70">
        <v>0</v>
      </c>
      <c r="AP73" s="70">
        <v>0</v>
      </c>
      <c r="AQ73" s="70">
        <v>42969.08</v>
      </c>
      <c r="AR73" s="70">
        <v>169931.31</v>
      </c>
      <c r="AS73" s="70">
        <v>3107.31</v>
      </c>
      <c r="AT73" s="70">
        <v>0</v>
      </c>
      <c r="AU73" s="70">
        <v>6300773.84</v>
      </c>
      <c r="AV73" s="70">
        <v>21117.12</v>
      </c>
      <c r="AW73" s="70">
        <v>0</v>
      </c>
      <c r="AX73" s="70">
        <v>18446.6</v>
      </c>
      <c r="AY73" s="70">
        <v>10729.74</v>
      </c>
      <c r="AZ73" s="70">
        <v>81110.82</v>
      </c>
      <c r="BA73" s="70">
        <v>551298.63</v>
      </c>
      <c r="BB73" s="70">
        <v>159405</v>
      </c>
      <c r="BC73" s="70">
        <v>467414.1</v>
      </c>
      <c r="BD73" s="70">
        <v>89372.69</v>
      </c>
      <c r="BE73" s="70">
        <v>158256</v>
      </c>
      <c r="BF73" s="70">
        <v>137261.8</v>
      </c>
      <c r="BG73" s="70">
        <v>608878.39</v>
      </c>
      <c r="BH73" s="70">
        <v>266792</v>
      </c>
      <c r="BI73" s="70">
        <v>459576.86</v>
      </c>
      <c r="BJ73" s="70">
        <v>146629.68</v>
      </c>
      <c r="BK73" s="70">
        <v>10801.41</v>
      </c>
      <c r="BL73" s="70">
        <v>86457.48</v>
      </c>
      <c r="BM73" s="70">
        <v>9471.52</v>
      </c>
      <c r="BN73" s="70">
        <v>59262.72</v>
      </c>
      <c r="BO73" s="70">
        <v>157884.6</v>
      </c>
      <c r="BP73" s="70">
        <v>0</v>
      </c>
      <c r="BQ73" s="70">
        <v>44696.76</v>
      </c>
      <c r="BR73" s="70">
        <v>74488.8</v>
      </c>
      <c r="BS73" s="70">
        <v>255.3</v>
      </c>
      <c r="BT73" s="70">
        <v>131142.63</v>
      </c>
      <c r="BU73" s="70">
        <v>13976.64</v>
      </c>
      <c r="BV73" s="70">
        <v>11694.79</v>
      </c>
      <c r="BW73" s="70">
        <v>0</v>
      </c>
      <c r="BX73" s="70">
        <v>91594.92</v>
      </c>
      <c r="BY73" s="70">
        <v>0</v>
      </c>
      <c r="BZ73" s="70">
        <v>119329.44</v>
      </c>
      <c r="CA73" s="70">
        <v>13507.14</v>
      </c>
      <c r="CB73" s="70">
        <v>48152.4</v>
      </c>
      <c r="CC73" s="70">
        <v>0</v>
      </c>
      <c r="CD73" s="70">
        <v>3257.16</v>
      </c>
      <c r="CE73" s="70">
        <v>2505.38</v>
      </c>
      <c r="CF73" s="70">
        <v>43326.3</v>
      </c>
      <c r="CG73" s="70">
        <v>45451.22</v>
      </c>
      <c r="CH73" s="70">
        <v>0</v>
      </c>
      <c r="CI73" s="70">
        <v>39526.92</v>
      </c>
      <c r="CJ73" s="70">
        <v>10400.16</v>
      </c>
      <c r="CK73" s="70">
        <v>5744.21</v>
      </c>
      <c r="CL73" s="70">
        <v>41272.8</v>
      </c>
      <c r="CM73" s="70">
        <v>63295.32</v>
      </c>
      <c r="CN73" s="70">
        <v>0</v>
      </c>
      <c r="CO73" s="70">
        <v>0</v>
      </c>
      <c r="CP73" s="70">
        <v>70218</v>
      </c>
      <c r="CQ73" s="70">
        <v>4171.68</v>
      </c>
      <c r="CR73" s="70">
        <v>0</v>
      </c>
      <c r="CS73" s="70">
        <v>27237.17</v>
      </c>
      <c r="CT73" s="70">
        <v>0</v>
      </c>
      <c r="CU73" s="70">
        <v>15696.73</v>
      </c>
      <c r="CV73" s="70">
        <v>0</v>
      </c>
      <c r="CW73" s="70">
        <v>0</v>
      </c>
      <c r="CX73" s="70">
        <v>12286.27</v>
      </c>
      <c r="CY73" s="70">
        <v>32490.51</v>
      </c>
      <c r="CZ73" s="70">
        <v>0</v>
      </c>
      <c r="DA73" s="70">
        <v>10851.27</v>
      </c>
      <c r="DB73" s="70">
        <v>79158.6</v>
      </c>
      <c r="DC73" s="70">
        <v>94066.58</v>
      </c>
      <c r="DD73" s="70">
        <v>71391.6</v>
      </c>
      <c r="DE73" s="70">
        <v>733860.45</v>
      </c>
      <c r="DF73" s="70">
        <v>23245.2</v>
      </c>
      <c r="DG73" s="70">
        <v>69504.84</v>
      </c>
      <c r="DH73" s="70">
        <v>53435.64</v>
      </c>
      <c r="DI73" s="70">
        <v>66176.88</v>
      </c>
      <c r="DJ73" s="70">
        <v>44695.8</v>
      </c>
      <c r="DK73" s="70">
        <v>64238.95</v>
      </c>
      <c r="DL73" s="70">
        <v>200012.25</v>
      </c>
      <c r="DM73" s="70">
        <v>85225.31</v>
      </c>
      <c r="DN73" s="70">
        <v>0</v>
      </c>
      <c r="DO73" s="70">
        <v>16370.01</v>
      </c>
      <c r="DP73" s="70">
        <v>63055.6</v>
      </c>
      <c r="DQ73" s="70">
        <v>91348.35</v>
      </c>
      <c r="DR73" s="70">
        <v>65313.04</v>
      </c>
      <c r="DS73" s="61">
        <v>522.07</v>
      </c>
      <c r="DT73" s="61">
        <v>1043.08</v>
      </c>
      <c r="DU73" s="61">
        <v>0</v>
      </c>
      <c r="DV73" s="61">
        <v>204.91</v>
      </c>
      <c r="DW73" s="61">
        <v>0</v>
      </c>
      <c r="DX73" s="61">
        <v>95.47</v>
      </c>
      <c r="DY73" s="61">
        <v>1072.13</v>
      </c>
    </row>
    <row r="74" s="61" customFormat="1" spans="1:129">
      <c r="A74" s="69"/>
      <c r="B74" s="70" t="s">
        <v>146</v>
      </c>
      <c r="C74" s="70">
        <v>0</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0</v>
      </c>
      <c r="BV74" s="70">
        <v>0</v>
      </c>
      <c r="BW74" s="70">
        <v>0</v>
      </c>
      <c r="BX74" s="70">
        <v>0</v>
      </c>
      <c r="BY74" s="70">
        <v>0</v>
      </c>
      <c r="BZ74" s="70">
        <v>0</v>
      </c>
      <c r="CA74" s="70">
        <v>0</v>
      </c>
      <c r="CB74" s="70">
        <v>0</v>
      </c>
      <c r="CC74" s="70">
        <v>0</v>
      </c>
      <c r="CD74" s="70">
        <v>0</v>
      </c>
      <c r="CE74" s="70">
        <v>0</v>
      </c>
      <c r="CF74" s="70">
        <v>0</v>
      </c>
      <c r="CG74" s="70">
        <v>0</v>
      </c>
      <c r="CH74" s="70">
        <v>0</v>
      </c>
      <c r="CI74" s="70">
        <v>0</v>
      </c>
      <c r="CJ74" s="70">
        <v>0</v>
      </c>
      <c r="CK74" s="70">
        <v>0</v>
      </c>
      <c r="CL74" s="70">
        <v>0</v>
      </c>
      <c r="CM74" s="70">
        <v>0</v>
      </c>
      <c r="CN74" s="70">
        <v>0</v>
      </c>
      <c r="CO74" s="70">
        <v>0</v>
      </c>
      <c r="CP74" s="70">
        <v>0</v>
      </c>
      <c r="CQ74" s="70">
        <v>0</v>
      </c>
      <c r="CR74" s="70">
        <v>0</v>
      </c>
      <c r="CS74" s="70">
        <v>0</v>
      </c>
      <c r="CT74" s="70">
        <v>0</v>
      </c>
      <c r="CU74" s="70">
        <v>0</v>
      </c>
      <c r="CV74" s="70">
        <v>0</v>
      </c>
      <c r="CW74" s="70">
        <v>0</v>
      </c>
      <c r="CX74" s="70">
        <v>0</v>
      </c>
      <c r="CY74" s="70">
        <v>0</v>
      </c>
      <c r="CZ74" s="70">
        <v>0</v>
      </c>
      <c r="DA74" s="70">
        <v>0</v>
      </c>
      <c r="DB74" s="70">
        <v>0</v>
      </c>
      <c r="DC74" s="70">
        <v>0</v>
      </c>
      <c r="DD74" s="70">
        <v>0</v>
      </c>
      <c r="DE74" s="70">
        <v>0</v>
      </c>
      <c r="DF74" s="70">
        <v>0</v>
      </c>
      <c r="DG74" s="70">
        <v>0</v>
      </c>
      <c r="DH74" s="70">
        <v>0</v>
      </c>
      <c r="DI74" s="70">
        <v>0</v>
      </c>
      <c r="DJ74" s="70">
        <v>0</v>
      </c>
      <c r="DK74" s="70">
        <v>0</v>
      </c>
      <c r="DL74" s="70">
        <v>0</v>
      </c>
      <c r="DM74" s="70">
        <v>0</v>
      </c>
      <c r="DN74" s="70">
        <v>0</v>
      </c>
      <c r="DO74" s="70">
        <v>0</v>
      </c>
      <c r="DP74" s="70">
        <v>0</v>
      </c>
      <c r="DQ74" s="70">
        <v>0</v>
      </c>
      <c r="DR74" s="70">
        <v>0</v>
      </c>
      <c r="DS74" s="61">
        <v>0</v>
      </c>
      <c r="DT74" s="61">
        <v>0</v>
      </c>
      <c r="DU74" s="61">
        <v>0</v>
      </c>
      <c r="DV74" s="61">
        <v>0</v>
      </c>
      <c r="DW74" s="61">
        <v>0</v>
      </c>
      <c r="DX74" s="61">
        <v>0</v>
      </c>
      <c r="DY74" s="61">
        <v>0</v>
      </c>
    </row>
    <row r="75" s="63" customFormat="1" spans="1:129">
      <c r="A75" s="69"/>
      <c r="B75" s="71" t="s">
        <v>95</v>
      </c>
      <c r="C75" s="70">
        <v>134230725.62</v>
      </c>
      <c r="D75" s="70">
        <v>28628664.17</v>
      </c>
      <c r="E75" s="70">
        <v>142.16</v>
      </c>
      <c r="F75" s="70">
        <v>568.65</v>
      </c>
      <c r="G75" s="70">
        <v>3499</v>
      </c>
      <c r="H75" s="70">
        <v>161514.65</v>
      </c>
      <c r="I75" s="70">
        <v>1813785.89</v>
      </c>
      <c r="J75" s="70">
        <v>3270581.75</v>
      </c>
      <c r="K75" s="70">
        <v>205562.54</v>
      </c>
      <c r="L75" s="70">
        <v>7659621.55</v>
      </c>
      <c r="M75" s="70">
        <v>799950.5</v>
      </c>
      <c r="N75" s="70">
        <v>102088.94</v>
      </c>
      <c r="O75" s="70">
        <v>134198.38</v>
      </c>
      <c r="P75" s="70">
        <v>5138.44</v>
      </c>
      <c r="Q75" s="70">
        <v>0</v>
      </c>
      <c r="R75" s="70">
        <v>0</v>
      </c>
      <c r="S75" s="70">
        <v>353149.41</v>
      </c>
      <c r="T75" s="70">
        <v>123003.41</v>
      </c>
      <c r="U75" s="70">
        <v>68131660</v>
      </c>
      <c r="V75" s="70">
        <v>16219383.62</v>
      </c>
      <c r="W75" s="70">
        <v>5059536.88</v>
      </c>
      <c r="X75" s="70">
        <v>1558675.68</v>
      </c>
      <c r="Y75" s="70">
        <v>10621757.43</v>
      </c>
      <c r="Z75" s="70">
        <v>2362829.76</v>
      </c>
      <c r="AA75" s="70">
        <v>549246.89</v>
      </c>
      <c r="AB75" s="70">
        <v>2036255.85</v>
      </c>
      <c r="AC75" s="70">
        <v>649293.69</v>
      </c>
      <c r="AD75" s="70">
        <v>183918.81</v>
      </c>
      <c r="AE75" s="70">
        <v>154109.92</v>
      </c>
      <c r="AF75" s="70">
        <v>1023175.05</v>
      </c>
      <c r="AG75" s="70">
        <v>986243.09</v>
      </c>
      <c r="AH75" s="70">
        <v>2848.1</v>
      </c>
      <c r="AI75" s="70">
        <v>2709241.91</v>
      </c>
      <c r="AJ75" s="70">
        <v>105899.96</v>
      </c>
      <c r="AK75" s="70">
        <v>481018.06</v>
      </c>
      <c r="AL75" s="70">
        <v>971757.66</v>
      </c>
      <c r="AM75" s="70">
        <v>2762718.96</v>
      </c>
      <c r="AN75" s="70">
        <v>1234723.03</v>
      </c>
      <c r="AO75" s="70">
        <v>304984.12</v>
      </c>
      <c r="AP75" s="70">
        <v>357676.52</v>
      </c>
      <c r="AQ75" s="70">
        <v>4812348.08</v>
      </c>
      <c r="AR75" s="70">
        <v>1124798.12</v>
      </c>
      <c r="AS75" s="70">
        <v>314944.76</v>
      </c>
      <c r="AT75" s="70">
        <v>3056734.34</v>
      </c>
      <c r="AU75" s="70">
        <v>54162732.07</v>
      </c>
      <c r="AV75" s="70">
        <v>1754247.11</v>
      </c>
      <c r="AW75" s="70">
        <v>1935015.68</v>
      </c>
      <c r="AX75" s="70">
        <v>1828342.19</v>
      </c>
      <c r="AY75" s="70">
        <v>1491960.31</v>
      </c>
      <c r="AZ75" s="70">
        <v>2365281.89</v>
      </c>
      <c r="BA75" s="70">
        <v>2250580.78</v>
      </c>
      <c r="BB75" s="70">
        <v>867703.38</v>
      </c>
      <c r="BC75" s="70">
        <v>2439019.26</v>
      </c>
      <c r="BD75" s="70">
        <v>1676899.69</v>
      </c>
      <c r="BE75" s="70">
        <v>1895878.36</v>
      </c>
      <c r="BF75" s="70">
        <v>1366682.19</v>
      </c>
      <c r="BG75" s="70">
        <v>3069877.71</v>
      </c>
      <c r="BH75" s="70">
        <v>2496365.02</v>
      </c>
      <c r="BI75" s="70">
        <v>1233273.87</v>
      </c>
      <c r="BJ75" s="70">
        <v>649020.97</v>
      </c>
      <c r="BK75" s="70">
        <v>883941.27</v>
      </c>
      <c r="BL75" s="70">
        <v>1066568.62</v>
      </c>
      <c r="BM75" s="70">
        <v>707294.79</v>
      </c>
      <c r="BN75" s="70">
        <v>610281.78</v>
      </c>
      <c r="BO75" s="70">
        <v>785549.95</v>
      </c>
      <c r="BP75" s="70">
        <v>1060772.34</v>
      </c>
      <c r="BQ75" s="70">
        <v>512731.96</v>
      </c>
      <c r="BR75" s="70">
        <v>397318.71</v>
      </c>
      <c r="BS75" s="70">
        <v>305747.66</v>
      </c>
      <c r="BT75" s="70">
        <v>450064.27</v>
      </c>
      <c r="BU75" s="70">
        <v>269982.46</v>
      </c>
      <c r="BV75" s="70">
        <v>433566.63</v>
      </c>
      <c r="BW75" s="70">
        <v>336071.61</v>
      </c>
      <c r="BX75" s="70">
        <v>608762.62</v>
      </c>
      <c r="BY75" s="70">
        <v>155290.19</v>
      </c>
      <c r="BZ75" s="70">
        <v>492866.77</v>
      </c>
      <c r="CA75" s="70">
        <v>93428.48</v>
      </c>
      <c r="CB75" s="70">
        <v>238228.53</v>
      </c>
      <c r="CC75" s="70">
        <v>264302.38</v>
      </c>
      <c r="CD75" s="70">
        <v>1458280.5</v>
      </c>
      <c r="CE75" s="70">
        <v>404766.54</v>
      </c>
      <c r="CF75" s="70">
        <v>440648.4</v>
      </c>
      <c r="CG75" s="70">
        <v>538070.07</v>
      </c>
      <c r="CH75" s="70">
        <v>350665.72</v>
      </c>
      <c r="CI75" s="70">
        <v>407528.87</v>
      </c>
      <c r="CJ75" s="70">
        <v>170552.56</v>
      </c>
      <c r="CK75" s="70">
        <v>218961.11</v>
      </c>
      <c r="CL75" s="70">
        <v>454943.9</v>
      </c>
      <c r="CM75" s="70">
        <v>500473.24</v>
      </c>
      <c r="CN75" s="70">
        <v>187298.3</v>
      </c>
      <c r="CO75" s="70">
        <v>282166.34</v>
      </c>
      <c r="CP75" s="70">
        <v>359931.92</v>
      </c>
      <c r="CQ75" s="70">
        <v>279815.39</v>
      </c>
      <c r="CR75" s="70">
        <v>204253.5</v>
      </c>
      <c r="CS75" s="70">
        <v>171585.02</v>
      </c>
      <c r="CT75" s="70">
        <v>175172.02</v>
      </c>
      <c r="CU75" s="70">
        <v>235519.18</v>
      </c>
      <c r="CV75" s="70">
        <v>211970.1</v>
      </c>
      <c r="CW75" s="70">
        <v>197529.06</v>
      </c>
      <c r="CX75" s="70">
        <v>255713.48</v>
      </c>
      <c r="CY75" s="70">
        <v>247755.94</v>
      </c>
      <c r="CZ75" s="70">
        <v>202771.65</v>
      </c>
      <c r="DA75" s="70">
        <v>253137.02</v>
      </c>
      <c r="DB75" s="70">
        <v>466039.28</v>
      </c>
      <c r="DC75" s="70">
        <v>926555.91</v>
      </c>
      <c r="DD75" s="70">
        <v>457374.43</v>
      </c>
      <c r="DE75" s="70">
        <v>1159236.23</v>
      </c>
      <c r="DF75" s="70">
        <v>209522.7</v>
      </c>
      <c r="DG75" s="70">
        <v>973545.11</v>
      </c>
      <c r="DH75" s="70">
        <v>319942.4</v>
      </c>
      <c r="DI75" s="70">
        <v>386033.64</v>
      </c>
      <c r="DJ75" s="70">
        <v>216302.28</v>
      </c>
      <c r="DK75" s="70">
        <v>627653.77</v>
      </c>
      <c r="DL75" s="70">
        <v>662276.4</v>
      </c>
      <c r="DM75" s="70">
        <v>477842.95</v>
      </c>
      <c r="DN75" s="70">
        <v>13422.64</v>
      </c>
      <c r="DO75" s="70">
        <v>590727.44</v>
      </c>
      <c r="DP75" s="70">
        <v>590662.35</v>
      </c>
      <c r="DQ75" s="70">
        <v>530585.55</v>
      </c>
      <c r="DR75" s="70">
        <v>248331.41</v>
      </c>
      <c r="DS75" s="61">
        <v>31678.14</v>
      </c>
      <c r="DT75" s="61">
        <v>18175</v>
      </c>
      <c r="DU75" s="61">
        <v>15091.28</v>
      </c>
      <c r="DV75" s="61">
        <v>10273.45</v>
      </c>
      <c r="DW75" s="61">
        <v>9119.33</v>
      </c>
      <c r="DX75" s="61">
        <v>8290.87</v>
      </c>
      <c r="DY75" s="61">
        <v>11620.25</v>
      </c>
    </row>
    <row r="76" s="61" customFormat="1" spans="1:129">
      <c r="A76" s="69" t="s">
        <v>147</v>
      </c>
      <c r="B76" s="70" t="s">
        <v>148</v>
      </c>
      <c r="C76" s="70">
        <v>14390</v>
      </c>
      <c r="D76" s="70">
        <v>0</v>
      </c>
      <c r="E76" s="70">
        <v>14390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c r="CF76" s="70">
        <v>0</v>
      </c>
      <c r="CG76" s="70">
        <v>0</v>
      </c>
      <c r="CH76" s="70">
        <v>0</v>
      </c>
      <c r="CI76" s="70">
        <v>0</v>
      </c>
      <c r="CJ76" s="70">
        <v>0</v>
      </c>
      <c r="CK76" s="70">
        <v>0</v>
      </c>
      <c r="CL76" s="70">
        <v>0</v>
      </c>
      <c r="CM76" s="70">
        <v>0</v>
      </c>
      <c r="CN76" s="70">
        <v>0</v>
      </c>
      <c r="CO76" s="70">
        <v>0</v>
      </c>
      <c r="CP76" s="70">
        <v>0</v>
      </c>
      <c r="CQ76" s="70">
        <v>0</v>
      </c>
      <c r="CR76" s="70">
        <v>0</v>
      </c>
      <c r="CS76" s="70">
        <v>0</v>
      </c>
      <c r="CT76" s="70">
        <v>0</v>
      </c>
      <c r="CU76" s="70">
        <v>0</v>
      </c>
      <c r="CV76" s="70">
        <v>0</v>
      </c>
      <c r="CW76" s="70">
        <v>0</v>
      </c>
      <c r="CX76" s="70">
        <v>0</v>
      </c>
      <c r="CY76" s="70">
        <v>0</v>
      </c>
      <c r="CZ76" s="70">
        <v>0</v>
      </c>
      <c r="DA76" s="70">
        <v>0</v>
      </c>
      <c r="DB76" s="70">
        <v>0</v>
      </c>
      <c r="DC76" s="70">
        <v>0</v>
      </c>
      <c r="DD76" s="70">
        <v>0</v>
      </c>
      <c r="DE76" s="70">
        <v>0</v>
      </c>
      <c r="DF76" s="70">
        <v>0</v>
      </c>
      <c r="DG76" s="70">
        <v>0</v>
      </c>
      <c r="DH76" s="70">
        <v>0</v>
      </c>
      <c r="DI76" s="70">
        <v>0</v>
      </c>
      <c r="DJ76" s="70">
        <v>0</v>
      </c>
      <c r="DK76" s="70">
        <v>0</v>
      </c>
      <c r="DL76" s="70">
        <v>0</v>
      </c>
      <c r="DM76" s="70">
        <v>0</v>
      </c>
      <c r="DN76" s="70">
        <v>0</v>
      </c>
      <c r="DO76" s="70">
        <v>0</v>
      </c>
      <c r="DP76" s="70">
        <v>0</v>
      </c>
      <c r="DQ76" s="70">
        <v>0</v>
      </c>
      <c r="DR76" s="70">
        <v>0</v>
      </c>
      <c r="DS76" s="61">
        <v>0</v>
      </c>
      <c r="DT76" s="61">
        <v>0</v>
      </c>
      <c r="DU76" s="61">
        <v>0</v>
      </c>
      <c r="DV76" s="61">
        <v>0</v>
      </c>
      <c r="DW76" s="61">
        <v>0</v>
      </c>
      <c r="DX76" s="61">
        <v>0</v>
      </c>
      <c r="DY76" s="61">
        <v>0</v>
      </c>
    </row>
    <row r="77" s="61" customFormat="1" spans="1:129">
      <c r="A77" s="69"/>
      <c r="B77" s="70" t="s">
        <v>149</v>
      </c>
      <c r="C77" s="70">
        <v>0</v>
      </c>
      <c r="D77" s="70">
        <v>0</v>
      </c>
      <c r="E77" s="70">
        <v>0</v>
      </c>
      <c r="F77" s="70">
        <v>0</v>
      </c>
      <c r="G77" s="70">
        <v>0</v>
      </c>
      <c r="H77" s="70">
        <v>0</v>
      </c>
      <c r="I77" s="70">
        <v>0</v>
      </c>
      <c r="J77" s="70">
        <v>0</v>
      </c>
      <c r="K77" s="70">
        <v>0</v>
      </c>
      <c r="L77" s="70">
        <v>0</v>
      </c>
      <c r="M77" s="70">
        <v>0</v>
      </c>
      <c r="N77" s="70">
        <v>0</v>
      </c>
      <c r="O77" s="70">
        <v>0</v>
      </c>
      <c r="P77" s="70">
        <v>0</v>
      </c>
      <c r="Q77" s="70">
        <v>0</v>
      </c>
      <c r="R77" s="70">
        <v>0</v>
      </c>
      <c r="S77" s="70">
        <v>0</v>
      </c>
      <c r="T77" s="70">
        <v>0</v>
      </c>
      <c r="U77" s="70">
        <v>0</v>
      </c>
      <c r="V77" s="70">
        <v>0</v>
      </c>
      <c r="W77" s="70">
        <v>0</v>
      </c>
      <c r="X77" s="70">
        <v>0</v>
      </c>
      <c r="Y77" s="70">
        <v>0</v>
      </c>
      <c r="Z77" s="70">
        <v>0</v>
      </c>
      <c r="AA77" s="70">
        <v>0</v>
      </c>
      <c r="AB77" s="70">
        <v>0</v>
      </c>
      <c r="AC77" s="70">
        <v>0</v>
      </c>
      <c r="AD77" s="70">
        <v>0</v>
      </c>
      <c r="AE77" s="70">
        <v>0</v>
      </c>
      <c r="AF77" s="70">
        <v>0</v>
      </c>
      <c r="AG77" s="70">
        <v>0</v>
      </c>
      <c r="AH77" s="70">
        <v>0</v>
      </c>
      <c r="AI77" s="70">
        <v>0</v>
      </c>
      <c r="AJ77" s="70">
        <v>0</v>
      </c>
      <c r="AK77" s="70">
        <v>0</v>
      </c>
      <c r="AL77" s="70">
        <v>0</v>
      </c>
      <c r="AM77" s="70">
        <v>0</v>
      </c>
      <c r="AN77" s="70">
        <v>0</v>
      </c>
      <c r="AO77" s="70">
        <v>0</v>
      </c>
      <c r="AP77" s="70">
        <v>0</v>
      </c>
      <c r="AQ77" s="70">
        <v>0</v>
      </c>
      <c r="AR77" s="70">
        <v>0</v>
      </c>
      <c r="AS77" s="70">
        <v>0</v>
      </c>
      <c r="AT77" s="70">
        <v>0</v>
      </c>
      <c r="AU77" s="70">
        <v>0</v>
      </c>
      <c r="AV77" s="70">
        <v>0</v>
      </c>
      <c r="AW77" s="70">
        <v>0</v>
      </c>
      <c r="AX77" s="70">
        <v>0</v>
      </c>
      <c r="AY77" s="70">
        <v>0</v>
      </c>
      <c r="AZ77" s="70">
        <v>0</v>
      </c>
      <c r="BA77" s="70">
        <v>0</v>
      </c>
      <c r="BB77" s="70">
        <v>0</v>
      </c>
      <c r="BC77" s="70">
        <v>0</v>
      </c>
      <c r="BD77" s="70">
        <v>0</v>
      </c>
      <c r="BE77" s="70">
        <v>0</v>
      </c>
      <c r="BF77" s="70">
        <v>0</v>
      </c>
      <c r="BG77" s="70">
        <v>0</v>
      </c>
      <c r="BH77" s="70">
        <v>0</v>
      </c>
      <c r="BI77" s="70">
        <v>0</v>
      </c>
      <c r="BJ77" s="70">
        <v>0</v>
      </c>
      <c r="BK77" s="70">
        <v>0</v>
      </c>
      <c r="BL77" s="70">
        <v>0</v>
      </c>
      <c r="BM77" s="70">
        <v>0</v>
      </c>
      <c r="BN77" s="70">
        <v>0</v>
      </c>
      <c r="BO77" s="70">
        <v>0</v>
      </c>
      <c r="BP77" s="70">
        <v>0</v>
      </c>
      <c r="BQ77" s="70">
        <v>0</v>
      </c>
      <c r="BR77" s="70">
        <v>0</v>
      </c>
      <c r="BS77" s="70">
        <v>0</v>
      </c>
      <c r="BT77" s="70">
        <v>0</v>
      </c>
      <c r="BU77" s="70">
        <v>0</v>
      </c>
      <c r="BV77" s="70">
        <v>0</v>
      </c>
      <c r="BW77" s="70">
        <v>0</v>
      </c>
      <c r="BX77" s="70">
        <v>0</v>
      </c>
      <c r="BY77" s="70">
        <v>0</v>
      </c>
      <c r="BZ77" s="70">
        <v>0</v>
      </c>
      <c r="CA77" s="70">
        <v>0</v>
      </c>
      <c r="CB77" s="70">
        <v>0</v>
      </c>
      <c r="CC77" s="70">
        <v>0</v>
      </c>
      <c r="CD77" s="70">
        <v>0</v>
      </c>
      <c r="CE77" s="70">
        <v>0</v>
      </c>
      <c r="CF77" s="70">
        <v>0</v>
      </c>
      <c r="CG77" s="70">
        <v>0</v>
      </c>
      <c r="CH77" s="70">
        <v>0</v>
      </c>
      <c r="CI77" s="70">
        <v>0</v>
      </c>
      <c r="CJ77" s="70">
        <v>0</v>
      </c>
      <c r="CK77" s="70">
        <v>0</v>
      </c>
      <c r="CL77" s="70">
        <v>0</v>
      </c>
      <c r="CM77" s="70">
        <v>0</v>
      </c>
      <c r="CN77" s="70">
        <v>0</v>
      </c>
      <c r="CO77" s="70">
        <v>0</v>
      </c>
      <c r="CP77" s="70">
        <v>0</v>
      </c>
      <c r="CQ77" s="70">
        <v>0</v>
      </c>
      <c r="CR77" s="70">
        <v>0</v>
      </c>
      <c r="CS77" s="70">
        <v>0</v>
      </c>
      <c r="CT77" s="70">
        <v>0</v>
      </c>
      <c r="CU77" s="70">
        <v>0</v>
      </c>
      <c r="CV77" s="70">
        <v>0</v>
      </c>
      <c r="CW77" s="70">
        <v>0</v>
      </c>
      <c r="CX77" s="70">
        <v>0</v>
      </c>
      <c r="CY77" s="70">
        <v>0</v>
      </c>
      <c r="CZ77" s="70">
        <v>0</v>
      </c>
      <c r="DA77" s="70">
        <v>0</v>
      </c>
      <c r="DB77" s="70">
        <v>0</v>
      </c>
      <c r="DC77" s="70">
        <v>0</v>
      </c>
      <c r="DD77" s="70">
        <v>0</v>
      </c>
      <c r="DE77" s="70">
        <v>0</v>
      </c>
      <c r="DF77" s="70">
        <v>0</v>
      </c>
      <c r="DG77" s="70">
        <v>0</v>
      </c>
      <c r="DH77" s="70">
        <v>0</v>
      </c>
      <c r="DI77" s="70">
        <v>0</v>
      </c>
      <c r="DJ77" s="70">
        <v>0</v>
      </c>
      <c r="DK77" s="70">
        <v>0</v>
      </c>
      <c r="DL77" s="70">
        <v>0</v>
      </c>
      <c r="DM77" s="70">
        <v>0</v>
      </c>
      <c r="DN77" s="70">
        <v>0</v>
      </c>
      <c r="DO77" s="70">
        <v>0</v>
      </c>
      <c r="DP77" s="70">
        <v>0</v>
      </c>
      <c r="DQ77" s="70">
        <v>0</v>
      </c>
      <c r="DR77" s="70">
        <v>0</v>
      </c>
      <c r="DS77" s="61">
        <v>0</v>
      </c>
      <c r="DT77" s="61">
        <v>0</v>
      </c>
      <c r="DU77" s="61">
        <v>0</v>
      </c>
      <c r="DV77" s="61">
        <v>0</v>
      </c>
      <c r="DW77" s="61">
        <v>0</v>
      </c>
      <c r="DX77" s="61">
        <v>0</v>
      </c>
      <c r="DY77" s="61">
        <v>0</v>
      </c>
    </row>
    <row r="78" s="61" customFormat="1" spans="1:129">
      <c r="A78" s="69"/>
      <c r="B78" s="70" t="s">
        <v>150</v>
      </c>
      <c r="C78" s="70">
        <v>3751085.23</v>
      </c>
      <c r="D78" s="70">
        <v>1449871.03</v>
      </c>
      <c r="E78" s="70">
        <v>0</v>
      </c>
      <c r="F78" s="70">
        <v>0</v>
      </c>
      <c r="G78" s="70">
        <v>0</v>
      </c>
      <c r="H78" s="70">
        <v>0</v>
      </c>
      <c r="I78" s="70">
        <v>0</v>
      </c>
      <c r="J78" s="70">
        <v>0</v>
      </c>
      <c r="K78" s="70">
        <v>0</v>
      </c>
      <c r="L78" s="70">
        <v>0</v>
      </c>
      <c r="M78" s="70">
        <v>0</v>
      </c>
      <c r="N78" s="70">
        <v>0</v>
      </c>
      <c r="O78" s="70">
        <v>0</v>
      </c>
      <c r="P78" s="70">
        <v>0</v>
      </c>
      <c r="Q78" s="70">
        <v>0</v>
      </c>
      <c r="R78" s="70">
        <v>0</v>
      </c>
      <c r="S78" s="70">
        <v>0</v>
      </c>
      <c r="T78" s="70">
        <v>0</v>
      </c>
      <c r="U78" s="70">
        <v>1391393.81</v>
      </c>
      <c r="V78" s="70">
        <v>148797.67</v>
      </c>
      <c r="W78" s="70">
        <v>631934.59</v>
      </c>
      <c r="X78" s="70">
        <v>129088.13</v>
      </c>
      <c r="Y78" s="70">
        <v>16966.6</v>
      </c>
      <c r="Z78" s="70">
        <v>31212.36</v>
      </c>
      <c r="AA78" s="70">
        <v>8991.09</v>
      </c>
      <c r="AB78" s="70">
        <v>70130.07</v>
      </c>
      <c r="AC78" s="70">
        <v>21497.55</v>
      </c>
      <c r="AD78" s="70">
        <v>61441.33</v>
      </c>
      <c r="AE78" s="70">
        <v>0</v>
      </c>
      <c r="AF78" s="70">
        <v>308574.2</v>
      </c>
      <c r="AG78" s="70">
        <v>105588.71</v>
      </c>
      <c r="AH78" s="70">
        <v>69729.26</v>
      </c>
      <c r="AI78" s="70">
        <v>86601.09</v>
      </c>
      <c r="AJ78" s="70">
        <v>39484.48</v>
      </c>
      <c r="AK78" s="70">
        <v>56927.93</v>
      </c>
      <c r="AL78" s="70">
        <v>32675.72</v>
      </c>
      <c r="AM78" s="70">
        <v>45087.93</v>
      </c>
      <c r="AN78" s="70">
        <v>69415.67</v>
      </c>
      <c r="AO78" s="70">
        <v>62542.75</v>
      </c>
      <c r="AP78" s="70">
        <v>0</v>
      </c>
      <c r="AQ78" s="70">
        <v>87777.78</v>
      </c>
      <c r="AR78" s="70">
        <v>26768.06</v>
      </c>
      <c r="AS78" s="70">
        <v>31754.89</v>
      </c>
      <c r="AT78" s="70">
        <v>48432.09</v>
      </c>
      <c r="AU78" s="70">
        <v>1019614.64</v>
      </c>
      <c r="AV78" s="70">
        <v>47283.13</v>
      </c>
      <c r="AW78" s="70">
        <v>50453.1</v>
      </c>
      <c r="AX78" s="70">
        <v>58940.88</v>
      </c>
      <c r="AY78" s="70">
        <v>42117.94</v>
      </c>
      <c r="AZ78" s="70">
        <v>43538.8</v>
      </c>
      <c r="BA78" s="70">
        <v>44477.82</v>
      </c>
      <c r="BB78" s="70">
        <v>18835.03</v>
      </c>
      <c r="BC78" s="70">
        <v>49123.98</v>
      </c>
      <c r="BD78" s="70">
        <v>24467.89</v>
      </c>
      <c r="BE78" s="70">
        <v>19616.76</v>
      </c>
      <c r="BF78" s="70">
        <v>25395.21</v>
      </c>
      <c r="BG78" s="70">
        <v>36082.74</v>
      </c>
      <c r="BH78" s="70">
        <v>16325.87</v>
      </c>
      <c r="BI78" s="70">
        <v>17319.7</v>
      </c>
      <c r="BJ78" s="70">
        <v>21155.69</v>
      </c>
      <c r="BK78" s="70">
        <v>20970.46</v>
      </c>
      <c r="BL78" s="70">
        <v>23843.24</v>
      </c>
      <c r="BM78" s="70">
        <v>14383.67</v>
      </c>
      <c r="BN78" s="70">
        <v>15011.74</v>
      </c>
      <c r="BO78" s="70">
        <v>19727.33</v>
      </c>
      <c r="BP78" s="70">
        <v>24710.11</v>
      </c>
      <c r="BQ78" s="70">
        <v>10077.85</v>
      </c>
      <c r="BR78" s="70">
        <v>10611.48</v>
      </c>
      <c r="BS78" s="70">
        <v>10809.62</v>
      </c>
      <c r="BT78" s="70">
        <v>14168.94</v>
      </c>
      <c r="BU78" s="70">
        <v>11656.95</v>
      </c>
      <c r="BV78" s="70">
        <v>14921.62</v>
      </c>
      <c r="BW78" s="70">
        <v>10428.04</v>
      </c>
      <c r="BX78" s="70">
        <v>24020.21</v>
      </c>
      <c r="BY78" s="70">
        <v>6945.16</v>
      </c>
      <c r="BZ78" s="70">
        <v>10643.91</v>
      </c>
      <c r="CA78" s="70">
        <v>4581.47</v>
      </c>
      <c r="CB78" s="70">
        <v>6797.38</v>
      </c>
      <c r="CC78" s="70">
        <v>7341.62</v>
      </c>
      <c r="CD78" s="70">
        <v>12169.7</v>
      </c>
      <c r="CE78" s="70">
        <v>20247.5</v>
      </c>
      <c r="CF78" s="70">
        <v>4845.34</v>
      </c>
      <c r="CG78" s="70">
        <v>5152.39</v>
      </c>
      <c r="CH78" s="70">
        <v>3227.13</v>
      </c>
      <c r="CI78" s="70">
        <v>6617.77</v>
      </c>
      <c r="CJ78" s="70">
        <v>3666.65</v>
      </c>
      <c r="CK78" s="70">
        <v>5691.88</v>
      </c>
      <c r="CL78" s="70">
        <v>7126.77</v>
      </c>
      <c r="CM78" s="70">
        <v>8606.21</v>
      </c>
      <c r="CN78" s="70">
        <v>7228.29</v>
      </c>
      <c r="CO78" s="70">
        <v>7450.39</v>
      </c>
      <c r="CP78" s="70">
        <v>8797.8</v>
      </c>
      <c r="CQ78" s="70">
        <v>7914.83</v>
      </c>
      <c r="CR78" s="70">
        <v>5151.85</v>
      </c>
      <c r="CS78" s="70">
        <v>8449.77</v>
      </c>
      <c r="CT78" s="70">
        <v>5599.84</v>
      </c>
      <c r="CU78" s="70">
        <v>5576.49</v>
      </c>
      <c r="CV78" s="70">
        <v>6724.04</v>
      </c>
      <c r="CW78" s="70">
        <v>5002.08</v>
      </c>
      <c r="CX78" s="70">
        <v>4077.81</v>
      </c>
      <c r="CY78" s="70">
        <v>9335.96</v>
      </c>
      <c r="CZ78" s="70">
        <v>4482.51</v>
      </c>
      <c r="DA78" s="70">
        <v>7838.94</v>
      </c>
      <c r="DB78" s="70">
        <v>6826.29</v>
      </c>
      <c r="DC78" s="70">
        <v>13482.34</v>
      </c>
      <c r="DD78" s="70">
        <v>11114.47</v>
      </c>
      <c r="DE78" s="70">
        <v>6770.29</v>
      </c>
      <c r="DF78" s="70">
        <v>5713.22</v>
      </c>
      <c r="DG78" s="70">
        <v>14544.19</v>
      </c>
      <c r="DH78" s="70">
        <v>7413.17</v>
      </c>
      <c r="DI78" s="70">
        <v>3398.92</v>
      </c>
      <c r="DJ78" s="70">
        <v>2453.84</v>
      </c>
      <c r="DK78" s="70">
        <v>1889.21</v>
      </c>
      <c r="DL78" s="70">
        <v>2984.94</v>
      </c>
      <c r="DM78" s="70">
        <v>122.6</v>
      </c>
      <c r="DN78" s="70">
        <v>-4994.58</v>
      </c>
      <c r="DO78" s="70">
        <v>0</v>
      </c>
      <c r="DP78" s="70">
        <v>93.99</v>
      </c>
      <c r="DQ78" s="70">
        <v>34.47</v>
      </c>
      <c r="DR78" s="70">
        <v>0</v>
      </c>
      <c r="DS78" s="61">
        <v>0</v>
      </c>
      <c r="DT78" s="61">
        <v>0</v>
      </c>
      <c r="DU78" s="61">
        <v>0</v>
      </c>
      <c r="DV78" s="61">
        <v>0</v>
      </c>
      <c r="DW78" s="61">
        <v>0</v>
      </c>
      <c r="DX78" s="61">
        <v>0</v>
      </c>
      <c r="DY78" s="61">
        <v>0</v>
      </c>
    </row>
    <row r="79" s="61" customFormat="1" spans="1:129">
      <c r="A79" s="69"/>
      <c r="B79" s="70" t="s">
        <v>151</v>
      </c>
      <c r="C79" s="70">
        <v>150953.32</v>
      </c>
      <c r="D79" s="70">
        <v>0</v>
      </c>
      <c r="E79" s="70">
        <v>0</v>
      </c>
      <c r="F79" s="70">
        <v>0</v>
      </c>
      <c r="G79" s="70">
        <v>0</v>
      </c>
      <c r="H79" s="70">
        <v>0</v>
      </c>
      <c r="I79" s="70">
        <v>0</v>
      </c>
      <c r="J79" s="70">
        <v>0</v>
      </c>
      <c r="K79" s="70">
        <v>0</v>
      </c>
      <c r="L79" s="70">
        <v>0</v>
      </c>
      <c r="M79" s="70">
        <v>0</v>
      </c>
      <c r="N79" s="70">
        <v>0</v>
      </c>
      <c r="O79" s="70">
        <v>0</v>
      </c>
      <c r="P79" s="70">
        <v>0</v>
      </c>
      <c r="Q79" s="70">
        <v>0</v>
      </c>
      <c r="R79" s="70">
        <v>0</v>
      </c>
      <c r="S79" s="70">
        <v>0</v>
      </c>
      <c r="T79" s="70">
        <v>0</v>
      </c>
      <c r="U79" s="70">
        <v>150953.32</v>
      </c>
      <c r="V79" s="70">
        <v>0</v>
      </c>
      <c r="W79" s="70">
        <v>0</v>
      </c>
      <c r="X79" s="70">
        <v>0</v>
      </c>
      <c r="Y79" s="70">
        <v>0</v>
      </c>
      <c r="Z79" s="70">
        <v>0</v>
      </c>
      <c r="AA79" s="70">
        <v>0</v>
      </c>
      <c r="AB79" s="70">
        <v>0</v>
      </c>
      <c r="AC79" s="70">
        <v>0</v>
      </c>
      <c r="AD79" s="70">
        <v>0</v>
      </c>
      <c r="AE79" s="70">
        <v>0</v>
      </c>
      <c r="AF79" s="70">
        <v>0</v>
      </c>
      <c r="AG79" s="70">
        <v>0</v>
      </c>
      <c r="AH79" s="70">
        <v>0</v>
      </c>
      <c r="AI79" s="70">
        <v>0</v>
      </c>
      <c r="AJ79" s="70">
        <v>0</v>
      </c>
      <c r="AK79" s="70">
        <v>0</v>
      </c>
      <c r="AL79" s="70">
        <v>0</v>
      </c>
      <c r="AM79" s="70">
        <v>0</v>
      </c>
      <c r="AN79" s="70">
        <v>0</v>
      </c>
      <c r="AO79" s="70">
        <v>0</v>
      </c>
      <c r="AP79" s="70">
        <v>0</v>
      </c>
      <c r="AQ79" s="70">
        <v>0</v>
      </c>
      <c r="AR79" s="70">
        <v>0</v>
      </c>
      <c r="AS79" s="70">
        <v>0</v>
      </c>
      <c r="AT79" s="70">
        <v>0</v>
      </c>
      <c r="AU79" s="70">
        <v>150953.32</v>
      </c>
      <c r="AV79" s="70">
        <v>0</v>
      </c>
      <c r="AW79" s="70">
        <v>0</v>
      </c>
      <c r="AX79" s="70">
        <v>0</v>
      </c>
      <c r="AY79" s="70">
        <v>0</v>
      </c>
      <c r="AZ79" s="70">
        <v>0</v>
      </c>
      <c r="BA79" s="70">
        <v>0</v>
      </c>
      <c r="BB79" s="70">
        <v>0</v>
      </c>
      <c r="BC79" s="70">
        <v>0</v>
      </c>
      <c r="BD79" s="70">
        <v>0</v>
      </c>
      <c r="BE79" s="70">
        <v>0</v>
      </c>
      <c r="BF79" s="70">
        <v>0</v>
      </c>
      <c r="BG79" s="70">
        <v>0</v>
      </c>
      <c r="BH79" s="70">
        <v>0</v>
      </c>
      <c r="BI79" s="70">
        <v>0</v>
      </c>
      <c r="BJ79" s="70">
        <v>0</v>
      </c>
      <c r="BK79" s="70">
        <v>4200</v>
      </c>
      <c r="BL79" s="70">
        <v>0</v>
      </c>
      <c r="BM79" s="70">
        <v>9960</v>
      </c>
      <c r="BN79" s="70">
        <v>0</v>
      </c>
      <c r="BO79" s="70">
        <v>0</v>
      </c>
      <c r="BP79" s="70">
        <v>0</v>
      </c>
      <c r="BQ79" s="70">
        <v>0</v>
      </c>
      <c r="BR79" s="70">
        <v>0</v>
      </c>
      <c r="BS79" s="70">
        <v>0</v>
      </c>
      <c r="BT79" s="70">
        <v>0</v>
      </c>
      <c r="BU79" s="70">
        <v>0</v>
      </c>
      <c r="BV79" s="70">
        <v>24485.25</v>
      </c>
      <c r="BW79" s="70">
        <v>0</v>
      </c>
      <c r="BX79" s="70">
        <v>0</v>
      </c>
      <c r="BY79" s="70">
        <v>0</v>
      </c>
      <c r="BZ79" s="70">
        <v>0</v>
      </c>
      <c r="CA79" s="70">
        <v>0</v>
      </c>
      <c r="CB79" s="70">
        <v>0</v>
      </c>
      <c r="CC79" s="70">
        <v>0</v>
      </c>
      <c r="CD79" s="70">
        <v>0</v>
      </c>
      <c r="CE79" s="70">
        <v>0</v>
      </c>
      <c r="CF79" s="70">
        <v>0</v>
      </c>
      <c r="CG79" s="70">
        <v>9959</v>
      </c>
      <c r="CH79" s="70">
        <v>0</v>
      </c>
      <c r="CI79" s="70">
        <v>0</v>
      </c>
      <c r="CJ79" s="70">
        <v>0</v>
      </c>
      <c r="CK79" s="70">
        <v>0</v>
      </c>
      <c r="CL79" s="70">
        <v>0</v>
      </c>
      <c r="CM79" s="70">
        <v>0</v>
      </c>
      <c r="CN79" s="70">
        <v>0</v>
      </c>
      <c r="CO79" s="70">
        <v>0</v>
      </c>
      <c r="CP79" s="70">
        <v>0</v>
      </c>
      <c r="CQ79" s="70">
        <v>0</v>
      </c>
      <c r="CR79" s="70">
        <v>0</v>
      </c>
      <c r="CS79" s="70">
        <v>0</v>
      </c>
      <c r="CT79" s="70">
        <v>0</v>
      </c>
      <c r="CU79" s="70">
        <v>0</v>
      </c>
      <c r="CV79" s="70">
        <v>0</v>
      </c>
      <c r="CW79" s="70">
        <v>0</v>
      </c>
      <c r="CX79" s="70">
        <v>0</v>
      </c>
      <c r="CY79" s="70">
        <v>0</v>
      </c>
      <c r="CZ79" s="70">
        <v>0</v>
      </c>
      <c r="DA79" s="70">
        <v>0</v>
      </c>
      <c r="DB79" s="70">
        <v>0</v>
      </c>
      <c r="DC79" s="70">
        <v>0</v>
      </c>
      <c r="DD79" s="70">
        <v>0</v>
      </c>
      <c r="DE79" s="70">
        <v>0</v>
      </c>
      <c r="DF79" s="70">
        <v>0</v>
      </c>
      <c r="DG79" s="70">
        <v>0</v>
      </c>
      <c r="DH79" s="70">
        <v>0</v>
      </c>
      <c r="DI79" s="70">
        <v>0</v>
      </c>
      <c r="DJ79" s="70">
        <v>0</v>
      </c>
      <c r="DK79" s="70">
        <v>0</v>
      </c>
      <c r="DL79" s="70">
        <v>0</v>
      </c>
      <c r="DM79" s="70">
        <v>22640</v>
      </c>
      <c r="DN79" s="70">
        <v>9170.34</v>
      </c>
      <c r="DO79" s="70">
        <v>10844.14</v>
      </c>
      <c r="DP79" s="70">
        <v>31614.96</v>
      </c>
      <c r="DQ79" s="70">
        <v>17777.63</v>
      </c>
      <c r="DR79" s="70">
        <v>9022</v>
      </c>
      <c r="DS79" s="61">
        <v>0</v>
      </c>
      <c r="DT79" s="61">
        <v>0</v>
      </c>
      <c r="DU79" s="61">
        <v>0</v>
      </c>
      <c r="DV79" s="61">
        <v>1280</v>
      </c>
      <c r="DW79" s="61">
        <v>0</v>
      </c>
      <c r="DX79" s="61">
        <v>0</v>
      </c>
      <c r="DY79" s="61">
        <v>0</v>
      </c>
    </row>
    <row r="80" s="63" customFormat="1" spans="1:129">
      <c r="A80" s="69"/>
      <c r="B80" s="71" t="s">
        <v>95</v>
      </c>
      <c r="C80" s="70">
        <v>3916428.55</v>
      </c>
      <c r="D80" s="70">
        <v>1449871.03</v>
      </c>
      <c r="E80" s="70">
        <v>14390</v>
      </c>
      <c r="F80" s="70">
        <v>0</v>
      </c>
      <c r="G80" s="70">
        <v>0</v>
      </c>
      <c r="H80" s="70">
        <v>0</v>
      </c>
      <c r="I80" s="70">
        <v>0</v>
      </c>
      <c r="J80" s="70">
        <v>0</v>
      </c>
      <c r="K80" s="70">
        <v>0</v>
      </c>
      <c r="L80" s="70">
        <v>0</v>
      </c>
      <c r="M80" s="70">
        <v>0</v>
      </c>
      <c r="N80" s="70">
        <v>0</v>
      </c>
      <c r="O80" s="70">
        <v>0</v>
      </c>
      <c r="P80" s="70">
        <v>0</v>
      </c>
      <c r="Q80" s="70">
        <v>0</v>
      </c>
      <c r="R80" s="70">
        <v>0</v>
      </c>
      <c r="S80" s="70">
        <v>0</v>
      </c>
      <c r="T80" s="70">
        <v>0</v>
      </c>
      <c r="U80" s="70">
        <v>1542347.13</v>
      </c>
      <c r="V80" s="70">
        <v>148797.67</v>
      </c>
      <c r="W80" s="70">
        <v>631934.59</v>
      </c>
      <c r="X80" s="70">
        <v>129088.13</v>
      </c>
      <c r="Y80" s="70">
        <v>16966.6</v>
      </c>
      <c r="Z80" s="70">
        <v>31212.36</v>
      </c>
      <c r="AA80" s="70">
        <v>8991.09</v>
      </c>
      <c r="AB80" s="70">
        <v>70130.07</v>
      </c>
      <c r="AC80" s="70">
        <v>21497.55</v>
      </c>
      <c r="AD80" s="70">
        <v>61441.33</v>
      </c>
      <c r="AE80" s="70">
        <v>0</v>
      </c>
      <c r="AF80" s="70">
        <v>308574.2</v>
      </c>
      <c r="AG80" s="70">
        <v>105588.71</v>
      </c>
      <c r="AH80" s="70">
        <v>69729.26</v>
      </c>
      <c r="AI80" s="70">
        <v>86601.09</v>
      </c>
      <c r="AJ80" s="70">
        <v>39484.48</v>
      </c>
      <c r="AK80" s="70">
        <v>56927.93</v>
      </c>
      <c r="AL80" s="70">
        <v>32675.72</v>
      </c>
      <c r="AM80" s="70">
        <v>45087.93</v>
      </c>
      <c r="AN80" s="70">
        <v>69415.67</v>
      </c>
      <c r="AO80" s="70">
        <v>62542.75</v>
      </c>
      <c r="AP80" s="70">
        <v>0</v>
      </c>
      <c r="AQ80" s="70">
        <v>87777.78</v>
      </c>
      <c r="AR80" s="70">
        <v>26768.06</v>
      </c>
      <c r="AS80" s="70">
        <v>31754.89</v>
      </c>
      <c r="AT80" s="70">
        <v>48432.09</v>
      </c>
      <c r="AU80" s="70">
        <v>1170567.96</v>
      </c>
      <c r="AV80" s="70">
        <v>47283.13</v>
      </c>
      <c r="AW80" s="70">
        <v>50453.1</v>
      </c>
      <c r="AX80" s="70">
        <v>58940.88</v>
      </c>
      <c r="AY80" s="70">
        <v>42117.94</v>
      </c>
      <c r="AZ80" s="70">
        <v>43538.8</v>
      </c>
      <c r="BA80" s="70">
        <v>44477.82</v>
      </c>
      <c r="BB80" s="70">
        <v>18835.03</v>
      </c>
      <c r="BC80" s="70">
        <v>49123.98</v>
      </c>
      <c r="BD80" s="70">
        <v>24467.89</v>
      </c>
      <c r="BE80" s="70">
        <v>19616.76</v>
      </c>
      <c r="BF80" s="70">
        <v>25395.21</v>
      </c>
      <c r="BG80" s="70">
        <v>36082.74</v>
      </c>
      <c r="BH80" s="70">
        <v>16325.87</v>
      </c>
      <c r="BI80" s="70">
        <v>17319.7</v>
      </c>
      <c r="BJ80" s="70">
        <v>21155.69</v>
      </c>
      <c r="BK80" s="70">
        <v>25170.46</v>
      </c>
      <c r="BL80" s="70">
        <v>23843.24</v>
      </c>
      <c r="BM80" s="70">
        <v>24343.67</v>
      </c>
      <c r="BN80" s="70">
        <v>15011.74</v>
      </c>
      <c r="BO80" s="70">
        <v>19727.33</v>
      </c>
      <c r="BP80" s="70">
        <v>24710.11</v>
      </c>
      <c r="BQ80" s="70">
        <v>10077.85</v>
      </c>
      <c r="BR80" s="70">
        <v>10611.48</v>
      </c>
      <c r="BS80" s="70">
        <v>10809.62</v>
      </c>
      <c r="BT80" s="70">
        <v>14168.94</v>
      </c>
      <c r="BU80" s="70">
        <v>11656.95</v>
      </c>
      <c r="BV80" s="70">
        <v>39406.87</v>
      </c>
      <c r="BW80" s="70">
        <v>10428.04</v>
      </c>
      <c r="BX80" s="70">
        <v>24020.21</v>
      </c>
      <c r="BY80" s="70">
        <v>6945.16</v>
      </c>
      <c r="BZ80" s="70">
        <v>10643.91</v>
      </c>
      <c r="CA80" s="70">
        <v>4581.47</v>
      </c>
      <c r="CB80" s="70">
        <v>6797.38</v>
      </c>
      <c r="CC80" s="70">
        <v>7341.62</v>
      </c>
      <c r="CD80" s="70">
        <v>12169.7</v>
      </c>
      <c r="CE80" s="70">
        <v>20247.5</v>
      </c>
      <c r="CF80" s="70">
        <v>4845.34</v>
      </c>
      <c r="CG80" s="70">
        <v>15111.39</v>
      </c>
      <c r="CH80" s="70">
        <v>3227.13</v>
      </c>
      <c r="CI80" s="70">
        <v>6617.77</v>
      </c>
      <c r="CJ80" s="70">
        <v>3666.65</v>
      </c>
      <c r="CK80" s="70">
        <v>5691.88</v>
      </c>
      <c r="CL80" s="70">
        <v>7126.77</v>
      </c>
      <c r="CM80" s="70">
        <v>8606.21</v>
      </c>
      <c r="CN80" s="70">
        <v>7228.29</v>
      </c>
      <c r="CO80" s="70">
        <v>7450.39</v>
      </c>
      <c r="CP80" s="70">
        <v>8797.8</v>
      </c>
      <c r="CQ80" s="70">
        <v>7914.83</v>
      </c>
      <c r="CR80" s="70">
        <v>5151.85</v>
      </c>
      <c r="CS80" s="70">
        <v>8449.77</v>
      </c>
      <c r="CT80" s="70">
        <v>5599.84</v>
      </c>
      <c r="CU80" s="70">
        <v>5576.49</v>
      </c>
      <c r="CV80" s="70">
        <v>6724.04</v>
      </c>
      <c r="CW80" s="70">
        <v>5002.08</v>
      </c>
      <c r="CX80" s="70">
        <v>4077.81</v>
      </c>
      <c r="CY80" s="70">
        <v>9335.96</v>
      </c>
      <c r="CZ80" s="70">
        <v>4482.51</v>
      </c>
      <c r="DA80" s="70">
        <v>7838.94</v>
      </c>
      <c r="DB80" s="70">
        <v>6826.29</v>
      </c>
      <c r="DC80" s="70">
        <v>13482.34</v>
      </c>
      <c r="DD80" s="70">
        <v>11114.47</v>
      </c>
      <c r="DE80" s="70">
        <v>6770.29</v>
      </c>
      <c r="DF80" s="70">
        <v>5713.22</v>
      </c>
      <c r="DG80" s="70">
        <v>14544.19</v>
      </c>
      <c r="DH80" s="70">
        <v>7413.17</v>
      </c>
      <c r="DI80" s="70">
        <v>3398.92</v>
      </c>
      <c r="DJ80" s="70">
        <v>2453.84</v>
      </c>
      <c r="DK80" s="70">
        <v>1889.21</v>
      </c>
      <c r="DL80" s="70">
        <v>2984.94</v>
      </c>
      <c r="DM80" s="70">
        <v>22762.6</v>
      </c>
      <c r="DN80" s="70">
        <v>4175.76</v>
      </c>
      <c r="DO80" s="70">
        <v>10844.14</v>
      </c>
      <c r="DP80" s="70">
        <v>31708.95</v>
      </c>
      <c r="DQ80" s="70">
        <v>17812.1</v>
      </c>
      <c r="DR80" s="70">
        <v>9022</v>
      </c>
      <c r="DS80" s="61">
        <v>0</v>
      </c>
      <c r="DT80" s="61">
        <v>0</v>
      </c>
      <c r="DU80" s="61">
        <v>0</v>
      </c>
      <c r="DV80" s="61">
        <v>1280</v>
      </c>
      <c r="DW80" s="61">
        <v>0</v>
      </c>
      <c r="DX80" s="61">
        <v>0</v>
      </c>
      <c r="DY80" s="61">
        <v>0</v>
      </c>
    </row>
    <row r="81" s="63" customFormat="1" ht="14.25" spans="1:129">
      <c r="A81" s="74" t="s">
        <v>2</v>
      </c>
      <c r="B81" s="75" t="s">
        <v>2</v>
      </c>
      <c r="C81" s="70">
        <v>828353577.88</v>
      </c>
      <c r="D81" s="70">
        <v>171198361.23</v>
      </c>
      <c r="E81" s="70">
        <v>9143460.29</v>
      </c>
      <c r="F81" s="70">
        <v>1293758.69</v>
      </c>
      <c r="G81" s="70">
        <v>398242.16</v>
      </c>
      <c r="H81" s="70">
        <v>7727122.54</v>
      </c>
      <c r="I81" s="70">
        <v>9619257.91</v>
      </c>
      <c r="J81" s="70">
        <v>15951250.7</v>
      </c>
      <c r="K81" s="70">
        <v>7591095.04</v>
      </c>
      <c r="L81" s="70">
        <v>19538886.08</v>
      </c>
      <c r="M81" s="70">
        <v>4233579.11</v>
      </c>
      <c r="N81" s="70">
        <v>5655149.84</v>
      </c>
      <c r="O81" s="70">
        <v>3598037.61</v>
      </c>
      <c r="P81" s="70">
        <v>4651469.35</v>
      </c>
      <c r="Q81" s="70">
        <v>26445.27</v>
      </c>
      <c r="R81" s="70">
        <v>0</v>
      </c>
      <c r="S81" s="70">
        <v>3755219.41</v>
      </c>
      <c r="T81" s="70">
        <v>3396250.04</v>
      </c>
      <c r="U81" s="70">
        <v>368321368.87</v>
      </c>
      <c r="V81" s="70">
        <v>42744590.36</v>
      </c>
      <c r="W81" s="70">
        <v>131577136.33</v>
      </c>
      <c r="X81" s="70">
        <v>17932897.05</v>
      </c>
      <c r="Y81" s="70">
        <v>15222015.61</v>
      </c>
      <c r="Z81" s="70">
        <v>9699183.69</v>
      </c>
      <c r="AA81" s="70">
        <v>2790358.39</v>
      </c>
      <c r="AB81" s="70">
        <v>11245446.8</v>
      </c>
      <c r="AC81" s="70">
        <v>3787585.87</v>
      </c>
      <c r="AD81" s="70">
        <v>4677133.17</v>
      </c>
      <c r="AE81" s="70">
        <v>2357666.87</v>
      </c>
      <c r="AF81" s="70">
        <v>67568382.44</v>
      </c>
      <c r="AG81" s="70">
        <v>23736060.3</v>
      </c>
      <c r="AH81" s="70">
        <v>10712262.15</v>
      </c>
      <c r="AI81" s="70">
        <v>22525631.4</v>
      </c>
      <c r="AJ81" s="70">
        <v>7341014.89</v>
      </c>
      <c r="AK81" s="70">
        <v>5704671.55</v>
      </c>
      <c r="AL81" s="70">
        <v>4887210.61</v>
      </c>
      <c r="AM81" s="70">
        <v>16898793.4</v>
      </c>
      <c r="AN81" s="70">
        <v>18440429.06</v>
      </c>
      <c r="AO81" s="70">
        <v>5315345.16</v>
      </c>
      <c r="AP81" s="70">
        <v>7056975.26</v>
      </c>
      <c r="AQ81" s="70">
        <v>76344082.14</v>
      </c>
      <c r="AR81" s="70">
        <v>3945757.62</v>
      </c>
      <c r="AS81" s="70">
        <v>3623120.43</v>
      </c>
      <c r="AT81" s="70">
        <v>10982022.12</v>
      </c>
      <c r="AU81" s="70">
        <v>225714843.68</v>
      </c>
      <c r="AV81" s="70">
        <v>8940441.2</v>
      </c>
      <c r="AW81" s="70">
        <v>9289378.37</v>
      </c>
      <c r="AX81" s="70">
        <v>9407287.11</v>
      </c>
      <c r="AY81" s="70">
        <v>7824866.79</v>
      </c>
      <c r="AZ81" s="70">
        <v>9430484.52</v>
      </c>
      <c r="BA81" s="70">
        <v>9471946.83</v>
      </c>
      <c r="BB81" s="70">
        <v>3387703.51</v>
      </c>
      <c r="BC81" s="70">
        <v>10222767.61</v>
      </c>
      <c r="BD81" s="70">
        <v>5305795.81</v>
      </c>
      <c r="BE81" s="70">
        <v>5048279.98</v>
      </c>
      <c r="BF81" s="70">
        <v>6111060.06</v>
      </c>
      <c r="BG81" s="70">
        <v>7981958.67</v>
      </c>
      <c r="BH81" s="70">
        <v>5638119.97</v>
      </c>
      <c r="BI81" s="70">
        <v>4392768.73</v>
      </c>
      <c r="BJ81" s="70">
        <v>3843064.06</v>
      </c>
      <c r="BK81" s="70">
        <v>4035243.68</v>
      </c>
      <c r="BL81" s="70">
        <v>4764807.78</v>
      </c>
      <c r="BM81" s="70">
        <v>2946007.16</v>
      </c>
      <c r="BN81" s="70">
        <v>2886553.89</v>
      </c>
      <c r="BO81" s="70">
        <v>3668053.24</v>
      </c>
      <c r="BP81" s="70">
        <v>4913895.86</v>
      </c>
      <c r="BQ81" s="70">
        <v>2353420.72</v>
      </c>
      <c r="BR81" s="70">
        <v>1887316.72</v>
      </c>
      <c r="BS81" s="70">
        <v>1860125.35</v>
      </c>
      <c r="BT81" s="70">
        <v>2429306.75</v>
      </c>
      <c r="BU81" s="70">
        <v>2059774.69</v>
      </c>
      <c r="BV81" s="70">
        <v>2873710.12</v>
      </c>
      <c r="BW81" s="70">
        <v>1931108.59</v>
      </c>
      <c r="BX81" s="70">
        <v>3343376.06</v>
      </c>
      <c r="BY81" s="70">
        <v>1176123.39</v>
      </c>
      <c r="BZ81" s="70">
        <v>1837966.94</v>
      </c>
      <c r="CA81" s="70">
        <v>745775.51</v>
      </c>
      <c r="CB81" s="70">
        <v>1434481.47</v>
      </c>
      <c r="CC81" s="70">
        <v>1546303.79</v>
      </c>
      <c r="CD81" s="70">
        <v>4375518.17</v>
      </c>
      <c r="CE81" s="70">
        <v>4469802.55</v>
      </c>
      <c r="CF81" s="70">
        <v>1212502.39</v>
      </c>
      <c r="CG81" s="70">
        <v>1472806.67</v>
      </c>
      <c r="CH81" s="70">
        <v>1046994.37</v>
      </c>
      <c r="CI81" s="70">
        <v>1391525.36</v>
      </c>
      <c r="CJ81" s="70">
        <v>864228.88</v>
      </c>
      <c r="CK81" s="70">
        <v>1782751.24</v>
      </c>
      <c r="CL81" s="70">
        <v>2081537.2</v>
      </c>
      <c r="CM81" s="70">
        <v>1463356.91</v>
      </c>
      <c r="CN81" s="70">
        <v>1485886.3</v>
      </c>
      <c r="CO81" s="70">
        <v>1473119.02</v>
      </c>
      <c r="CP81" s="70">
        <v>1633508.5</v>
      </c>
      <c r="CQ81" s="70">
        <v>1093770.7</v>
      </c>
      <c r="CR81" s="70">
        <v>1189622.08</v>
      </c>
      <c r="CS81" s="70">
        <v>1660545.15</v>
      </c>
      <c r="CT81" s="70">
        <v>1017196.03</v>
      </c>
      <c r="CU81" s="70">
        <v>1213836.94</v>
      </c>
      <c r="CV81" s="70">
        <v>1001621.26</v>
      </c>
      <c r="CW81" s="70">
        <v>1459329.72</v>
      </c>
      <c r="CX81" s="70">
        <v>836588.28</v>
      </c>
      <c r="CY81" s="70">
        <v>1735757.11</v>
      </c>
      <c r="CZ81" s="70">
        <v>1232433.02</v>
      </c>
      <c r="DA81" s="70">
        <v>1603649.93</v>
      </c>
      <c r="DB81" s="70">
        <v>1688972.67</v>
      </c>
      <c r="DC81" s="70">
        <v>3113803.54</v>
      </c>
      <c r="DD81" s="70">
        <v>1855308.99</v>
      </c>
      <c r="DE81" s="70">
        <v>2337423.42</v>
      </c>
      <c r="DF81" s="70">
        <v>1070268.37</v>
      </c>
      <c r="DG81" s="70">
        <v>4557676.91</v>
      </c>
      <c r="DH81" s="70">
        <v>1539778.62</v>
      </c>
      <c r="DI81" s="70">
        <v>1398842.78</v>
      </c>
      <c r="DJ81" s="70">
        <v>1375644.04</v>
      </c>
      <c r="DK81" s="70">
        <v>1240107.53</v>
      </c>
      <c r="DL81" s="70">
        <v>3684432.59</v>
      </c>
      <c r="DM81" s="70">
        <v>1562774.5</v>
      </c>
      <c r="DN81" s="70">
        <v>392529.6</v>
      </c>
      <c r="DO81" s="70">
        <v>1723139.17</v>
      </c>
      <c r="DP81" s="70">
        <v>1445335.38</v>
      </c>
      <c r="DQ81" s="70">
        <v>1911081.34</v>
      </c>
      <c r="DR81" s="70">
        <v>780716.89</v>
      </c>
      <c r="DS81" s="61">
        <v>72372.94</v>
      </c>
      <c r="DT81" s="61">
        <v>23755.35</v>
      </c>
      <c r="DU81" s="61">
        <v>27727.65</v>
      </c>
      <c r="DV81" s="61">
        <v>41627.98</v>
      </c>
      <c r="DW81" s="61">
        <v>29898.03</v>
      </c>
      <c r="DX81" s="61">
        <v>29392.64</v>
      </c>
      <c r="DY81" s="61">
        <v>25070.04</v>
      </c>
    </row>
    <row r="82" s="61" customFormat="1" spans="1:3">
      <c r="A82" s="65"/>
      <c r="C82" s="70"/>
    </row>
    <row r="83" s="61" customFormat="1" ht="14.25" spans="1:1">
      <c r="A83" s="76" t="s">
        <v>478</v>
      </c>
    </row>
    <row r="84" s="62" customFormat="1" spans="1:129">
      <c r="A84" s="66" t="s">
        <v>72</v>
      </c>
      <c r="B84" s="67" t="s">
        <v>73</v>
      </c>
      <c r="C84" s="67" t="s">
        <v>2</v>
      </c>
      <c r="D84" s="68" t="s">
        <v>458</v>
      </c>
      <c r="E84" s="68" t="s">
        <v>459</v>
      </c>
      <c r="F84" s="68" t="s">
        <v>460</v>
      </c>
      <c r="G84" s="68" t="s">
        <v>461</v>
      </c>
      <c r="H84" s="68" t="s">
        <v>462</v>
      </c>
      <c r="I84" s="68" t="s">
        <v>463</v>
      </c>
      <c r="J84" s="68" t="s">
        <v>464</v>
      </c>
      <c r="K84" s="68" t="s">
        <v>465</v>
      </c>
      <c r="L84" s="68" t="s">
        <v>466</v>
      </c>
      <c r="M84" s="68" t="s">
        <v>467</v>
      </c>
      <c r="N84" s="68" t="s">
        <v>468</v>
      </c>
      <c r="O84" s="68" t="s">
        <v>469</v>
      </c>
      <c r="P84" s="68" t="s">
        <v>273</v>
      </c>
      <c r="Q84" s="68" t="s">
        <v>274</v>
      </c>
      <c r="R84" s="68" t="s">
        <v>275</v>
      </c>
      <c r="S84" s="68" t="s">
        <v>276</v>
      </c>
      <c r="T84" s="68" t="s">
        <v>5</v>
      </c>
      <c r="U84" s="72" t="s">
        <v>7</v>
      </c>
      <c r="V84" s="72" t="s">
        <v>277</v>
      </c>
      <c r="W84" s="72" t="s">
        <v>278</v>
      </c>
      <c r="X84" s="72" t="s">
        <v>279</v>
      </c>
      <c r="Y84" s="72" t="s">
        <v>6</v>
      </c>
      <c r="Z84" s="72" t="s">
        <v>13</v>
      </c>
      <c r="AA84" s="72" t="s">
        <v>14</v>
      </c>
      <c r="AB84" s="72" t="s">
        <v>16</v>
      </c>
      <c r="AC84" s="72" t="s">
        <v>17</v>
      </c>
      <c r="AD84" s="72" t="s">
        <v>24</v>
      </c>
      <c r="AE84" s="72" t="s">
        <v>23</v>
      </c>
      <c r="AF84" s="72" t="s">
        <v>19</v>
      </c>
      <c r="AG84" s="68" t="s">
        <v>20</v>
      </c>
      <c r="AH84" s="68" t="s">
        <v>21</v>
      </c>
      <c r="AI84" s="68" t="s">
        <v>22</v>
      </c>
      <c r="AJ84" s="68" t="s">
        <v>11</v>
      </c>
      <c r="AK84" s="68" t="s">
        <v>9</v>
      </c>
      <c r="AL84" s="68" t="s">
        <v>10</v>
      </c>
      <c r="AM84" s="68" t="s">
        <v>280</v>
      </c>
      <c r="AN84" s="68" t="s">
        <v>281</v>
      </c>
      <c r="AO84" s="68" t="s">
        <v>282</v>
      </c>
      <c r="AP84" s="68" t="s">
        <v>283</v>
      </c>
      <c r="AQ84" s="68" t="s">
        <v>284</v>
      </c>
      <c r="AR84" s="68" t="s">
        <v>285</v>
      </c>
      <c r="AS84" s="68" t="s">
        <v>286</v>
      </c>
      <c r="AT84" s="68" t="s">
        <v>287</v>
      </c>
      <c r="AU84" s="68" t="s">
        <v>288</v>
      </c>
      <c r="AV84" s="68" t="s">
        <v>289</v>
      </c>
      <c r="AW84" s="68" t="s">
        <v>290</v>
      </c>
      <c r="AX84" s="68" t="s">
        <v>291</v>
      </c>
      <c r="AY84" s="68" t="s">
        <v>292</v>
      </c>
      <c r="AZ84" s="68" t="s">
        <v>293</v>
      </c>
      <c r="BA84" s="68" t="s">
        <v>294</v>
      </c>
      <c r="BB84" s="68" t="s">
        <v>295</v>
      </c>
      <c r="BC84" s="68" t="s">
        <v>296</v>
      </c>
      <c r="BD84" s="68" t="s">
        <v>297</v>
      </c>
      <c r="BE84" s="68" t="s">
        <v>298</v>
      </c>
      <c r="BF84" s="68" t="s">
        <v>299</v>
      </c>
      <c r="BG84" s="68" t="s">
        <v>300</v>
      </c>
      <c r="BH84" s="68" t="s">
        <v>470</v>
      </c>
      <c r="BI84" s="68" t="s">
        <v>302</v>
      </c>
      <c r="BJ84" s="68" t="s">
        <v>303</v>
      </c>
      <c r="BK84" s="68" t="s">
        <v>304</v>
      </c>
      <c r="BL84" s="68" t="s">
        <v>305</v>
      </c>
      <c r="BM84" s="68" t="s">
        <v>306</v>
      </c>
      <c r="BN84" s="68" t="s">
        <v>307</v>
      </c>
      <c r="BO84" s="68" t="s">
        <v>308</v>
      </c>
      <c r="BP84" s="68" t="s">
        <v>309</v>
      </c>
      <c r="BQ84" s="68" t="s">
        <v>310</v>
      </c>
      <c r="BR84" s="68" t="s">
        <v>311</v>
      </c>
      <c r="BS84" s="68" t="s">
        <v>312</v>
      </c>
      <c r="BT84" s="68" t="s">
        <v>313</v>
      </c>
      <c r="BU84" s="68" t="s">
        <v>314</v>
      </c>
      <c r="BV84" s="68" t="s">
        <v>315</v>
      </c>
      <c r="BW84" s="68" t="s">
        <v>316</v>
      </c>
      <c r="BX84" s="68" t="s">
        <v>317</v>
      </c>
      <c r="BY84" s="68" t="s">
        <v>318</v>
      </c>
      <c r="BZ84" s="68" t="s">
        <v>319</v>
      </c>
      <c r="CA84" s="68" t="s">
        <v>320</v>
      </c>
      <c r="CB84" s="68" t="s">
        <v>321</v>
      </c>
      <c r="CC84" s="68" t="s">
        <v>322</v>
      </c>
      <c r="CD84" s="68" t="s">
        <v>323</v>
      </c>
      <c r="CE84" s="68" t="s">
        <v>324</v>
      </c>
      <c r="CF84" s="68" t="s">
        <v>325</v>
      </c>
      <c r="CG84" s="68" t="s">
        <v>326</v>
      </c>
      <c r="CH84" s="68" t="s">
        <v>327</v>
      </c>
      <c r="CI84" s="68" t="s">
        <v>328</v>
      </c>
      <c r="CJ84" s="68" t="s">
        <v>329</v>
      </c>
      <c r="CK84" s="68" t="s">
        <v>330</v>
      </c>
      <c r="CL84" s="68" t="s">
        <v>331</v>
      </c>
      <c r="CM84" s="68" t="s">
        <v>332</v>
      </c>
      <c r="CN84" s="68" t="s">
        <v>333</v>
      </c>
      <c r="CO84" s="68" t="s">
        <v>334</v>
      </c>
      <c r="CP84" s="68" t="s">
        <v>335</v>
      </c>
      <c r="CQ84" s="68" t="s">
        <v>336</v>
      </c>
      <c r="CR84" s="68" t="s">
        <v>337</v>
      </c>
      <c r="CS84" s="68" t="s">
        <v>338</v>
      </c>
      <c r="CT84" s="68" t="s">
        <v>339</v>
      </c>
      <c r="CU84" s="68" t="s">
        <v>340</v>
      </c>
      <c r="CV84" s="68" t="s">
        <v>341</v>
      </c>
      <c r="CW84" s="68" t="s">
        <v>342</v>
      </c>
      <c r="CX84" s="68" t="s">
        <v>343</v>
      </c>
      <c r="CY84" s="68" t="s">
        <v>344</v>
      </c>
      <c r="CZ84" s="68" t="s">
        <v>345</v>
      </c>
      <c r="DA84" s="68" t="s">
        <v>346</v>
      </c>
      <c r="DB84" s="68" t="s">
        <v>347</v>
      </c>
      <c r="DC84" s="68" t="s">
        <v>348</v>
      </c>
      <c r="DD84" s="68" t="s">
        <v>349</v>
      </c>
      <c r="DE84" s="68" t="s">
        <v>350</v>
      </c>
      <c r="DF84" s="68" t="s">
        <v>351</v>
      </c>
      <c r="DG84" s="68" t="s">
        <v>352</v>
      </c>
      <c r="DH84" s="68" t="s">
        <v>353</v>
      </c>
      <c r="DI84" s="68" t="s">
        <v>354</v>
      </c>
      <c r="DJ84" s="68" t="s">
        <v>355</v>
      </c>
      <c r="DK84" s="68" t="s">
        <v>356</v>
      </c>
      <c r="DL84" s="73" t="s">
        <v>357</v>
      </c>
      <c r="DM84" s="62" t="s">
        <v>358</v>
      </c>
      <c r="DN84" s="62" t="s">
        <v>359</v>
      </c>
      <c r="DO84" s="62" t="s">
        <v>360</v>
      </c>
      <c r="DP84" s="62" t="s">
        <v>361</v>
      </c>
      <c r="DQ84" s="62" t="s">
        <v>362</v>
      </c>
      <c r="DR84" s="62" t="s">
        <v>363</v>
      </c>
      <c r="DS84" s="62" t="s">
        <v>471</v>
      </c>
      <c r="DT84" s="62" t="s">
        <v>472</v>
      </c>
      <c r="DU84" s="62" t="s">
        <v>473</v>
      </c>
      <c r="DV84" s="62" t="s">
        <v>474</v>
      </c>
      <c r="DW84" s="62" t="s">
        <v>475</v>
      </c>
      <c r="DX84" s="62" t="s">
        <v>476</v>
      </c>
      <c r="DY84" s="62" t="s">
        <v>477</v>
      </c>
    </row>
    <row r="85" s="61" customFormat="1" spans="1:129">
      <c r="A85" s="69" t="s">
        <v>74</v>
      </c>
      <c r="B85" s="70" t="s">
        <v>75</v>
      </c>
      <c r="C85" s="70">
        <v>7137563.65</v>
      </c>
      <c r="D85" s="70">
        <v>0</v>
      </c>
      <c r="E85" s="70">
        <v>0</v>
      </c>
      <c r="F85" s="70">
        <v>0</v>
      </c>
      <c r="G85" s="70">
        <v>0</v>
      </c>
      <c r="H85" s="70">
        <v>0</v>
      </c>
      <c r="I85" s="70">
        <v>0</v>
      </c>
      <c r="J85" s="70">
        <v>0</v>
      </c>
      <c r="K85" s="70">
        <v>0</v>
      </c>
      <c r="L85" s="70">
        <v>0</v>
      </c>
      <c r="M85" s="70">
        <v>0</v>
      </c>
      <c r="N85" s="70">
        <v>0</v>
      </c>
      <c r="O85" s="70">
        <v>0</v>
      </c>
      <c r="P85" s="70">
        <v>0</v>
      </c>
      <c r="Q85" s="70"/>
      <c r="R85" s="70"/>
      <c r="S85" s="70">
        <v>0</v>
      </c>
      <c r="T85" s="70">
        <v>0</v>
      </c>
      <c r="U85" s="70">
        <v>3901311.65</v>
      </c>
      <c r="V85" s="70">
        <v>0</v>
      </c>
      <c r="W85" s="70">
        <v>3236252</v>
      </c>
      <c r="X85" s="70">
        <v>0</v>
      </c>
      <c r="Y85" s="70">
        <v>0</v>
      </c>
      <c r="Z85" s="70">
        <v>0</v>
      </c>
      <c r="AA85" s="70">
        <v>0</v>
      </c>
      <c r="AB85" s="70">
        <v>0</v>
      </c>
      <c r="AC85" s="70">
        <v>0</v>
      </c>
      <c r="AD85" s="70">
        <v>0</v>
      </c>
      <c r="AE85" s="70">
        <v>0</v>
      </c>
      <c r="AF85" s="70">
        <v>812400</v>
      </c>
      <c r="AG85" s="70">
        <v>0</v>
      </c>
      <c r="AH85" s="70">
        <v>1214952</v>
      </c>
      <c r="AI85" s="70">
        <v>1208900</v>
      </c>
      <c r="AJ85" s="70">
        <v>0</v>
      </c>
      <c r="AK85" s="70">
        <v>0</v>
      </c>
      <c r="AL85" s="70">
        <v>0</v>
      </c>
      <c r="AM85" s="70">
        <v>0</v>
      </c>
      <c r="AN85" s="70">
        <v>216324.57</v>
      </c>
      <c r="AO85" s="70">
        <v>0</v>
      </c>
      <c r="AP85" s="70">
        <v>0</v>
      </c>
      <c r="AQ85" s="70">
        <v>0</v>
      </c>
      <c r="AR85" s="70">
        <v>67.67</v>
      </c>
      <c r="AS85" s="70">
        <v>129190.61</v>
      </c>
      <c r="AT85" s="70">
        <v>551523.32</v>
      </c>
      <c r="AU85" s="70">
        <v>3004205.48</v>
      </c>
      <c r="AV85" s="70">
        <v>145392.02</v>
      </c>
      <c r="AW85" s="70">
        <v>164091.69</v>
      </c>
      <c r="AX85" s="70">
        <v>210832.44</v>
      </c>
      <c r="AY85" s="70">
        <v>95903.63</v>
      </c>
      <c r="AZ85" s="70">
        <v>206795.22</v>
      </c>
      <c r="BA85" s="70">
        <v>102827.37</v>
      </c>
      <c r="BB85" s="70">
        <v>51312.8</v>
      </c>
      <c r="BC85" s="70">
        <v>183140.82</v>
      </c>
      <c r="BD85" s="70">
        <v>56540.46</v>
      </c>
      <c r="BE85" s="70">
        <v>32905.58</v>
      </c>
      <c r="BF85" s="70">
        <v>79504.07</v>
      </c>
      <c r="BG85" s="70">
        <v>80040.96</v>
      </c>
      <c r="BH85" s="70">
        <v>17942.04</v>
      </c>
      <c r="BI85" s="70">
        <v>57428.44</v>
      </c>
      <c r="BJ85" s="70">
        <v>73953.5</v>
      </c>
      <c r="BK85" s="70">
        <v>73399.7</v>
      </c>
      <c r="BL85" s="70">
        <v>89659.47</v>
      </c>
      <c r="BM85" s="70">
        <v>42491.92</v>
      </c>
      <c r="BN85" s="70">
        <v>34477.84</v>
      </c>
      <c r="BO85" s="70">
        <v>55057.51</v>
      </c>
      <c r="BP85" s="70">
        <v>82828.59</v>
      </c>
      <c r="BQ85" s="70">
        <v>79901.33</v>
      </c>
      <c r="BR85" s="70">
        <v>19710.48</v>
      </c>
      <c r="BS85" s="70">
        <v>39638.51</v>
      </c>
      <c r="BT85" s="70">
        <v>46049.65</v>
      </c>
      <c r="BU85" s="70">
        <v>36314.54</v>
      </c>
      <c r="BV85" s="70">
        <v>46463.36</v>
      </c>
      <c r="BW85" s="70">
        <v>30820.15</v>
      </c>
      <c r="BX85" s="70">
        <v>33046.43</v>
      </c>
      <c r="BY85" s="70">
        <v>20722.24</v>
      </c>
      <c r="BZ85" s="70">
        <v>8626.51</v>
      </c>
      <c r="CA85" s="70">
        <v>7563.6</v>
      </c>
      <c r="CB85" s="70">
        <v>25002.57</v>
      </c>
      <c r="CC85" s="70">
        <v>13321.52</v>
      </c>
      <c r="CD85" s="70">
        <v>28188.16</v>
      </c>
      <c r="CE85" s="70">
        <v>51422.84</v>
      </c>
      <c r="CF85" s="70">
        <v>1320.53</v>
      </c>
      <c r="CG85" s="70">
        <v>4975.93</v>
      </c>
      <c r="CH85" s="70">
        <v>569.94</v>
      </c>
      <c r="CI85" s="70">
        <v>9125.03</v>
      </c>
      <c r="CJ85" s="70">
        <v>2910.35</v>
      </c>
      <c r="CK85" s="70">
        <v>10802.85</v>
      </c>
      <c r="CL85" s="70">
        <v>34440.83</v>
      </c>
      <c r="CM85" s="70">
        <v>6409.94</v>
      </c>
      <c r="CN85" s="70">
        <v>3537.44</v>
      </c>
      <c r="CO85" s="70">
        <v>14382.98</v>
      </c>
      <c r="CP85" s="70">
        <v>11060.85</v>
      </c>
      <c r="CQ85" s="70">
        <v>4088.43</v>
      </c>
      <c r="CR85" s="70">
        <v>7575.4</v>
      </c>
      <c r="CS85" s="70">
        <v>43758.04</v>
      </c>
      <c r="CT85" s="70">
        <v>470.88</v>
      </c>
      <c r="CU85" s="70">
        <v>12678.78</v>
      </c>
      <c r="CV85" s="70">
        <v>4802.27</v>
      </c>
      <c r="CW85" s="70">
        <v>19164.49</v>
      </c>
      <c r="CX85" s="70">
        <v>3075.82</v>
      </c>
      <c r="CY85" s="70">
        <v>1462.56</v>
      </c>
      <c r="CZ85" s="70">
        <v>2978.08</v>
      </c>
      <c r="DA85" s="70">
        <v>146855.1</v>
      </c>
      <c r="DB85" s="70">
        <v>10529.21</v>
      </c>
      <c r="DC85" s="70">
        <v>14172.49</v>
      </c>
      <c r="DD85" s="70">
        <v>16397.45</v>
      </c>
      <c r="DE85" s="70">
        <v>13209.55</v>
      </c>
      <c r="DF85" s="70">
        <v>12026.57</v>
      </c>
      <c r="DG85" s="70">
        <v>25007.21</v>
      </c>
      <c r="DH85" s="70">
        <v>10192.24</v>
      </c>
      <c r="DI85" s="70">
        <v>7356.49</v>
      </c>
      <c r="DJ85" s="70">
        <v>22574.59</v>
      </c>
      <c r="DK85" s="70">
        <v>2306.83</v>
      </c>
      <c r="DL85" s="78">
        <v>5249.95</v>
      </c>
      <c r="DM85" s="61">
        <v>8427.37</v>
      </c>
      <c r="DN85" s="61">
        <v>0</v>
      </c>
      <c r="DO85" s="61">
        <v>2056.85</v>
      </c>
      <c r="DP85" s="61">
        <v>173.51</v>
      </c>
      <c r="DQ85" s="61">
        <v>33338.19</v>
      </c>
      <c r="DR85" s="61">
        <v>18956.06</v>
      </c>
      <c r="DS85" s="61">
        <v>62.73</v>
      </c>
      <c r="DT85" s="61">
        <v>919.61</v>
      </c>
      <c r="DU85" s="61">
        <v>9627.08</v>
      </c>
      <c r="DV85" s="61">
        <v>5006.48</v>
      </c>
      <c r="DW85" s="61">
        <v>3074.55</v>
      </c>
      <c r="DX85" s="61">
        <v>9044.79</v>
      </c>
      <c r="DY85" s="61">
        <v>4731.2</v>
      </c>
    </row>
    <row r="86" s="61" customFormat="1" spans="1:129">
      <c r="A86" s="69"/>
      <c r="B86" s="70" t="s">
        <v>76</v>
      </c>
      <c r="C86" s="70">
        <v>8444226.41</v>
      </c>
      <c r="D86" s="70">
        <v>0</v>
      </c>
      <c r="E86" s="70">
        <v>0</v>
      </c>
      <c r="F86" s="70">
        <v>0</v>
      </c>
      <c r="G86" s="70">
        <v>0</v>
      </c>
      <c r="H86" s="70">
        <v>0</v>
      </c>
      <c r="I86" s="70">
        <v>0</v>
      </c>
      <c r="J86" s="70">
        <v>0</v>
      </c>
      <c r="K86" s="70">
        <v>0</v>
      </c>
      <c r="L86" s="70">
        <v>0</v>
      </c>
      <c r="M86" s="70">
        <v>0</v>
      </c>
      <c r="N86" s="70">
        <v>0</v>
      </c>
      <c r="O86" s="70">
        <v>0</v>
      </c>
      <c r="P86" s="70">
        <v>0</v>
      </c>
      <c r="Q86" s="70"/>
      <c r="R86" s="70"/>
      <c r="S86" s="70">
        <v>0</v>
      </c>
      <c r="T86" s="70">
        <v>0</v>
      </c>
      <c r="U86" s="70">
        <v>8444226.41</v>
      </c>
      <c r="V86" s="70">
        <v>0</v>
      </c>
      <c r="W86" s="70">
        <v>0</v>
      </c>
      <c r="X86" s="70">
        <v>0</v>
      </c>
      <c r="Y86" s="70">
        <v>0</v>
      </c>
      <c r="Z86" s="70">
        <v>0</v>
      </c>
      <c r="AA86" s="70">
        <v>0</v>
      </c>
      <c r="AB86" s="70">
        <v>0</v>
      </c>
      <c r="AC86" s="70">
        <v>0</v>
      </c>
      <c r="AD86" s="70">
        <v>0</v>
      </c>
      <c r="AE86" s="70">
        <v>0</v>
      </c>
      <c r="AF86" s="70">
        <v>0</v>
      </c>
      <c r="AG86" s="70">
        <v>0</v>
      </c>
      <c r="AH86" s="70">
        <v>0</v>
      </c>
      <c r="AI86" s="70">
        <v>0</v>
      </c>
      <c r="AJ86" s="70">
        <v>0</v>
      </c>
      <c r="AK86" s="70">
        <v>0</v>
      </c>
      <c r="AL86" s="70">
        <v>0</v>
      </c>
      <c r="AM86" s="70">
        <v>0</v>
      </c>
      <c r="AN86" s="70">
        <v>0</v>
      </c>
      <c r="AO86" s="70">
        <v>0</v>
      </c>
      <c r="AP86" s="70">
        <v>0</v>
      </c>
      <c r="AQ86" s="70">
        <v>8444226.41</v>
      </c>
      <c r="AR86" s="70">
        <v>0</v>
      </c>
      <c r="AS86" s="70">
        <v>0</v>
      </c>
      <c r="AT86" s="70">
        <v>0</v>
      </c>
      <c r="AU86" s="70">
        <v>0</v>
      </c>
      <c r="AV86" s="70">
        <v>0</v>
      </c>
      <c r="AW86" s="70">
        <v>0</v>
      </c>
      <c r="AX86" s="70">
        <v>0</v>
      </c>
      <c r="AY86" s="70">
        <v>0</v>
      </c>
      <c r="AZ86" s="70">
        <v>0</v>
      </c>
      <c r="BA86" s="70">
        <v>0</v>
      </c>
      <c r="BB86" s="70">
        <v>0</v>
      </c>
      <c r="BC86" s="70">
        <v>0</v>
      </c>
      <c r="BD86" s="70">
        <v>0</v>
      </c>
      <c r="BE86" s="70">
        <v>0</v>
      </c>
      <c r="BF86" s="70">
        <v>0</v>
      </c>
      <c r="BG86" s="70">
        <v>0</v>
      </c>
      <c r="BH86" s="70">
        <v>0</v>
      </c>
      <c r="BI86" s="70">
        <v>0</v>
      </c>
      <c r="BJ86" s="70">
        <v>0</v>
      </c>
      <c r="BK86" s="70">
        <v>0</v>
      </c>
      <c r="BL86" s="70">
        <v>0</v>
      </c>
      <c r="BM86" s="70">
        <v>0</v>
      </c>
      <c r="BN86" s="70">
        <v>0</v>
      </c>
      <c r="BO86" s="70">
        <v>0</v>
      </c>
      <c r="BP86" s="70">
        <v>0</v>
      </c>
      <c r="BQ86" s="70">
        <v>0</v>
      </c>
      <c r="BR86" s="70">
        <v>0</v>
      </c>
      <c r="BS86" s="70">
        <v>0</v>
      </c>
      <c r="BT86" s="70">
        <v>0</v>
      </c>
      <c r="BU86" s="70">
        <v>0</v>
      </c>
      <c r="BV86" s="70">
        <v>0</v>
      </c>
      <c r="BW86" s="70">
        <v>0</v>
      </c>
      <c r="BX86" s="70">
        <v>0</v>
      </c>
      <c r="BY86" s="70">
        <v>0</v>
      </c>
      <c r="BZ86" s="70">
        <v>0</v>
      </c>
      <c r="CA86" s="70">
        <v>0</v>
      </c>
      <c r="CB86" s="70">
        <v>0</v>
      </c>
      <c r="CC86" s="70">
        <v>0</v>
      </c>
      <c r="CD86" s="70">
        <v>0</v>
      </c>
      <c r="CE86" s="70">
        <v>0</v>
      </c>
      <c r="CF86" s="70">
        <v>0</v>
      </c>
      <c r="CG86" s="70">
        <v>0</v>
      </c>
      <c r="CH86" s="70">
        <v>0</v>
      </c>
      <c r="CI86" s="70">
        <v>0</v>
      </c>
      <c r="CJ86" s="70">
        <v>0</v>
      </c>
      <c r="CK86" s="70">
        <v>0</v>
      </c>
      <c r="CL86" s="70">
        <v>0</v>
      </c>
      <c r="CM86" s="70">
        <v>0</v>
      </c>
      <c r="CN86" s="70">
        <v>0</v>
      </c>
      <c r="CO86" s="70">
        <v>0</v>
      </c>
      <c r="CP86" s="70">
        <v>0</v>
      </c>
      <c r="CQ86" s="70">
        <v>0</v>
      </c>
      <c r="CR86" s="70">
        <v>0</v>
      </c>
      <c r="CS86" s="70">
        <v>0</v>
      </c>
      <c r="CT86" s="70">
        <v>0</v>
      </c>
      <c r="CU86" s="70">
        <v>0</v>
      </c>
      <c r="CV86" s="70">
        <v>0</v>
      </c>
      <c r="CW86" s="70">
        <v>0</v>
      </c>
      <c r="CX86" s="70">
        <v>0</v>
      </c>
      <c r="CY86" s="70">
        <v>0</v>
      </c>
      <c r="CZ86" s="70">
        <v>0</v>
      </c>
      <c r="DA86" s="70">
        <v>0</v>
      </c>
      <c r="DB86" s="70">
        <v>0</v>
      </c>
      <c r="DC86" s="70">
        <v>0</v>
      </c>
      <c r="DD86" s="70">
        <v>0</v>
      </c>
      <c r="DE86" s="70">
        <v>0</v>
      </c>
      <c r="DF86" s="70">
        <v>0</v>
      </c>
      <c r="DG86" s="70">
        <v>0</v>
      </c>
      <c r="DH86" s="70">
        <v>0</v>
      </c>
      <c r="DI86" s="70">
        <v>0</v>
      </c>
      <c r="DJ86" s="70">
        <v>0</v>
      </c>
      <c r="DK86" s="70">
        <v>0</v>
      </c>
      <c r="DL86" s="78">
        <v>0</v>
      </c>
      <c r="DM86" s="61">
        <v>0</v>
      </c>
      <c r="DN86" s="61">
        <v>0</v>
      </c>
      <c r="DO86" s="61">
        <v>0</v>
      </c>
      <c r="DP86" s="61">
        <v>0</v>
      </c>
      <c r="DQ86" s="61">
        <v>0</v>
      </c>
      <c r="DR86" s="61">
        <v>0</v>
      </c>
      <c r="DS86" s="61">
        <v>0</v>
      </c>
      <c r="DT86" s="61">
        <v>0</v>
      </c>
      <c r="DU86" s="61">
        <v>0</v>
      </c>
      <c r="DV86" s="61">
        <v>0</v>
      </c>
      <c r="DW86" s="61">
        <v>0</v>
      </c>
      <c r="DX86" s="61">
        <v>0</v>
      </c>
      <c r="DY86" s="61">
        <v>0</v>
      </c>
    </row>
    <row r="87" s="61" customFormat="1" spans="1:129">
      <c r="A87" s="69"/>
      <c r="B87" s="70" t="s">
        <v>77</v>
      </c>
      <c r="C87" s="70">
        <v>94174.76</v>
      </c>
      <c r="D87" s="70">
        <v>0</v>
      </c>
      <c r="E87" s="70">
        <v>0</v>
      </c>
      <c r="F87" s="70">
        <v>0</v>
      </c>
      <c r="G87" s="70">
        <v>0</v>
      </c>
      <c r="H87" s="70">
        <v>0</v>
      </c>
      <c r="I87" s="70">
        <v>0</v>
      </c>
      <c r="J87" s="70">
        <v>0</v>
      </c>
      <c r="K87" s="70">
        <v>0</v>
      </c>
      <c r="L87" s="70">
        <v>0</v>
      </c>
      <c r="M87" s="70">
        <v>0</v>
      </c>
      <c r="N87" s="70">
        <v>0</v>
      </c>
      <c r="O87" s="70">
        <v>0</v>
      </c>
      <c r="P87" s="70">
        <v>0</v>
      </c>
      <c r="Q87" s="70"/>
      <c r="R87" s="70"/>
      <c r="S87" s="70">
        <v>0</v>
      </c>
      <c r="T87" s="70">
        <v>0</v>
      </c>
      <c r="U87" s="70">
        <v>0</v>
      </c>
      <c r="V87" s="70">
        <v>0</v>
      </c>
      <c r="W87" s="70">
        <v>94174.76</v>
      </c>
      <c r="X87" s="70">
        <v>0</v>
      </c>
      <c r="Y87" s="70">
        <v>0</v>
      </c>
      <c r="Z87" s="70">
        <v>0</v>
      </c>
      <c r="AA87" s="70">
        <v>0</v>
      </c>
      <c r="AB87" s="70">
        <v>0</v>
      </c>
      <c r="AC87" s="70">
        <v>0</v>
      </c>
      <c r="AD87" s="70">
        <v>0</v>
      </c>
      <c r="AE87" s="70">
        <v>0</v>
      </c>
      <c r="AF87" s="70">
        <v>94174.76</v>
      </c>
      <c r="AG87" s="70">
        <v>0</v>
      </c>
      <c r="AH87" s="70">
        <v>0</v>
      </c>
      <c r="AI87" s="70">
        <v>0</v>
      </c>
      <c r="AJ87" s="70">
        <v>0</v>
      </c>
      <c r="AK87" s="70">
        <v>0</v>
      </c>
      <c r="AL87" s="70">
        <v>0</v>
      </c>
      <c r="AM87" s="70">
        <v>0</v>
      </c>
      <c r="AN87" s="70">
        <v>0</v>
      </c>
      <c r="AO87" s="70">
        <v>0</v>
      </c>
      <c r="AP87" s="70">
        <v>0</v>
      </c>
      <c r="AQ87" s="70">
        <v>0</v>
      </c>
      <c r="AR87" s="70">
        <v>0</v>
      </c>
      <c r="AS87" s="70">
        <v>0</v>
      </c>
      <c r="AT87" s="70">
        <v>0</v>
      </c>
      <c r="AU87" s="70">
        <v>0</v>
      </c>
      <c r="AV87" s="70">
        <v>0</v>
      </c>
      <c r="AW87" s="70">
        <v>0</v>
      </c>
      <c r="AX87" s="70">
        <v>0</v>
      </c>
      <c r="AY87" s="70">
        <v>0</v>
      </c>
      <c r="AZ87" s="70">
        <v>0</v>
      </c>
      <c r="BA87" s="70">
        <v>0</v>
      </c>
      <c r="BB87" s="70">
        <v>0</v>
      </c>
      <c r="BC87" s="70">
        <v>0</v>
      </c>
      <c r="BD87" s="70">
        <v>0</v>
      </c>
      <c r="BE87" s="70">
        <v>0</v>
      </c>
      <c r="BF87" s="70">
        <v>0</v>
      </c>
      <c r="BG87" s="70">
        <v>0</v>
      </c>
      <c r="BH87" s="70">
        <v>0</v>
      </c>
      <c r="BI87" s="70">
        <v>0</v>
      </c>
      <c r="BJ87" s="70">
        <v>0</v>
      </c>
      <c r="BK87" s="70">
        <v>0</v>
      </c>
      <c r="BL87" s="70">
        <v>0</v>
      </c>
      <c r="BM87" s="70">
        <v>0</v>
      </c>
      <c r="BN87" s="70">
        <v>0</v>
      </c>
      <c r="BO87" s="70">
        <v>0</v>
      </c>
      <c r="BP87" s="70">
        <v>0</v>
      </c>
      <c r="BQ87" s="70">
        <v>0</v>
      </c>
      <c r="BR87" s="70">
        <v>0</v>
      </c>
      <c r="BS87" s="70">
        <v>0</v>
      </c>
      <c r="BT87" s="70">
        <v>0</v>
      </c>
      <c r="BU87" s="70">
        <v>0</v>
      </c>
      <c r="BV87" s="70">
        <v>0</v>
      </c>
      <c r="BW87" s="70">
        <v>0</v>
      </c>
      <c r="BX87" s="70">
        <v>0</v>
      </c>
      <c r="BY87" s="70">
        <v>0</v>
      </c>
      <c r="BZ87" s="70">
        <v>0</v>
      </c>
      <c r="CA87" s="70">
        <v>0</v>
      </c>
      <c r="CB87" s="70">
        <v>0</v>
      </c>
      <c r="CC87" s="70">
        <v>0</v>
      </c>
      <c r="CD87" s="70">
        <v>0</v>
      </c>
      <c r="CE87" s="70">
        <v>0</v>
      </c>
      <c r="CF87" s="70">
        <v>0</v>
      </c>
      <c r="CG87" s="70">
        <v>0</v>
      </c>
      <c r="CH87" s="70">
        <v>0</v>
      </c>
      <c r="CI87" s="70">
        <v>0</v>
      </c>
      <c r="CJ87" s="70">
        <v>0</v>
      </c>
      <c r="CK87" s="70">
        <v>0</v>
      </c>
      <c r="CL87" s="70">
        <v>0</v>
      </c>
      <c r="CM87" s="70">
        <v>0</v>
      </c>
      <c r="CN87" s="70">
        <v>0</v>
      </c>
      <c r="CO87" s="70">
        <v>0</v>
      </c>
      <c r="CP87" s="70">
        <v>0</v>
      </c>
      <c r="CQ87" s="70">
        <v>0</v>
      </c>
      <c r="CR87" s="70">
        <v>0</v>
      </c>
      <c r="CS87" s="70">
        <v>0</v>
      </c>
      <c r="CT87" s="70">
        <v>0</v>
      </c>
      <c r="CU87" s="70">
        <v>0</v>
      </c>
      <c r="CV87" s="70">
        <v>0</v>
      </c>
      <c r="CW87" s="70">
        <v>0</v>
      </c>
      <c r="CX87" s="70">
        <v>0</v>
      </c>
      <c r="CY87" s="70">
        <v>0</v>
      </c>
      <c r="CZ87" s="70">
        <v>0</v>
      </c>
      <c r="DA87" s="70">
        <v>0</v>
      </c>
      <c r="DB87" s="70">
        <v>0</v>
      </c>
      <c r="DC87" s="70">
        <v>0</v>
      </c>
      <c r="DD87" s="70">
        <v>0</v>
      </c>
      <c r="DE87" s="70">
        <v>0</v>
      </c>
      <c r="DF87" s="70">
        <v>0</v>
      </c>
      <c r="DG87" s="70">
        <v>0</v>
      </c>
      <c r="DH87" s="70">
        <v>0</v>
      </c>
      <c r="DI87" s="70">
        <v>0</v>
      </c>
      <c r="DJ87" s="70">
        <v>0</v>
      </c>
      <c r="DK87" s="70">
        <v>0</v>
      </c>
      <c r="DL87" s="78">
        <v>0</v>
      </c>
      <c r="DM87" s="61">
        <v>0</v>
      </c>
      <c r="DN87" s="61">
        <v>0</v>
      </c>
      <c r="DO87" s="61">
        <v>0</v>
      </c>
      <c r="DP87" s="61">
        <v>0</v>
      </c>
      <c r="DQ87" s="61">
        <v>0</v>
      </c>
      <c r="DR87" s="61">
        <v>0</v>
      </c>
      <c r="DS87" s="61">
        <v>0</v>
      </c>
      <c r="DT87" s="61">
        <v>0</v>
      </c>
      <c r="DU87" s="61">
        <v>0</v>
      </c>
      <c r="DV87" s="61">
        <v>0</v>
      </c>
      <c r="DW87" s="61">
        <v>0</v>
      </c>
      <c r="DX87" s="61">
        <v>0</v>
      </c>
      <c r="DY87" s="61">
        <v>0</v>
      </c>
    </row>
    <row r="88" s="61" customFormat="1" spans="1:129">
      <c r="A88" s="69"/>
      <c r="B88" s="70" t="s">
        <v>78</v>
      </c>
      <c r="C88" s="70">
        <v>2016707.65</v>
      </c>
      <c r="D88" s="70">
        <v>0</v>
      </c>
      <c r="E88" s="70">
        <v>1264.88</v>
      </c>
      <c r="F88" s="70">
        <v>0</v>
      </c>
      <c r="G88" s="70">
        <v>0</v>
      </c>
      <c r="H88" s="70">
        <v>0</v>
      </c>
      <c r="I88" s="70">
        <v>0</v>
      </c>
      <c r="J88" s="70">
        <v>0</v>
      </c>
      <c r="K88" s="70">
        <v>0</v>
      </c>
      <c r="L88" s="70">
        <v>0</v>
      </c>
      <c r="M88" s="70">
        <v>0</v>
      </c>
      <c r="N88" s="70">
        <v>0</v>
      </c>
      <c r="O88" s="70">
        <v>0</v>
      </c>
      <c r="P88" s="70">
        <v>0</v>
      </c>
      <c r="Q88" s="70"/>
      <c r="R88" s="70"/>
      <c r="S88" s="70">
        <v>0</v>
      </c>
      <c r="T88" s="70">
        <v>52405.51</v>
      </c>
      <c r="U88" s="70">
        <v>1270112.09</v>
      </c>
      <c r="V88" s="70">
        <v>68565.61</v>
      </c>
      <c r="W88" s="70">
        <v>548011.05</v>
      </c>
      <c r="X88" s="70">
        <v>76348.51</v>
      </c>
      <c r="Y88" s="70">
        <v>6869.93</v>
      </c>
      <c r="Z88" s="70">
        <v>0</v>
      </c>
      <c r="AA88" s="70">
        <v>36854.39</v>
      </c>
      <c r="AB88" s="70">
        <v>14175.31</v>
      </c>
      <c r="AC88" s="70">
        <v>10665.98</v>
      </c>
      <c r="AD88" s="70">
        <v>26401.25</v>
      </c>
      <c r="AE88" s="70">
        <v>5669.59</v>
      </c>
      <c r="AF88" s="70">
        <v>291876.32</v>
      </c>
      <c r="AG88" s="70">
        <v>46197.38</v>
      </c>
      <c r="AH88" s="70">
        <v>111242.69</v>
      </c>
      <c r="AI88" s="70">
        <v>66623.82</v>
      </c>
      <c r="AJ88" s="70">
        <v>29371.23</v>
      </c>
      <c r="AK88" s="70">
        <v>18471.79</v>
      </c>
      <c r="AL88" s="70">
        <v>28505.49</v>
      </c>
      <c r="AM88" s="70">
        <v>21996.54</v>
      </c>
      <c r="AN88" s="70">
        <v>63026.17</v>
      </c>
      <c r="AO88" s="70">
        <v>0</v>
      </c>
      <c r="AP88" s="70">
        <v>0</v>
      </c>
      <c r="AQ88" s="70">
        <v>38193.23</v>
      </c>
      <c r="AR88" s="70">
        <v>14911.8</v>
      </c>
      <c r="AS88" s="70">
        <v>5808.96</v>
      </c>
      <c r="AT88" s="70">
        <v>75988.29</v>
      </c>
      <c r="AU88" s="70">
        <v>1050187.1</v>
      </c>
      <c r="AV88" s="70">
        <v>55349.6</v>
      </c>
      <c r="AW88" s="70">
        <v>12998</v>
      </c>
      <c r="AX88" s="70">
        <v>13760</v>
      </c>
      <c r="AY88" s="70">
        <v>37586.58</v>
      </c>
      <c r="AZ88" s="70">
        <v>30337</v>
      </c>
      <c r="BA88" s="70">
        <v>80134.61</v>
      </c>
      <c r="BB88" s="70">
        <v>17019</v>
      </c>
      <c r="BC88" s="70">
        <v>14902</v>
      </c>
      <c r="BD88" s="70">
        <v>11180.11</v>
      </c>
      <c r="BE88" s="70">
        <v>15390.43</v>
      </c>
      <c r="BF88" s="70">
        <v>9062</v>
      </c>
      <c r="BG88" s="70">
        <v>23510.7</v>
      </c>
      <c r="BH88" s="70">
        <v>9006.4</v>
      </c>
      <c r="BI88" s="70">
        <v>24265</v>
      </c>
      <c r="BJ88" s="70">
        <v>26748.64</v>
      </c>
      <c r="BK88" s="70">
        <v>19737.76</v>
      </c>
      <c r="BL88" s="70">
        <v>37831</v>
      </c>
      <c r="BM88" s="70">
        <v>3932.2</v>
      </c>
      <c r="BN88" s="70">
        <v>9982.5</v>
      </c>
      <c r="BO88" s="70">
        <v>33494.98</v>
      </c>
      <c r="BP88" s="70">
        <v>8290</v>
      </c>
      <c r="BQ88" s="70">
        <v>25979.4</v>
      </c>
      <c r="BR88" s="70">
        <v>10566.38</v>
      </c>
      <c r="BS88" s="70">
        <v>18486.28</v>
      </c>
      <c r="BT88" s="70">
        <v>4409.8</v>
      </c>
      <c r="BU88" s="70">
        <v>13522.4</v>
      </c>
      <c r="BV88" s="70">
        <v>6991.77</v>
      </c>
      <c r="BW88" s="70">
        <v>11423.13</v>
      </c>
      <c r="BX88" s="70">
        <v>9111.87</v>
      </c>
      <c r="BY88" s="70">
        <v>12847</v>
      </c>
      <c r="BZ88" s="70">
        <v>7504.5</v>
      </c>
      <c r="CA88" s="70">
        <v>3338.49</v>
      </c>
      <c r="CB88" s="70">
        <v>4183.19</v>
      </c>
      <c r="CC88" s="70">
        <v>11634.6</v>
      </c>
      <c r="CD88" s="70">
        <v>13621.16</v>
      </c>
      <c r="CE88" s="70">
        <v>17588.8</v>
      </c>
      <c r="CF88" s="70">
        <v>16141</v>
      </c>
      <c r="CG88" s="70">
        <v>3724.24</v>
      </c>
      <c r="CH88" s="70">
        <v>5045</v>
      </c>
      <c r="CI88" s="70">
        <v>9625.71</v>
      </c>
      <c r="CJ88" s="70">
        <v>15366</v>
      </c>
      <c r="CK88" s="70">
        <v>7805.11</v>
      </c>
      <c r="CL88" s="70">
        <v>17002.29</v>
      </c>
      <c r="CM88" s="70">
        <v>8539.6</v>
      </c>
      <c r="CN88" s="70">
        <v>7011</v>
      </c>
      <c r="CO88" s="70">
        <v>4401.86</v>
      </c>
      <c r="CP88" s="70">
        <v>16778</v>
      </c>
      <c r="CQ88" s="70">
        <v>16634.4</v>
      </c>
      <c r="CR88" s="70">
        <v>14791.9</v>
      </c>
      <c r="CS88" s="70">
        <v>14885</v>
      </c>
      <c r="CT88" s="70">
        <v>2697.8</v>
      </c>
      <c r="CU88" s="70">
        <v>7754</v>
      </c>
      <c r="CV88" s="70">
        <v>6535.8</v>
      </c>
      <c r="CW88" s="70">
        <v>9769.6</v>
      </c>
      <c r="CX88" s="70">
        <v>0</v>
      </c>
      <c r="CY88" s="70">
        <v>17058.94</v>
      </c>
      <c r="CZ88" s="70">
        <v>7515</v>
      </c>
      <c r="DA88" s="70">
        <v>4417.58</v>
      </c>
      <c r="DB88" s="70">
        <v>2724.43</v>
      </c>
      <c r="DC88" s="70">
        <v>6963</v>
      </c>
      <c r="DD88" s="70">
        <v>800</v>
      </c>
      <c r="DE88" s="70">
        <v>11551.6</v>
      </c>
      <c r="DF88" s="70">
        <v>4170.4</v>
      </c>
      <c r="DG88" s="70">
        <v>7303.5</v>
      </c>
      <c r="DH88" s="70">
        <v>6437</v>
      </c>
      <c r="DI88" s="70">
        <v>7160</v>
      </c>
      <c r="DJ88" s="70">
        <v>5339</v>
      </c>
      <c r="DK88" s="70">
        <v>2392.2</v>
      </c>
      <c r="DL88" s="78">
        <v>4597</v>
      </c>
      <c r="DM88" s="61">
        <v>22469.3</v>
      </c>
      <c r="DN88" s="61">
        <v>1893.31</v>
      </c>
      <c r="DO88" s="61">
        <v>14417.16</v>
      </c>
      <c r="DP88" s="61">
        <v>7669.99</v>
      </c>
      <c r="DQ88" s="61">
        <v>14618.88</v>
      </c>
      <c r="DR88" s="61">
        <v>9000</v>
      </c>
      <c r="DS88" s="61">
        <v>17551.6</v>
      </c>
      <c r="DT88" s="61">
        <v>6536</v>
      </c>
      <c r="DU88" s="61">
        <v>24</v>
      </c>
      <c r="DV88" s="61">
        <v>6006.3</v>
      </c>
      <c r="DW88" s="61">
        <v>1400</v>
      </c>
      <c r="DX88" s="61">
        <v>2848</v>
      </c>
      <c r="DY88" s="61">
        <v>7087.32</v>
      </c>
    </row>
    <row r="89" s="61" customFormat="1" spans="1:129">
      <c r="A89" s="69"/>
      <c r="B89" s="70" t="s">
        <v>79</v>
      </c>
      <c r="C89" s="70">
        <v>0</v>
      </c>
      <c r="D89" s="70">
        <v>0</v>
      </c>
      <c r="E89" s="70">
        <v>0</v>
      </c>
      <c r="F89" s="70">
        <v>0</v>
      </c>
      <c r="G89" s="70">
        <v>0</v>
      </c>
      <c r="H89" s="70">
        <v>0</v>
      </c>
      <c r="I89" s="70">
        <v>0</v>
      </c>
      <c r="J89" s="70">
        <v>0</v>
      </c>
      <c r="K89" s="70">
        <v>0</v>
      </c>
      <c r="L89" s="70">
        <v>0</v>
      </c>
      <c r="M89" s="70">
        <v>0</v>
      </c>
      <c r="N89" s="70">
        <v>0</v>
      </c>
      <c r="O89" s="70">
        <v>0</v>
      </c>
      <c r="P89" s="70">
        <v>0</v>
      </c>
      <c r="Q89" s="70"/>
      <c r="R89" s="70"/>
      <c r="S89" s="70">
        <v>0</v>
      </c>
      <c r="T89" s="70">
        <v>0</v>
      </c>
      <c r="U89" s="70">
        <v>0</v>
      </c>
      <c r="V89" s="70">
        <v>0</v>
      </c>
      <c r="W89" s="70">
        <v>0</v>
      </c>
      <c r="X89" s="70">
        <v>0</v>
      </c>
      <c r="Y89" s="70">
        <v>0</v>
      </c>
      <c r="Z89" s="70">
        <v>0</v>
      </c>
      <c r="AA89" s="70">
        <v>0</v>
      </c>
      <c r="AB89" s="70">
        <v>0</v>
      </c>
      <c r="AC89" s="70">
        <v>0</v>
      </c>
      <c r="AD89" s="70">
        <v>0</v>
      </c>
      <c r="AE89" s="70">
        <v>0</v>
      </c>
      <c r="AF89" s="70">
        <v>0</v>
      </c>
      <c r="AG89" s="70">
        <v>0</v>
      </c>
      <c r="AH89" s="70">
        <v>0</v>
      </c>
      <c r="AI89" s="70">
        <v>0</v>
      </c>
      <c r="AJ89" s="70">
        <v>0</v>
      </c>
      <c r="AK89" s="70">
        <v>0</v>
      </c>
      <c r="AL89" s="70">
        <v>0</v>
      </c>
      <c r="AM89" s="70">
        <v>0</v>
      </c>
      <c r="AN89" s="70">
        <v>0</v>
      </c>
      <c r="AO89" s="70">
        <v>0</v>
      </c>
      <c r="AP89" s="70">
        <v>0</v>
      </c>
      <c r="AQ89" s="70">
        <v>0</v>
      </c>
      <c r="AR89" s="70">
        <v>0</v>
      </c>
      <c r="AS89" s="70">
        <v>0</v>
      </c>
      <c r="AT89" s="70">
        <v>0</v>
      </c>
      <c r="AU89" s="70">
        <v>0</v>
      </c>
      <c r="AV89" s="70">
        <v>0</v>
      </c>
      <c r="AW89" s="70">
        <v>0</v>
      </c>
      <c r="AX89" s="70">
        <v>0</v>
      </c>
      <c r="AY89" s="70">
        <v>0</v>
      </c>
      <c r="AZ89" s="70">
        <v>0</v>
      </c>
      <c r="BA89" s="70">
        <v>0</v>
      </c>
      <c r="BB89" s="70">
        <v>0</v>
      </c>
      <c r="BC89" s="70">
        <v>0</v>
      </c>
      <c r="BD89" s="70">
        <v>0</v>
      </c>
      <c r="BE89" s="70">
        <v>0</v>
      </c>
      <c r="BF89" s="70">
        <v>0</v>
      </c>
      <c r="BG89" s="70">
        <v>0</v>
      </c>
      <c r="BH89" s="70">
        <v>0</v>
      </c>
      <c r="BI89" s="70">
        <v>0</v>
      </c>
      <c r="BJ89" s="70">
        <v>0</v>
      </c>
      <c r="BK89" s="70">
        <v>0</v>
      </c>
      <c r="BL89" s="70">
        <v>0</v>
      </c>
      <c r="BM89" s="70">
        <v>0</v>
      </c>
      <c r="BN89" s="70">
        <v>0</v>
      </c>
      <c r="BO89" s="70">
        <v>0</v>
      </c>
      <c r="BP89" s="70">
        <v>0</v>
      </c>
      <c r="BQ89" s="70">
        <v>0</v>
      </c>
      <c r="BR89" s="70">
        <v>0</v>
      </c>
      <c r="BS89" s="70">
        <v>0</v>
      </c>
      <c r="BT89" s="70">
        <v>0</v>
      </c>
      <c r="BU89" s="70">
        <v>0</v>
      </c>
      <c r="BV89" s="70">
        <v>0</v>
      </c>
      <c r="BW89" s="70">
        <v>0</v>
      </c>
      <c r="BX89" s="70">
        <v>0</v>
      </c>
      <c r="BY89" s="70">
        <v>0</v>
      </c>
      <c r="BZ89" s="70">
        <v>0</v>
      </c>
      <c r="CA89" s="70">
        <v>0</v>
      </c>
      <c r="CB89" s="70">
        <v>0</v>
      </c>
      <c r="CC89" s="70">
        <v>0</v>
      </c>
      <c r="CD89" s="70">
        <v>0</v>
      </c>
      <c r="CE89" s="70">
        <v>0</v>
      </c>
      <c r="CF89" s="70">
        <v>0</v>
      </c>
      <c r="CG89" s="70">
        <v>0</v>
      </c>
      <c r="CH89" s="70">
        <v>0</v>
      </c>
      <c r="CI89" s="70">
        <v>0</v>
      </c>
      <c r="CJ89" s="70">
        <v>0</v>
      </c>
      <c r="CK89" s="70">
        <v>0</v>
      </c>
      <c r="CL89" s="70">
        <v>0</v>
      </c>
      <c r="CM89" s="70">
        <v>0</v>
      </c>
      <c r="CN89" s="70">
        <v>0</v>
      </c>
      <c r="CO89" s="70">
        <v>0</v>
      </c>
      <c r="CP89" s="70">
        <v>0</v>
      </c>
      <c r="CQ89" s="70">
        <v>0</v>
      </c>
      <c r="CR89" s="70">
        <v>0</v>
      </c>
      <c r="CS89" s="70">
        <v>0</v>
      </c>
      <c r="CT89" s="70">
        <v>0</v>
      </c>
      <c r="CU89" s="70">
        <v>0</v>
      </c>
      <c r="CV89" s="70">
        <v>0</v>
      </c>
      <c r="CW89" s="70">
        <v>0</v>
      </c>
      <c r="CX89" s="70">
        <v>0</v>
      </c>
      <c r="CY89" s="70">
        <v>0</v>
      </c>
      <c r="CZ89" s="70">
        <v>0</v>
      </c>
      <c r="DA89" s="70">
        <v>0</v>
      </c>
      <c r="DB89" s="70">
        <v>0</v>
      </c>
      <c r="DC89" s="70">
        <v>0</v>
      </c>
      <c r="DD89" s="70">
        <v>0</v>
      </c>
      <c r="DE89" s="70">
        <v>0</v>
      </c>
      <c r="DF89" s="70">
        <v>0</v>
      </c>
      <c r="DG89" s="70">
        <v>0</v>
      </c>
      <c r="DH89" s="70">
        <v>0</v>
      </c>
      <c r="DI89" s="70">
        <v>0</v>
      </c>
      <c r="DJ89" s="70">
        <v>0</v>
      </c>
      <c r="DK89" s="70">
        <v>0</v>
      </c>
      <c r="DL89" s="78">
        <v>0</v>
      </c>
      <c r="DM89" s="61">
        <v>0</v>
      </c>
      <c r="DN89" s="61">
        <v>0</v>
      </c>
      <c r="DO89" s="61">
        <v>0</v>
      </c>
      <c r="DP89" s="61">
        <v>0</v>
      </c>
      <c r="DQ89" s="61">
        <v>0</v>
      </c>
      <c r="DR89" s="61">
        <v>0</v>
      </c>
      <c r="DS89" s="61">
        <v>0</v>
      </c>
      <c r="DT89" s="61">
        <v>0</v>
      </c>
      <c r="DU89" s="61">
        <v>0</v>
      </c>
      <c r="DV89" s="61">
        <v>0</v>
      </c>
      <c r="DW89" s="61">
        <v>0</v>
      </c>
      <c r="DX89" s="61">
        <v>0</v>
      </c>
      <c r="DY89" s="61">
        <v>0</v>
      </c>
    </row>
    <row r="90" s="61" customFormat="1" spans="1:129">
      <c r="A90" s="69"/>
      <c r="B90" s="70" t="s">
        <v>80</v>
      </c>
      <c r="C90" s="70">
        <v>1056872.61</v>
      </c>
      <c r="D90" s="70">
        <v>-140846.99</v>
      </c>
      <c r="E90" s="70">
        <v>0</v>
      </c>
      <c r="F90" s="70">
        <v>0</v>
      </c>
      <c r="G90" s="70">
        <v>0</v>
      </c>
      <c r="H90" s="70">
        <v>0</v>
      </c>
      <c r="I90" s="70">
        <v>0</v>
      </c>
      <c r="J90" s="70">
        <v>0</v>
      </c>
      <c r="K90" s="70">
        <v>0</v>
      </c>
      <c r="L90" s="70">
        <v>0</v>
      </c>
      <c r="M90" s="70">
        <v>0</v>
      </c>
      <c r="N90" s="70">
        <v>0</v>
      </c>
      <c r="O90" s="70">
        <v>0</v>
      </c>
      <c r="P90" s="70">
        <v>0</v>
      </c>
      <c r="Q90" s="70"/>
      <c r="R90" s="70"/>
      <c r="S90" s="70">
        <v>0</v>
      </c>
      <c r="T90" s="70">
        <v>0</v>
      </c>
      <c r="U90" s="70">
        <v>721531.89</v>
      </c>
      <c r="V90" s="70">
        <v>355498.23</v>
      </c>
      <c r="W90" s="70">
        <v>1268.25</v>
      </c>
      <c r="X90" s="70">
        <v>119421.23</v>
      </c>
      <c r="Y90" s="70">
        <v>-3.75</v>
      </c>
      <c r="Z90" s="70">
        <v>350807.39</v>
      </c>
      <c r="AA90" s="70">
        <v>35.33</v>
      </c>
      <c r="AB90" s="70">
        <v>-16860.28</v>
      </c>
      <c r="AC90" s="70">
        <v>21519.54</v>
      </c>
      <c r="AD90" s="70">
        <v>0</v>
      </c>
      <c r="AE90" s="70">
        <v>0</v>
      </c>
      <c r="AF90" s="70">
        <v>1268.25</v>
      </c>
      <c r="AG90" s="70">
        <v>0</v>
      </c>
      <c r="AH90" s="70">
        <v>0</v>
      </c>
      <c r="AI90" s="70">
        <v>0</v>
      </c>
      <c r="AJ90" s="70">
        <v>2313</v>
      </c>
      <c r="AK90" s="70">
        <v>60294.97</v>
      </c>
      <c r="AL90" s="70">
        <v>56813.26</v>
      </c>
      <c r="AM90" s="70">
        <v>489.47</v>
      </c>
      <c r="AN90" s="70">
        <v>272716.25</v>
      </c>
      <c r="AO90" s="70">
        <v>0</v>
      </c>
      <c r="AP90" s="70">
        <v>0</v>
      </c>
      <c r="AQ90" s="70">
        <v>0</v>
      </c>
      <c r="AR90" s="70">
        <v>0</v>
      </c>
      <c r="AS90" s="70">
        <v>0</v>
      </c>
      <c r="AT90" s="70">
        <v>12655.75</v>
      </c>
      <c r="AU90" s="70">
        <v>435670.42</v>
      </c>
      <c r="AV90" s="70">
        <v>15569.29</v>
      </c>
      <c r="AW90" s="70">
        <v>21093.59</v>
      </c>
      <c r="AX90" s="70">
        <v>16780.66</v>
      </c>
      <c r="AY90" s="70">
        <v>20014.69</v>
      </c>
      <c r="AZ90" s="70">
        <v>21140.48</v>
      </c>
      <c r="BA90" s="70">
        <v>20454.21</v>
      </c>
      <c r="BB90" s="70">
        <v>6246.29</v>
      </c>
      <c r="BC90" s="70">
        <v>23033.96</v>
      </c>
      <c r="BD90" s="70">
        <v>6643.58</v>
      </c>
      <c r="BE90" s="70">
        <v>4626.63</v>
      </c>
      <c r="BF90" s="70">
        <v>60513.38</v>
      </c>
      <c r="BG90" s="70">
        <v>7661.36</v>
      </c>
      <c r="BH90" s="70">
        <v>5576.75</v>
      </c>
      <c r="BI90" s="70">
        <v>5586.24</v>
      </c>
      <c r="BJ90" s="70">
        <v>6678.8</v>
      </c>
      <c r="BK90" s="70">
        <v>5861.62</v>
      </c>
      <c r="BL90" s="70">
        <v>6645.49</v>
      </c>
      <c r="BM90" s="70">
        <v>4723.07</v>
      </c>
      <c r="BN90" s="70">
        <v>3577.85</v>
      </c>
      <c r="BO90" s="70">
        <v>4963.63</v>
      </c>
      <c r="BP90" s="70">
        <v>7359.03</v>
      </c>
      <c r="BQ90" s="70">
        <v>1134.57</v>
      </c>
      <c r="BR90" s="70">
        <v>2395.93</v>
      </c>
      <c r="BS90" s="70">
        <v>1332.82</v>
      </c>
      <c r="BT90" s="70">
        <v>2026.04</v>
      </c>
      <c r="BU90" s="70">
        <v>1788.75</v>
      </c>
      <c r="BV90" s="70">
        <v>2956.2</v>
      </c>
      <c r="BW90" s="70">
        <v>1950.61</v>
      </c>
      <c r="BX90" s="70">
        <v>224.08</v>
      </c>
      <c r="BY90" s="70">
        <v>948.41</v>
      </c>
      <c r="BZ90" s="70">
        <v>1583.52</v>
      </c>
      <c r="CA90" s="70">
        <v>585.89</v>
      </c>
      <c r="CB90" s="70">
        <v>1429.52</v>
      </c>
      <c r="CC90" s="70">
        <v>2168.14</v>
      </c>
      <c r="CD90" s="70">
        <v>1136.74</v>
      </c>
      <c r="CE90" s="70">
        <v>118016.57</v>
      </c>
      <c r="CF90" s="70">
        <v>490.24</v>
      </c>
      <c r="CG90" s="70">
        <v>397.3</v>
      </c>
      <c r="CH90" s="70">
        <v>519.11</v>
      </c>
      <c r="CI90" s="70">
        <v>854.73</v>
      </c>
      <c r="CJ90" s="70">
        <v>79.85</v>
      </c>
      <c r="CK90" s="70">
        <v>550.04</v>
      </c>
      <c r="CL90" s="70">
        <v>1510.17</v>
      </c>
      <c r="CM90" s="70">
        <v>683.82</v>
      </c>
      <c r="CN90" s="70">
        <v>222.05</v>
      </c>
      <c r="CO90" s="70">
        <v>2078.46</v>
      </c>
      <c r="CP90" s="70">
        <v>654.33</v>
      </c>
      <c r="CQ90" s="70">
        <v>920.08</v>
      </c>
      <c r="CR90" s="70">
        <v>1044.07</v>
      </c>
      <c r="CS90" s="70">
        <v>727.62</v>
      </c>
      <c r="CT90" s="70">
        <v>206.95</v>
      </c>
      <c r="CU90" s="70">
        <v>257.34</v>
      </c>
      <c r="CV90" s="70">
        <v>417.03</v>
      </c>
      <c r="CW90" s="70">
        <v>675.49</v>
      </c>
      <c r="CX90" s="70">
        <v>136.43</v>
      </c>
      <c r="CY90" s="70">
        <v>150.23</v>
      </c>
      <c r="CZ90" s="70">
        <v>278.99</v>
      </c>
      <c r="DA90" s="70">
        <v>896.95</v>
      </c>
      <c r="DB90" s="70">
        <v>825.93</v>
      </c>
      <c r="DC90" s="70">
        <v>-4498.48</v>
      </c>
      <c r="DD90" s="70">
        <v>1544.98</v>
      </c>
      <c r="DE90" s="70">
        <v>791.5</v>
      </c>
      <c r="DF90" s="70">
        <v>644.72</v>
      </c>
      <c r="DG90" s="70">
        <v>2786.31</v>
      </c>
      <c r="DH90" s="70">
        <v>607.6</v>
      </c>
      <c r="DI90" s="70">
        <v>477.64</v>
      </c>
      <c r="DJ90" s="70">
        <v>804.15</v>
      </c>
      <c r="DK90" s="70">
        <v>217.16</v>
      </c>
      <c r="DL90" s="78">
        <v>895.69</v>
      </c>
      <c r="DM90" s="61">
        <v>660.86</v>
      </c>
      <c r="DN90" s="61">
        <v>13.99</v>
      </c>
      <c r="DO90" s="61">
        <v>66.42</v>
      </c>
      <c r="DP90" s="61">
        <v>210.43</v>
      </c>
      <c r="DQ90" s="61">
        <v>965.1</v>
      </c>
      <c r="DR90" s="61">
        <v>232.76</v>
      </c>
      <c r="DS90" s="61">
        <v>48.29</v>
      </c>
      <c r="DT90" s="61">
        <v>132</v>
      </c>
      <c r="DU90" s="61">
        <v>24.67</v>
      </c>
      <c r="DV90" s="61">
        <v>8.26</v>
      </c>
      <c r="DW90" s="61">
        <v>1.83</v>
      </c>
      <c r="DX90" s="61">
        <v>12.96</v>
      </c>
      <c r="DY90" s="61">
        <v>15.98</v>
      </c>
    </row>
    <row r="91" s="61" customFormat="1" spans="1:129">
      <c r="A91" s="69"/>
      <c r="B91" s="70" t="s">
        <v>81</v>
      </c>
      <c r="C91" s="70">
        <v>4120000</v>
      </c>
      <c r="D91" s="70">
        <v>4120000</v>
      </c>
      <c r="E91" s="70">
        <v>0</v>
      </c>
      <c r="F91" s="70">
        <v>0</v>
      </c>
      <c r="G91" s="70">
        <v>0</v>
      </c>
      <c r="H91" s="70">
        <v>0</v>
      </c>
      <c r="I91" s="70">
        <v>0</v>
      </c>
      <c r="J91" s="70">
        <v>0</v>
      </c>
      <c r="K91" s="70">
        <v>0</v>
      </c>
      <c r="L91" s="70">
        <v>0</v>
      </c>
      <c r="M91" s="70">
        <v>0</v>
      </c>
      <c r="N91" s="70">
        <v>0</v>
      </c>
      <c r="O91" s="70">
        <v>0</v>
      </c>
      <c r="P91" s="70">
        <v>0</v>
      </c>
      <c r="Q91" s="70"/>
      <c r="R91" s="70"/>
      <c r="S91" s="70">
        <v>0</v>
      </c>
      <c r="T91" s="70">
        <v>0</v>
      </c>
      <c r="U91" s="70">
        <v>0</v>
      </c>
      <c r="V91" s="70">
        <v>0</v>
      </c>
      <c r="W91" s="70">
        <v>0</v>
      </c>
      <c r="X91" s="70">
        <v>0</v>
      </c>
      <c r="Y91" s="70">
        <v>0</v>
      </c>
      <c r="Z91" s="70">
        <v>0</v>
      </c>
      <c r="AA91" s="70">
        <v>0</v>
      </c>
      <c r="AB91" s="70">
        <v>0</v>
      </c>
      <c r="AC91" s="70">
        <v>0</v>
      </c>
      <c r="AD91" s="70">
        <v>0</v>
      </c>
      <c r="AE91" s="70">
        <v>0</v>
      </c>
      <c r="AF91" s="70">
        <v>0</v>
      </c>
      <c r="AG91" s="70">
        <v>0</v>
      </c>
      <c r="AH91" s="70">
        <v>0</v>
      </c>
      <c r="AI91" s="70">
        <v>0</v>
      </c>
      <c r="AJ91" s="70">
        <v>0</v>
      </c>
      <c r="AK91" s="70">
        <v>0</v>
      </c>
      <c r="AL91" s="70">
        <v>0</v>
      </c>
      <c r="AM91" s="70">
        <v>0</v>
      </c>
      <c r="AN91" s="70">
        <v>0</v>
      </c>
      <c r="AO91" s="70">
        <v>0</v>
      </c>
      <c r="AP91" s="70">
        <v>0</v>
      </c>
      <c r="AQ91" s="70">
        <v>0</v>
      </c>
      <c r="AR91" s="70">
        <v>0</v>
      </c>
      <c r="AS91" s="70">
        <v>0</v>
      </c>
      <c r="AT91" s="70">
        <v>0</v>
      </c>
      <c r="AU91" s="70">
        <v>0</v>
      </c>
      <c r="AV91" s="70">
        <v>0</v>
      </c>
      <c r="AW91" s="70">
        <v>0</v>
      </c>
      <c r="AX91" s="70">
        <v>0</v>
      </c>
      <c r="AY91" s="70">
        <v>0</v>
      </c>
      <c r="AZ91" s="70">
        <v>0</v>
      </c>
      <c r="BA91" s="70">
        <v>0</v>
      </c>
      <c r="BB91" s="70">
        <v>0</v>
      </c>
      <c r="BC91" s="70">
        <v>0</v>
      </c>
      <c r="BD91" s="70">
        <v>0</v>
      </c>
      <c r="BE91" s="70">
        <v>0</v>
      </c>
      <c r="BF91" s="70">
        <v>0</v>
      </c>
      <c r="BG91" s="70">
        <v>0</v>
      </c>
      <c r="BH91" s="70">
        <v>0</v>
      </c>
      <c r="BI91" s="70">
        <v>0</v>
      </c>
      <c r="BJ91" s="70">
        <v>0</v>
      </c>
      <c r="BK91" s="70">
        <v>0</v>
      </c>
      <c r="BL91" s="70">
        <v>0</v>
      </c>
      <c r="BM91" s="70">
        <v>0</v>
      </c>
      <c r="BN91" s="70">
        <v>0</v>
      </c>
      <c r="BO91" s="70">
        <v>0</v>
      </c>
      <c r="BP91" s="70">
        <v>0</v>
      </c>
      <c r="BQ91" s="70">
        <v>0</v>
      </c>
      <c r="BR91" s="70">
        <v>0</v>
      </c>
      <c r="BS91" s="70">
        <v>0</v>
      </c>
      <c r="BT91" s="70">
        <v>0</v>
      </c>
      <c r="BU91" s="70">
        <v>0</v>
      </c>
      <c r="BV91" s="70">
        <v>0</v>
      </c>
      <c r="BW91" s="70">
        <v>0</v>
      </c>
      <c r="BX91" s="70">
        <v>0</v>
      </c>
      <c r="BY91" s="70">
        <v>0</v>
      </c>
      <c r="BZ91" s="70">
        <v>0</v>
      </c>
      <c r="CA91" s="70">
        <v>0</v>
      </c>
      <c r="CB91" s="70">
        <v>0</v>
      </c>
      <c r="CC91" s="70">
        <v>0</v>
      </c>
      <c r="CD91" s="70">
        <v>0</v>
      </c>
      <c r="CE91" s="70">
        <v>0</v>
      </c>
      <c r="CF91" s="70">
        <v>0</v>
      </c>
      <c r="CG91" s="70">
        <v>0</v>
      </c>
      <c r="CH91" s="70">
        <v>0</v>
      </c>
      <c r="CI91" s="70">
        <v>0</v>
      </c>
      <c r="CJ91" s="70">
        <v>0</v>
      </c>
      <c r="CK91" s="70">
        <v>0</v>
      </c>
      <c r="CL91" s="70">
        <v>0</v>
      </c>
      <c r="CM91" s="70">
        <v>0</v>
      </c>
      <c r="CN91" s="70">
        <v>0</v>
      </c>
      <c r="CO91" s="70">
        <v>0</v>
      </c>
      <c r="CP91" s="70">
        <v>0</v>
      </c>
      <c r="CQ91" s="70">
        <v>0</v>
      </c>
      <c r="CR91" s="70">
        <v>0</v>
      </c>
      <c r="CS91" s="70">
        <v>0</v>
      </c>
      <c r="CT91" s="70">
        <v>0</v>
      </c>
      <c r="CU91" s="70">
        <v>0</v>
      </c>
      <c r="CV91" s="70">
        <v>0</v>
      </c>
      <c r="CW91" s="70">
        <v>0</v>
      </c>
      <c r="CX91" s="70">
        <v>0</v>
      </c>
      <c r="CY91" s="70">
        <v>0</v>
      </c>
      <c r="CZ91" s="70">
        <v>0</v>
      </c>
      <c r="DA91" s="70">
        <v>0</v>
      </c>
      <c r="DB91" s="70">
        <v>0</v>
      </c>
      <c r="DC91" s="70">
        <v>0</v>
      </c>
      <c r="DD91" s="70">
        <v>0</v>
      </c>
      <c r="DE91" s="70">
        <v>0</v>
      </c>
      <c r="DF91" s="70">
        <v>0</v>
      </c>
      <c r="DG91" s="70">
        <v>0</v>
      </c>
      <c r="DH91" s="70">
        <v>0</v>
      </c>
      <c r="DI91" s="70">
        <v>0</v>
      </c>
      <c r="DJ91" s="70">
        <v>0</v>
      </c>
      <c r="DK91" s="70">
        <v>0</v>
      </c>
      <c r="DL91" s="78">
        <v>0</v>
      </c>
      <c r="DM91" s="61">
        <v>0</v>
      </c>
      <c r="DN91" s="61">
        <v>0</v>
      </c>
      <c r="DO91" s="61">
        <v>0</v>
      </c>
      <c r="DP91" s="61">
        <v>0</v>
      </c>
      <c r="DQ91" s="61">
        <v>0</v>
      </c>
      <c r="DR91" s="61">
        <v>0</v>
      </c>
      <c r="DS91" s="61">
        <v>0</v>
      </c>
      <c r="DT91" s="61">
        <v>0</v>
      </c>
      <c r="DU91" s="61">
        <v>0</v>
      </c>
      <c r="DV91" s="61">
        <v>0</v>
      </c>
      <c r="DW91" s="61">
        <v>0</v>
      </c>
      <c r="DX91" s="61">
        <v>0</v>
      </c>
      <c r="DY91" s="61">
        <v>0</v>
      </c>
    </row>
    <row r="92" s="61" customFormat="1" spans="1:129">
      <c r="A92" s="69"/>
      <c r="B92" s="70" t="s">
        <v>82</v>
      </c>
      <c r="C92" s="70">
        <v>0</v>
      </c>
      <c r="D92" s="70">
        <v>0</v>
      </c>
      <c r="E92" s="70">
        <v>0</v>
      </c>
      <c r="F92" s="70">
        <v>0</v>
      </c>
      <c r="G92" s="70">
        <v>0</v>
      </c>
      <c r="H92" s="70">
        <v>0</v>
      </c>
      <c r="I92" s="70">
        <v>0</v>
      </c>
      <c r="J92" s="70">
        <v>0</v>
      </c>
      <c r="K92" s="70">
        <v>0</v>
      </c>
      <c r="L92" s="70">
        <v>0</v>
      </c>
      <c r="M92" s="70">
        <v>0</v>
      </c>
      <c r="N92" s="70">
        <v>0</v>
      </c>
      <c r="O92" s="70">
        <v>0</v>
      </c>
      <c r="P92" s="70">
        <v>0</v>
      </c>
      <c r="Q92" s="70"/>
      <c r="R92" s="70"/>
      <c r="S92" s="70">
        <v>0</v>
      </c>
      <c r="T92" s="70">
        <v>0</v>
      </c>
      <c r="U92" s="70">
        <v>0</v>
      </c>
      <c r="V92" s="70">
        <v>0</v>
      </c>
      <c r="W92" s="70">
        <v>0</v>
      </c>
      <c r="X92" s="70">
        <v>0</v>
      </c>
      <c r="Y92" s="70">
        <v>0</v>
      </c>
      <c r="Z92" s="70">
        <v>0</v>
      </c>
      <c r="AA92" s="70">
        <v>0</v>
      </c>
      <c r="AB92" s="70">
        <v>0</v>
      </c>
      <c r="AC92" s="70">
        <v>0</v>
      </c>
      <c r="AD92" s="70">
        <v>0</v>
      </c>
      <c r="AE92" s="70">
        <v>0</v>
      </c>
      <c r="AF92" s="70">
        <v>0</v>
      </c>
      <c r="AG92" s="70">
        <v>0</v>
      </c>
      <c r="AH92" s="70">
        <v>0</v>
      </c>
      <c r="AI92" s="70">
        <v>0</v>
      </c>
      <c r="AJ92" s="70">
        <v>0</v>
      </c>
      <c r="AK92" s="70">
        <v>0</v>
      </c>
      <c r="AL92" s="70">
        <v>0</v>
      </c>
      <c r="AM92" s="70">
        <v>0</v>
      </c>
      <c r="AN92" s="70">
        <v>0</v>
      </c>
      <c r="AO92" s="70">
        <v>0</v>
      </c>
      <c r="AP92" s="70">
        <v>0</v>
      </c>
      <c r="AQ92" s="70">
        <v>0</v>
      </c>
      <c r="AR92" s="70">
        <v>0</v>
      </c>
      <c r="AS92" s="70">
        <v>0</v>
      </c>
      <c r="AT92" s="70">
        <v>0</v>
      </c>
      <c r="AU92" s="70">
        <v>0</v>
      </c>
      <c r="AV92" s="70">
        <v>0</v>
      </c>
      <c r="AW92" s="70">
        <v>0</v>
      </c>
      <c r="AX92" s="70">
        <v>0</v>
      </c>
      <c r="AY92" s="70">
        <v>0</v>
      </c>
      <c r="AZ92" s="70">
        <v>0</v>
      </c>
      <c r="BA92" s="70">
        <v>0</v>
      </c>
      <c r="BB92" s="70">
        <v>0</v>
      </c>
      <c r="BC92" s="70">
        <v>0</v>
      </c>
      <c r="BD92" s="70">
        <v>0</v>
      </c>
      <c r="BE92" s="70">
        <v>0</v>
      </c>
      <c r="BF92" s="70">
        <v>0</v>
      </c>
      <c r="BG92" s="70">
        <v>0</v>
      </c>
      <c r="BH92" s="70">
        <v>0</v>
      </c>
      <c r="BI92" s="70">
        <v>0</v>
      </c>
      <c r="BJ92" s="70">
        <v>0</v>
      </c>
      <c r="BK92" s="70">
        <v>0</v>
      </c>
      <c r="BL92" s="70">
        <v>0</v>
      </c>
      <c r="BM92" s="70">
        <v>0</v>
      </c>
      <c r="BN92" s="70">
        <v>0</v>
      </c>
      <c r="BO92" s="70">
        <v>0</v>
      </c>
      <c r="BP92" s="70">
        <v>0</v>
      </c>
      <c r="BQ92" s="70">
        <v>0</v>
      </c>
      <c r="BR92" s="70">
        <v>0</v>
      </c>
      <c r="BS92" s="70">
        <v>0</v>
      </c>
      <c r="BT92" s="70">
        <v>0</v>
      </c>
      <c r="BU92" s="70">
        <v>0</v>
      </c>
      <c r="BV92" s="70">
        <v>0</v>
      </c>
      <c r="BW92" s="70">
        <v>0</v>
      </c>
      <c r="BX92" s="70">
        <v>0</v>
      </c>
      <c r="BY92" s="70">
        <v>0</v>
      </c>
      <c r="BZ92" s="70">
        <v>0</v>
      </c>
      <c r="CA92" s="70">
        <v>0</v>
      </c>
      <c r="CB92" s="70">
        <v>0</v>
      </c>
      <c r="CC92" s="70">
        <v>0</v>
      </c>
      <c r="CD92" s="70">
        <v>0</v>
      </c>
      <c r="CE92" s="70">
        <v>0</v>
      </c>
      <c r="CF92" s="70">
        <v>0</v>
      </c>
      <c r="CG92" s="70">
        <v>0</v>
      </c>
      <c r="CH92" s="70">
        <v>0</v>
      </c>
      <c r="CI92" s="70">
        <v>0</v>
      </c>
      <c r="CJ92" s="70">
        <v>0</v>
      </c>
      <c r="CK92" s="70">
        <v>0</v>
      </c>
      <c r="CL92" s="70">
        <v>0</v>
      </c>
      <c r="CM92" s="70">
        <v>0</v>
      </c>
      <c r="CN92" s="70">
        <v>0</v>
      </c>
      <c r="CO92" s="70">
        <v>0</v>
      </c>
      <c r="CP92" s="70">
        <v>0</v>
      </c>
      <c r="CQ92" s="70">
        <v>0</v>
      </c>
      <c r="CR92" s="70">
        <v>0</v>
      </c>
      <c r="CS92" s="70">
        <v>0</v>
      </c>
      <c r="CT92" s="70">
        <v>0</v>
      </c>
      <c r="CU92" s="70">
        <v>0</v>
      </c>
      <c r="CV92" s="70">
        <v>0</v>
      </c>
      <c r="CW92" s="70">
        <v>0</v>
      </c>
      <c r="CX92" s="70">
        <v>0</v>
      </c>
      <c r="CY92" s="70">
        <v>0</v>
      </c>
      <c r="CZ92" s="70">
        <v>0</v>
      </c>
      <c r="DA92" s="70">
        <v>0</v>
      </c>
      <c r="DB92" s="70">
        <v>0</v>
      </c>
      <c r="DC92" s="70">
        <v>0</v>
      </c>
      <c r="DD92" s="70">
        <v>0</v>
      </c>
      <c r="DE92" s="70">
        <v>0</v>
      </c>
      <c r="DF92" s="70">
        <v>0</v>
      </c>
      <c r="DG92" s="70">
        <v>0</v>
      </c>
      <c r="DH92" s="70">
        <v>0</v>
      </c>
      <c r="DI92" s="70">
        <v>0</v>
      </c>
      <c r="DJ92" s="70">
        <v>0</v>
      </c>
      <c r="DK92" s="70">
        <v>0</v>
      </c>
      <c r="DL92" s="78">
        <v>0</v>
      </c>
      <c r="DM92" s="61">
        <v>0</v>
      </c>
      <c r="DN92" s="61">
        <v>0</v>
      </c>
      <c r="DO92" s="61">
        <v>0</v>
      </c>
      <c r="DP92" s="61">
        <v>0</v>
      </c>
      <c r="DQ92" s="61">
        <v>0</v>
      </c>
      <c r="DR92" s="61">
        <v>0</v>
      </c>
      <c r="DS92" s="61">
        <v>0</v>
      </c>
      <c r="DT92" s="61">
        <v>0</v>
      </c>
      <c r="DU92" s="61">
        <v>0</v>
      </c>
      <c r="DV92" s="61">
        <v>0</v>
      </c>
      <c r="DW92" s="61">
        <v>0</v>
      </c>
      <c r="DX92" s="61">
        <v>0</v>
      </c>
      <c r="DY92" s="61">
        <v>0</v>
      </c>
    </row>
    <row r="93" s="61" customFormat="1" spans="1:129">
      <c r="A93" s="69"/>
      <c r="B93" s="70" t="s">
        <v>83</v>
      </c>
      <c r="C93" s="70">
        <v>0</v>
      </c>
      <c r="D93" s="70">
        <v>0</v>
      </c>
      <c r="E93" s="70">
        <v>0</v>
      </c>
      <c r="F93" s="70">
        <v>0</v>
      </c>
      <c r="G93" s="70">
        <v>0</v>
      </c>
      <c r="H93" s="70">
        <v>0</v>
      </c>
      <c r="I93" s="70">
        <v>0</v>
      </c>
      <c r="J93" s="70">
        <v>0</v>
      </c>
      <c r="K93" s="70">
        <v>0</v>
      </c>
      <c r="L93" s="70">
        <v>0</v>
      </c>
      <c r="M93" s="70">
        <v>0</v>
      </c>
      <c r="N93" s="70">
        <v>0</v>
      </c>
      <c r="O93" s="70">
        <v>0</v>
      </c>
      <c r="P93" s="70">
        <v>0</v>
      </c>
      <c r="Q93" s="70"/>
      <c r="R93" s="70"/>
      <c r="S93" s="70">
        <v>0</v>
      </c>
      <c r="T93" s="70">
        <v>0</v>
      </c>
      <c r="U93" s="70">
        <v>0</v>
      </c>
      <c r="V93" s="70">
        <v>0</v>
      </c>
      <c r="W93" s="70">
        <v>0</v>
      </c>
      <c r="X93" s="70">
        <v>0</v>
      </c>
      <c r="Y93" s="70">
        <v>0</v>
      </c>
      <c r="Z93" s="70">
        <v>0</v>
      </c>
      <c r="AA93" s="70">
        <v>0</v>
      </c>
      <c r="AB93" s="70">
        <v>0</v>
      </c>
      <c r="AC93" s="70">
        <v>0</v>
      </c>
      <c r="AD93" s="70">
        <v>0</v>
      </c>
      <c r="AE93" s="70">
        <v>0</v>
      </c>
      <c r="AF93" s="70">
        <v>0</v>
      </c>
      <c r="AG93" s="70">
        <v>0</v>
      </c>
      <c r="AH93" s="70">
        <v>0</v>
      </c>
      <c r="AI93" s="70">
        <v>0</v>
      </c>
      <c r="AJ93" s="70">
        <v>0</v>
      </c>
      <c r="AK93" s="70">
        <v>0</v>
      </c>
      <c r="AL93" s="70">
        <v>0</v>
      </c>
      <c r="AM93" s="70">
        <v>0</v>
      </c>
      <c r="AN93" s="70">
        <v>0</v>
      </c>
      <c r="AO93" s="70">
        <v>0</v>
      </c>
      <c r="AP93" s="70">
        <v>0</v>
      </c>
      <c r="AQ93" s="70">
        <v>0</v>
      </c>
      <c r="AR93" s="70">
        <v>0</v>
      </c>
      <c r="AS93" s="70">
        <v>0</v>
      </c>
      <c r="AT93" s="70">
        <v>0</v>
      </c>
      <c r="AU93" s="70">
        <v>0</v>
      </c>
      <c r="AV93" s="70">
        <v>0</v>
      </c>
      <c r="AW93" s="70">
        <v>0</v>
      </c>
      <c r="AX93" s="70">
        <v>0</v>
      </c>
      <c r="AY93" s="70">
        <v>0</v>
      </c>
      <c r="AZ93" s="70">
        <v>0</v>
      </c>
      <c r="BA93" s="70">
        <v>0</v>
      </c>
      <c r="BB93" s="70">
        <v>0</v>
      </c>
      <c r="BC93" s="70">
        <v>0</v>
      </c>
      <c r="BD93" s="70">
        <v>0</v>
      </c>
      <c r="BE93" s="70">
        <v>0</v>
      </c>
      <c r="BF93" s="70">
        <v>0</v>
      </c>
      <c r="BG93" s="70">
        <v>0</v>
      </c>
      <c r="BH93" s="70">
        <v>0</v>
      </c>
      <c r="BI93" s="70">
        <v>0</v>
      </c>
      <c r="BJ93" s="70">
        <v>0</v>
      </c>
      <c r="BK93" s="70">
        <v>0</v>
      </c>
      <c r="BL93" s="70">
        <v>0</v>
      </c>
      <c r="BM93" s="70">
        <v>0</v>
      </c>
      <c r="BN93" s="70">
        <v>0</v>
      </c>
      <c r="BO93" s="70">
        <v>0</v>
      </c>
      <c r="BP93" s="70">
        <v>0</v>
      </c>
      <c r="BQ93" s="70">
        <v>0</v>
      </c>
      <c r="BR93" s="70">
        <v>0</v>
      </c>
      <c r="BS93" s="70">
        <v>0</v>
      </c>
      <c r="BT93" s="70">
        <v>0</v>
      </c>
      <c r="BU93" s="70">
        <v>0</v>
      </c>
      <c r="BV93" s="70">
        <v>0</v>
      </c>
      <c r="BW93" s="70">
        <v>0</v>
      </c>
      <c r="BX93" s="70">
        <v>0</v>
      </c>
      <c r="BY93" s="70">
        <v>0</v>
      </c>
      <c r="BZ93" s="70">
        <v>0</v>
      </c>
      <c r="CA93" s="70">
        <v>0</v>
      </c>
      <c r="CB93" s="70">
        <v>0</v>
      </c>
      <c r="CC93" s="70">
        <v>0</v>
      </c>
      <c r="CD93" s="70">
        <v>0</v>
      </c>
      <c r="CE93" s="70">
        <v>0</v>
      </c>
      <c r="CF93" s="70">
        <v>0</v>
      </c>
      <c r="CG93" s="70">
        <v>0</v>
      </c>
      <c r="CH93" s="70">
        <v>0</v>
      </c>
      <c r="CI93" s="70">
        <v>0</v>
      </c>
      <c r="CJ93" s="70">
        <v>0</v>
      </c>
      <c r="CK93" s="70">
        <v>0</v>
      </c>
      <c r="CL93" s="70">
        <v>0</v>
      </c>
      <c r="CM93" s="70">
        <v>0</v>
      </c>
      <c r="CN93" s="70">
        <v>0</v>
      </c>
      <c r="CO93" s="70">
        <v>0</v>
      </c>
      <c r="CP93" s="70">
        <v>0</v>
      </c>
      <c r="CQ93" s="70">
        <v>0</v>
      </c>
      <c r="CR93" s="70">
        <v>0</v>
      </c>
      <c r="CS93" s="70">
        <v>0</v>
      </c>
      <c r="CT93" s="70">
        <v>0</v>
      </c>
      <c r="CU93" s="70">
        <v>0</v>
      </c>
      <c r="CV93" s="70">
        <v>0</v>
      </c>
      <c r="CW93" s="70">
        <v>0</v>
      </c>
      <c r="CX93" s="70">
        <v>0</v>
      </c>
      <c r="CY93" s="70">
        <v>0</v>
      </c>
      <c r="CZ93" s="70">
        <v>0</v>
      </c>
      <c r="DA93" s="70">
        <v>0</v>
      </c>
      <c r="DB93" s="70">
        <v>0</v>
      </c>
      <c r="DC93" s="70">
        <v>0</v>
      </c>
      <c r="DD93" s="70">
        <v>0</v>
      </c>
      <c r="DE93" s="70">
        <v>0</v>
      </c>
      <c r="DF93" s="70">
        <v>0</v>
      </c>
      <c r="DG93" s="70">
        <v>0</v>
      </c>
      <c r="DH93" s="70">
        <v>0</v>
      </c>
      <c r="DI93" s="70">
        <v>0</v>
      </c>
      <c r="DJ93" s="70">
        <v>0</v>
      </c>
      <c r="DK93" s="70">
        <v>0</v>
      </c>
      <c r="DL93" s="78">
        <v>0</v>
      </c>
      <c r="DM93" s="61">
        <v>0</v>
      </c>
      <c r="DN93" s="61">
        <v>0</v>
      </c>
      <c r="DO93" s="61">
        <v>0</v>
      </c>
      <c r="DP93" s="61">
        <v>0</v>
      </c>
      <c r="DQ93" s="61">
        <v>0</v>
      </c>
      <c r="DR93" s="61">
        <v>0</v>
      </c>
      <c r="DS93" s="61">
        <v>0</v>
      </c>
      <c r="DT93" s="61">
        <v>0</v>
      </c>
      <c r="DU93" s="61">
        <v>0</v>
      </c>
      <c r="DV93" s="61">
        <v>0</v>
      </c>
      <c r="DW93" s="61">
        <v>0</v>
      </c>
      <c r="DX93" s="61">
        <v>0</v>
      </c>
      <c r="DY93" s="61">
        <v>0</v>
      </c>
    </row>
    <row r="94" s="61" customFormat="1" spans="1:129">
      <c r="A94" s="69"/>
      <c r="B94" s="70" t="s">
        <v>84</v>
      </c>
      <c r="C94" s="70">
        <v>0</v>
      </c>
      <c r="D94" s="70">
        <v>0</v>
      </c>
      <c r="E94" s="70">
        <v>0</v>
      </c>
      <c r="F94" s="70">
        <v>0</v>
      </c>
      <c r="G94" s="70">
        <v>0</v>
      </c>
      <c r="H94" s="70">
        <v>0</v>
      </c>
      <c r="I94" s="70">
        <v>0</v>
      </c>
      <c r="J94" s="70">
        <v>0</v>
      </c>
      <c r="K94" s="70">
        <v>0</v>
      </c>
      <c r="L94" s="70">
        <v>0</v>
      </c>
      <c r="M94" s="70">
        <v>0</v>
      </c>
      <c r="N94" s="70">
        <v>0</v>
      </c>
      <c r="O94" s="70">
        <v>0</v>
      </c>
      <c r="P94" s="70">
        <v>0</v>
      </c>
      <c r="Q94" s="70"/>
      <c r="R94" s="70"/>
      <c r="S94" s="70">
        <v>0</v>
      </c>
      <c r="T94" s="70">
        <v>0</v>
      </c>
      <c r="U94" s="70">
        <v>0</v>
      </c>
      <c r="V94" s="70">
        <v>0</v>
      </c>
      <c r="W94" s="70">
        <v>0</v>
      </c>
      <c r="X94" s="70">
        <v>0</v>
      </c>
      <c r="Y94" s="70">
        <v>0</v>
      </c>
      <c r="Z94" s="70">
        <v>0</v>
      </c>
      <c r="AA94" s="70">
        <v>0</v>
      </c>
      <c r="AB94" s="70">
        <v>0</v>
      </c>
      <c r="AC94" s="70">
        <v>0</v>
      </c>
      <c r="AD94" s="70">
        <v>0</v>
      </c>
      <c r="AE94" s="70">
        <v>0</v>
      </c>
      <c r="AF94" s="70">
        <v>0</v>
      </c>
      <c r="AG94" s="70">
        <v>0</v>
      </c>
      <c r="AH94" s="70">
        <v>0</v>
      </c>
      <c r="AI94" s="70">
        <v>0</v>
      </c>
      <c r="AJ94" s="70">
        <v>0</v>
      </c>
      <c r="AK94" s="70">
        <v>0</v>
      </c>
      <c r="AL94" s="70">
        <v>0</v>
      </c>
      <c r="AM94" s="70">
        <v>0</v>
      </c>
      <c r="AN94" s="70">
        <v>0</v>
      </c>
      <c r="AO94" s="70">
        <v>0</v>
      </c>
      <c r="AP94" s="70">
        <v>0</v>
      </c>
      <c r="AQ94" s="70">
        <v>0</v>
      </c>
      <c r="AR94" s="70">
        <v>0</v>
      </c>
      <c r="AS94" s="70">
        <v>0</v>
      </c>
      <c r="AT94" s="70">
        <v>0</v>
      </c>
      <c r="AU94" s="70">
        <v>0</v>
      </c>
      <c r="AV94" s="70">
        <v>0</v>
      </c>
      <c r="AW94" s="70">
        <v>0</v>
      </c>
      <c r="AX94" s="70">
        <v>0</v>
      </c>
      <c r="AY94" s="70">
        <v>0</v>
      </c>
      <c r="AZ94" s="70">
        <v>0</v>
      </c>
      <c r="BA94" s="70">
        <v>0</v>
      </c>
      <c r="BB94" s="70">
        <v>0</v>
      </c>
      <c r="BC94" s="70">
        <v>0</v>
      </c>
      <c r="BD94" s="70">
        <v>0</v>
      </c>
      <c r="BE94" s="70">
        <v>0</v>
      </c>
      <c r="BF94" s="70">
        <v>0</v>
      </c>
      <c r="BG94" s="70">
        <v>0</v>
      </c>
      <c r="BH94" s="70">
        <v>0</v>
      </c>
      <c r="BI94" s="70">
        <v>0</v>
      </c>
      <c r="BJ94" s="70">
        <v>0</v>
      </c>
      <c r="BK94" s="70">
        <v>0</v>
      </c>
      <c r="BL94" s="70">
        <v>0</v>
      </c>
      <c r="BM94" s="70">
        <v>0</v>
      </c>
      <c r="BN94" s="70">
        <v>0</v>
      </c>
      <c r="BO94" s="70">
        <v>0</v>
      </c>
      <c r="BP94" s="70">
        <v>0</v>
      </c>
      <c r="BQ94" s="70">
        <v>0</v>
      </c>
      <c r="BR94" s="70">
        <v>0</v>
      </c>
      <c r="BS94" s="70">
        <v>0</v>
      </c>
      <c r="BT94" s="70">
        <v>0</v>
      </c>
      <c r="BU94" s="70">
        <v>0</v>
      </c>
      <c r="BV94" s="70">
        <v>0</v>
      </c>
      <c r="BW94" s="70">
        <v>0</v>
      </c>
      <c r="BX94" s="70">
        <v>0</v>
      </c>
      <c r="BY94" s="70">
        <v>0</v>
      </c>
      <c r="BZ94" s="70">
        <v>0</v>
      </c>
      <c r="CA94" s="70">
        <v>0</v>
      </c>
      <c r="CB94" s="70">
        <v>0</v>
      </c>
      <c r="CC94" s="70">
        <v>0</v>
      </c>
      <c r="CD94" s="70">
        <v>0</v>
      </c>
      <c r="CE94" s="70">
        <v>0</v>
      </c>
      <c r="CF94" s="70">
        <v>0</v>
      </c>
      <c r="CG94" s="70">
        <v>0</v>
      </c>
      <c r="CH94" s="70">
        <v>0</v>
      </c>
      <c r="CI94" s="70">
        <v>0</v>
      </c>
      <c r="CJ94" s="70">
        <v>0</v>
      </c>
      <c r="CK94" s="70">
        <v>0</v>
      </c>
      <c r="CL94" s="70">
        <v>0</v>
      </c>
      <c r="CM94" s="70">
        <v>0</v>
      </c>
      <c r="CN94" s="70">
        <v>0</v>
      </c>
      <c r="CO94" s="70">
        <v>0</v>
      </c>
      <c r="CP94" s="70">
        <v>0</v>
      </c>
      <c r="CQ94" s="70">
        <v>0</v>
      </c>
      <c r="CR94" s="70">
        <v>0</v>
      </c>
      <c r="CS94" s="70">
        <v>0</v>
      </c>
      <c r="CT94" s="70">
        <v>0</v>
      </c>
      <c r="CU94" s="70">
        <v>0</v>
      </c>
      <c r="CV94" s="70">
        <v>0</v>
      </c>
      <c r="CW94" s="70">
        <v>0</v>
      </c>
      <c r="CX94" s="70">
        <v>0</v>
      </c>
      <c r="CY94" s="70">
        <v>0</v>
      </c>
      <c r="CZ94" s="70">
        <v>0</v>
      </c>
      <c r="DA94" s="70">
        <v>0</v>
      </c>
      <c r="DB94" s="70">
        <v>0</v>
      </c>
      <c r="DC94" s="70">
        <v>0</v>
      </c>
      <c r="DD94" s="70">
        <v>0</v>
      </c>
      <c r="DE94" s="70">
        <v>0</v>
      </c>
      <c r="DF94" s="70">
        <v>0</v>
      </c>
      <c r="DG94" s="70">
        <v>0</v>
      </c>
      <c r="DH94" s="70">
        <v>0</v>
      </c>
      <c r="DI94" s="70">
        <v>0</v>
      </c>
      <c r="DJ94" s="70">
        <v>0</v>
      </c>
      <c r="DK94" s="70">
        <v>0</v>
      </c>
      <c r="DL94" s="78">
        <v>0</v>
      </c>
      <c r="DM94" s="61">
        <v>0</v>
      </c>
      <c r="DN94" s="61">
        <v>0</v>
      </c>
      <c r="DO94" s="61">
        <v>0</v>
      </c>
      <c r="DP94" s="61">
        <v>0</v>
      </c>
      <c r="DQ94" s="61">
        <v>0</v>
      </c>
      <c r="DR94" s="61">
        <v>0</v>
      </c>
      <c r="DS94" s="61">
        <v>0</v>
      </c>
      <c r="DT94" s="61">
        <v>0</v>
      </c>
      <c r="DU94" s="61">
        <v>0</v>
      </c>
      <c r="DV94" s="61">
        <v>0</v>
      </c>
      <c r="DW94" s="61">
        <v>0</v>
      </c>
      <c r="DX94" s="61">
        <v>0</v>
      </c>
      <c r="DY94" s="61">
        <v>0</v>
      </c>
    </row>
    <row r="95" s="61" customFormat="1" spans="1:129">
      <c r="A95" s="69"/>
      <c r="B95" s="70" t="s">
        <v>85</v>
      </c>
      <c r="C95" s="70">
        <v>0</v>
      </c>
      <c r="D95" s="70">
        <v>0</v>
      </c>
      <c r="E95" s="70">
        <v>0</v>
      </c>
      <c r="F95" s="70">
        <v>0</v>
      </c>
      <c r="G95" s="70">
        <v>0</v>
      </c>
      <c r="H95" s="70">
        <v>0</v>
      </c>
      <c r="I95" s="70">
        <v>0</v>
      </c>
      <c r="J95" s="70">
        <v>0</v>
      </c>
      <c r="K95" s="70">
        <v>0</v>
      </c>
      <c r="L95" s="70">
        <v>0</v>
      </c>
      <c r="M95" s="70">
        <v>0</v>
      </c>
      <c r="N95" s="70">
        <v>0</v>
      </c>
      <c r="O95" s="70">
        <v>0</v>
      </c>
      <c r="P95" s="70">
        <v>0</v>
      </c>
      <c r="Q95" s="70"/>
      <c r="R95" s="70"/>
      <c r="S95" s="70">
        <v>0</v>
      </c>
      <c r="T95" s="70">
        <v>0</v>
      </c>
      <c r="U95" s="70">
        <v>0</v>
      </c>
      <c r="V95" s="70">
        <v>0</v>
      </c>
      <c r="W95" s="70">
        <v>0</v>
      </c>
      <c r="X95" s="70">
        <v>0</v>
      </c>
      <c r="Y95" s="70">
        <v>0</v>
      </c>
      <c r="Z95" s="70">
        <v>0</v>
      </c>
      <c r="AA95" s="70">
        <v>0</v>
      </c>
      <c r="AB95" s="70">
        <v>0</v>
      </c>
      <c r="AC95" s="70">
        <v>0</v>
      </c>
      <c r="AD95" s="70">
        <v>0</v>
      </c>
      <c r="AE95" s="70">
        <v>0</v>
      </c>
      <c r="AF95" s="70">
        <v>0</v>
      </c>
      <c r="AG95" s="70">
        <v>0</v>
      </c>
      <c r="AH95" s="70">
        <v>0</v>
      </c>
      <c r="AI95" s="70">
        <v>0</v>
      </c>
      <c r="AJ95" s="70">
        <v>0</v>
      </c>
      <c r="AK95" s="70">
        <v>0</v>
      </c>
      <c r="AL95" s="70">
        <v>0</v>
      </c>
      <c r="AM95" s="70">
        <v>0</v>
      </c>
      <c r="AN95" s="70">
        <v>0</v>
      </c>
      <c r="AO95" s="70">
        <v>0</v>
      </c>
      <c r="AP95" s="70">
        <v>0</v>
      </c>
      <c r="AQ95" s="70">
        <v>0</v>
      </c>
      <c r="AR95" s="70">
        <v>0</v>
      </c>
      <c r="AS95" s="70">
        <v>0</v>
      </c>
      <c r="AT95" s="70">
        <v>0</v>
      </c>
      <c r="AU95" s="70">
        <v>0</v>
      </c>
      <c r="AV95" s="70">
        <v>0</v>
      </c>
      <c r="AW95" s="70">
        <v>0</v>
      </c>
      <c r="AX95" s="70">
        <v>0</v>
      </c>
      <c r="AY95" s="70">
        <v>0</v>
      </c>
      <c r="AZ95" s="70">
        <v>0</v>
      </c>
      <c r="BA95" s="70">
        <v>0</v>
      </c>
      <c r="BB95" s="70">
        <v>0</v>
      </c>
      <c r="BC95" s="70">
        <v>0</v>
      </c>
      <c r="BD95" s="70">
        <v>0</v>
      </c>
      <c r="BE95" s="70">
        <v>0</v>
      </c>
      <c r="BF95" s="70">
        <v>0</v>
      </c>
      <c r="BG95" s="70">
        <v>0</v>
      </c>
      <c r="BH95" s="70">
        <v>0</v>
      </c>
      <c r="BI95" s="70">
        <v>0</v>
      </c>
      <c r="BJ95" s="70">
        <v>0</v>
      </c>
      <c r="BK95" s="70">
        <v>0</v>
      </c>
      <c r="BL95" s="70">
        <v>0</v>
      </c>
      <c r="BM95" s="70">
        <v>0</v>
      </c>
      <c r="BN95" s="70">
        <v>0</v>
      </c>
      <c r="BO95" s="70">
        <v>0</v>
      </c>
      <c r="BP95" s="70">
        <v>0</v>
      </c>
      <c r="BQ95" s="70">
        <v>0</v>
      </c>
      <c r="BR95" s="70">
        <v>0</v>
      </c>
      <c r="BS95" s="70">
        <v>0</v>
      </c>
      <c r="BT95" s="70">
        <v>0</v>
      </c>
      <c r="BU95" s="70">
        <v>0</v>
      </c>
      <c r="BV95" s="70">
        <v>0</v>
      </c>
      <c r="BW95" s="70">
        <v>0</v>
      </c>
      <c r="BX95" s="70">
        <v>0</v>
      </c>
      <c r="BY95" s="70">
        <v>0</v>
      </c>
      <c r="BZ95" s="70">
        <v>0</v>
      </c>
      <c r="CA95" s="70">
        <v>0</v>
      </c>
      <c r="CB95" s="70">
        <v>0</v>
      </c>
      <c r="CC95" s="70">
        <v>0</v>
      </c>
      <c r="CD95" s="70">
        <v>0</v>
      </c>
      <c r="CE95" s="70">
        <v>0</v>
      </c>
      <c r="CF95" s="70">
        <v>0</v>
      </c>
      <c r="CG95" s="70">
        <v>0</v>
      </c>
      <c r="CH95" s="70">
        <v>0</v>
      </c>
      <c r="CI95" s="70">
        <v>0</v>
      </c>
      <c r="CJ95" s="70">
        <v>0</v>
      </c>
      <c r="CK95" s="70">
        <v>0</v>
      </c>
      <c r="CL95" s="70">
        <v>0</v>
      </c>
      <c r="CM95" s="70">
        <v>0</v>
      </c>
      <c r="CN95" s="70">
        <v>0</v>
      </c>
      <c r="CO95" s="70">
        <v>0</v>
      </c>
      <c r="CP95" s="70">
        <v>0</v>
      </c>
      <c r="CQ95" s="70">
        <v>0</v>
      </c>
      <c r="CR95" s="70">
        <v>0</v>
      </c>
      <c r="CS95" s="70">
        <v>0</v>
      </c>
      <c r="CT95" s="70">
        <v>0</v>
      </c>
      <c r="CU95" s="70">
        <v>0</v>
      </c>
      <c r="CV95" s="70">
        <v>0</v>
      </c>
      <c r="CW95" s="70">
        <v>0</v>
      </c>
      <c r="CX95" s="70">
        <v>0</v>
      </c>
      <c r="CY95" s="70">
        <v>0</v>
      </c>
      <c r="CZ95" s="70">
        <v>0</v>
      </c>
      <c r="DA95" s="70">
        <v>0</v>
      </c>
      <c r="DB95" s="70">
        <v>0</v>
      </c>
      <c r="DC95" s="70">
        <v>0</v>
      </c>
      <c r="DD95" s="70">
        <v>0</v>
      </c>
      <c r="DE95" s="70">
        <v>0</v>
      </c>
      <c r="DF95" s="70">
        <v>0</v>
      </c>
      <c r="DG95" s="70">
        <v>0</v>
      </c>
      <c r="DH95" s="70">
        <v>0</v>
      </c>
      <c r="DI95" s="70">
        <v>0</v>
      </c>
      <c r="DJ95" s="70">
        <v>0</v>
      </c>
      <c r="DK95" s="70">
        <v>0</v>
      </c>
      <c r="DL95" s="78">
        <v>0</v>
      </c>
      <c r="DM95" s="61">
        <v>0</v>
      </c>
      <c r="DN95" s="61">
        <v>0</v>
      </c>
      <c r="DO95" s="61">
        <v>0</v>
      </c>
      <c r="DP95" s="61">
        <v>0</v>
      </c>
      <c r="DQ95" s="61">
        <v>0</v>
      </c>
      <c r="DR95" s="61">
        <v>0</v>
      </c>
      <c r="DS95" s="61">
        <v>0</v>
      </c>
      <c r="DT95" s="61">
        <v>0</v>
      </c>
      <c r="DU95" s="61">
        <v>0</v>
      </c>
      <c r="DV95" s="61">
        <v>0</v>
      </c>
      <c r="DW95" s="61">
        <v>0</v>
      </c>
      <c r="DX95" s="61">
        <v>0</v>
      </c>
      <c r="DY95" s="61">
        <v>0</v>
      </c>
    </row>
    <row r="96" s="61" customFormat="1" spans="1:129">
      <c r="A96" s="69"/>
      <c r="B96" s="70" t="s">
        <v>86</v>
      </c>
      <c r="C96" s="70">
        <v>0</v>
      </c>
      <c r="D96" s="70">
        <v>0</v>
      </c>
      <c r="E96" s="70">
        <v>0</v>
      </c>
      <c r="F96" s="70">
        <v>0</v>
      </c>
      <c r="G96" s="70">
        <v>0</v>
      </c>
      <c r="H96" s="70">
        <v>0</v>
      </c>
      <c r="I96" s="70">
        <v>0</v>
      </c>
      <c r="J96" s="70">
        <v>0</v>
      </c>
      <c r="K96" s="70">
        <v>0</v>
      </c>
      <c r="L96" s="70">
        <v>0</v>
      </c>
      <c r="M96" s="70">
        <v>0</v>
      </c>
      <c r="N96" s="70">
        <v>0</v>
      </c>
      <c r="O96" s="70">
        <v>0</v>
      </c>
      <c r="P96" s="70">
        <v>0</v>
      </c>
      <c r="Q96" s="70"/>
      <c r="R96" s="70"/>
      <c r="S96" s="70">
        <v>0</v>
      </c>
      <c r="T96" s="70">
        <v>0</v>
      </c>
      <c r="U96" s="70">
        <v>0</v>
      </c>
      <c r="V96" s="70">
        <v>0</v>
      </c>
      <c r="W96" s="70">
        <v>0</v>
      </c>
      <c r="X96" s="70">
        <v>0</v>
      </c>
      <c r="Y96" s="70">
        <v>0</v>
      </c>
      <c r="Z96" s="70">
        <v>0</v>
      </c>
      <c r="AA96" s="70">
        <v>0</v>
      </c>
      <c r="AB96" s="70">
        <v>0</v>
      </c>
      <c r="AC96" s="70">
        <v>0</v>
      </c>
      <c r="AD96" s="70">
        <v>0</v>
      </c>
      <c r="AE96" s="70">
        <v>0</v>
      </c>
      <c r="AF96" s="70">
        <v>0</v>
      </c>
      <c r="AG96" s="70">
        <v>0</v>
      </c>
      <c r="AH96" s="70">
        <v>0</v>
      </c>
      <c r="AI96" s="70">
        <v>0</v>
      </c>
      <c r="AJ96" s="70">
        <v>0</v>
      </c>
      <c r="AK96" s="70">
        <v>0</v>
      </c>
      <c r="AL96" s="70">
        <v>0</v>
      </c>
      <c r="AM96" s="70">
        <v>0</v>
      </c>
      <c r="AN96" s="70">
        <v>0</v>
      </c>
      <c r="AO96" s="70">
        <v>0</v>
      </c>
      <c r="AP96" s="70">
        <v>0</v>
      </c>
      <c r="AQ96" s="70">
        <v>0</v>
      </c>
      <c r="AR96" s="70">
        <v>0</v>
      </c>
      <c r="AS96" s="70">
        <v>0</v>
      </c>
      <c r="AT96" s="70">
        <v>0</v>
      </c>
      <c r="AU96" s="70">
        <v>0</v>
      </c>
      <c r="AV96" s="70">
        <v>0</v>
      </c>
      <c r="AW96" s="70">
        <v>0</v>
      </c>
      <c r="AX96" s="70">
        <v>0</v>
      </c>
      <c r="AY96" s="70">
        <v>0</v>
      </c>
      <c r="AZ96" s="70">
        <v>0</v>
      </c>
      <c r="BA96" s="70">
        <v>0</v>
      </c>
      <c r="BB96" s="70">
        <v>0</v>
      </c>
      <c r="BC96" s="70">
        <v>0</v>
      </c>
      <c r="BD96" s="70">
        <v>0</v>
      </c>
      <c r="BE96" s="70">
        <v>0</v>
      </c>
      <c r="BF96" s="70">
        <v>0</v>
      </c>
      <c r="BG96" s="70">
        <v>0</v>
      </c>
      <c r="BH96" s="70">
        <v>0</v>
      </c>
      <c r="BI96" s="70">
        <v>0</v>
      </c>
      <c r="BJ96" s="70">
        <v>0</v>
      </c>
      <c r="BK96" s="70">
        <v>0</v>
      </c>
      <c r="BL96" s="70">
        <v>0</v>
      </c>
      <c r="BM96" s="70">
        <v>0</v>
      </c>
      <c r="BN96" s="70">
        <v>0</v>
      </c>
      <c r="BO96" s="70">
        <v>0</v>
      </c>
      <c r="BP96" s="70">
        <v>0</v>
      </c>
      <c r="BQ96" s="70">
        <v>0</v>
      </c>
      <c r="BR96" s="70">
        <v>0</v>
      </c>
      <c r="BS96" s="70">
        <v>0</v>
      </c>
      <c r="BT96" s="70">
        <v>0</v>
      </c>
      <c r="BU96" s="70">
        <v>0</v>
      </c>
      <c r="BV96" s="70">
        <v>0</v>
      </c>
      <c r="BW96" s="70">
        <v>0</v>
      </c>
      <c r="BX96" s="70">
        <v>0</v>
      </c>
      <c r="BY96" s="70">
        <v>0</v>
      </c>
      <c r="BZ96" s="70">
        <v>0</v>
      </c>
      <c r="CA96" s="70">
        <v>0</v>
      </c>
      <c r="CB96" s="70">
        <v>0</v>
      </c>
      <c r="CC96" s="70">
        <v>0</v>
      </c>
      <c r="CD96" s="70">
        <v>0</v>
      </c>
      <c r="CE96" s="70">
        <v>0</v>
      </c>
      <c r="CF96" s="70">
        <v>0</v>
      </c>
      <c r="CG96" s="70">
        <v>0</v>
      </c>
      <c r="CH96" s="70">
        <v>0</v>
      </c>
      <c r="CI96" s="70">
        <v>0</v>
      </c>
      <c r="CJ96" s="70">
        <v>0</v>
      </c>
      <c r="CK96" s="70">
        <v>0</v>
      </c>
      <c r="CL96" s="70">
        <v>0</v>
      </c>
      <c r="CM96" s="70">
        <v>0</v>
      </c>
      <c r="CN96" s="70">
        <v>0</v>
      </c>
      <c r="CO96" s="70">
        <v>0</v>
      </c>
      <c r="CP96" s="70">
        <v>0</v>
      </c>
      <c r="CQ96" s="70">
        <v>0</v>
      </c>
      <c r="CR96" s="70">
        <v>0</v>
      </c>
      <c r="CS96" s="70">
        <v>0</v>
      </c>
      <c r="CT96" s="70">
        <v>0</v>
      </c>
      <c r="CU96" s="70">
        <v>0</v>
      </c>
      <c r="CV96" s="70">
        <v>0</v>
      </c>
      <c r="CW96" s="70">
        <v>0</v>
      </c>
      <c r="CX96" s="70">
        <v>0</v>
      </c>
      <c r="CY96" s="70">
        <v>0</v>
      </c>
      <c r="CZ96" s="70">
        <v>0</v>
      </c>
      <c r="DA96" s="70">
        <v>0</v>
      </c>
      <c r="DB96" s="70">
        <v>0</v>
      </c>
      <c r="DC96" s="70">
        <v>0</v>
      </c>
      <c r="DD96" s="70">
        <v>0</v>
      </c>
      <c r="DE96" s="70">
        <v>0</v>
      </c>
      <c r="DF96" s="70">
        <v>0</v>
      </c>
      <c r="DG96" s="70">
        <v>0</v>
      </c>
      <c r="DH96" s="70">
        <v>0</v>
      </c>
      <c r="DI96" s="70">
        <v>0</v>
      </c>
      <c r="DJ96" s="70">
        <v>0</v>
      </c>
      <c r="DK96" s="70">
        <v>0</v>
      </c>
      <c r="DL96" s="78">
        <v>0</v>
      </c>
      <c r="DM96" s="61">
        <v>0</v>
      </c>
      <c r="DN96" s="61">
        <v>0</v>
      </c>
      <c r="DO96" s="61">
        <v>0</v>
      </c>
      <c r="DP96" s="61">
        <v>0</v>
      </c>
      <c r="DQ96" s="61">
        <v>0</v>
      </c>
      <c r="DR96" s="61">
        <v>0</v>
      </c>
      <c r="DS96" s="61">
        <v>0</v>
      </c>
      <c r="DT96" s="61">
        <v>0</v>
      </c>
      <c r="DU96" s="61">
        <v>0</v>
      </c>
      <c r="DV96" s="61">
        <v>0</v>
      </c>
      <c r="DW96" s="61">
        <v>0</v>
      </c>
      <c r="DX96" s="61">
        <v>0</v>
      </c>
      <c r="DY96" s="61">
        <v>0</v>
      </c>
    </row>
    <row r="97" s="61" customFormat="1" spans="1:129">
      <c r="A97" s="69"/>
      <c r="B97" s="70" t="s">
        <v>87</v>
      </c>
      <c r="C97" s="70">
        <v>0</v>
      </c>
      <c r="D97" s="70">
        <v>0</v>
      </c>
      <c r="E97" s="70">
        <v>0</v>
      </c>
      <c r="F97" s="70">
        <v>0</v>
      </c>
      <c r="G97" s="70">
        <v>0</v>
      </c>
      <c r="H97" s="70">
        <v>0</v>
      </c>
      <c r="I97" s="70">
        <v>0</v>
      </c>
      <c r="J97" s="70">
        <v>0</v>
      </c>
      <c r="K97" s="70">
        <v>0</v>
      </c>
      <c r="L97" s="70">
        <v>0</v>
      </c>
      <c r="M97" s="70">
        <v>0</v>
      </c>
      <c r="N97" s="70">
        <v>0</v>
      </c>
      <c r="O97" s="70">
        <v>0</v>
      </c>
      <c r="P97" s="70">
        <v>0</v>
      </c>
      <c r="Q97" s="70"/>
      <c r="R97" s="70"/>
      <c r="S97" s="70">
        <v>0</v>
      </c>
      <c r="T97" s="70">
        <v>0</v>
      </c>
      <c r="U97" s="70">
        <v>0</v>
      </c>
      <c r="V97" s="70">
        <v>0</v>
      </c>
      <c r="W97" s="70">
        <v>0</v>
      </c>
      <c r="X97" s="70">
        <v>0</v>
      </c>
      <c r="Y97" s="70">
        <v>0</v>
      </c>
      <c r="Z97" s="70">
        <v>0</v>
      </c>
      <c r="AA97" s="70">
        <v>0</v>
      </c>
      <c r="AB97" s="70">
        <v>0</v>
      </c>
      <c r="AC97" s="70">
        <v>0</v>
      </c>
      <c r="AD97" s="70">
        <v>0</v>
      </c>
      <c r="AE97" s="70">
        <v>0</v>
      </c>
      <c r="AF97" s="70">
        <v>0</v>
      </c>
      <c r="AG97" s="70">
        <v>0</v>
      </c>
      <c r="AH97" s="70">
        <v>0</v>
      </c>
      <c r="AI97" s="70">
        <v>0</v>
      </c>
      <c r="AJ97" s="70">
        <v>0</v>
      </c>
      <c r="AK97" s="70">
        <v>0</v>
      </c>
      <c r="AL97" s="70">
        <v>0</v>
      </c>
      <c r="AM97" s="70">
        <v>0</v>
      </c>
      <c r="AN97" s="70">
        <v>0</v>
      </c>
      <c r="AO97" s="70">
        <v>0</v>
      </c>
      <c r="AP97" s="70">
        <v>0</v>
      </c>
      <c r="AQ97" s="70">
        <v>0</v>
      </c>
      <c r="AR97" s="70">
        <v>0</v>
      </c>
      <c r="AS97" s="70">
        <v>0</v>
      </c>
      <c r="AT97" s="70">
        <v>0</v>
      </c>
      <c r="AU97" s="70">
        <v>0</v>
      </c>
      <c r="AV97" s="70">
        <v>0</v>
      </c>
      <c r="AW97" s="70">
        <v>0</v>
      </c>
      <c r="AX97" s="70">
        <v>0</v>
      </c>
      <c r="AY97" s="70">
        <v>0</v>
      </c>
      <c r="AZ97" s="70">
        <v>0</v>
      </c>
      <c r="BA97" s="70">
        <v>0</v>
      </c>
      <c r="BB97" s="70">
        <v>0</v>
      </c>
      <c r="BC97" s="70">
        <v>0</v>
      </c>
      <c r="BD97" s="70">
        <v>0</v>
      </c>
      <c r="BE97" s="70">
        <v>0</v>
      </c>
      <c r="BF97" s="70">
        <v>0</v>
      </c>
      <c r="BG97" s="70">
        <v>0</v>
      </c>
      <c r="BH97" s="70">
        <v>0</v>
      </c>
      <c r="BI97" s="70">
        <v>0</v>
      </c>
      <c r="BJ97" s="70">
        <v>0</v>
      </c>
      <c r="BK97" s="70">
        <v>0</v>
      </c>
      <c r="BL97" s="70">
        <v>0</v>
      </c>
      <c r="BM97" s="70">
        <v>0</v>
      </c>
      <c r="BN97" s="70">
        <v>0</v>
      </c>
      <c r="BO97" s="70">
        <v>0</v>
      </c>
      <c r="BP97" s="70">
        <v>0</v>
      </c>
      <c r="BQ97" s="70">
        <v>0</v>
      </c>
      <c r="BR97" s="70">
        <v>0</v>
      </c>
      <c r="BS97" s="70">
        <v>0</v>
      </c>
      <c r="BT97" s="70">
        <v>0</v>
      </c>
      <c r="BU97" s="70">
        <v>0</v>
      </c>
      <c r="BV97" s="70">
        <v>0</v>
      </c>
      <c r="BW97" s="70">
        <v>0</v>
      </c>
      <c r="BX97" s="70">
        <v>0</v>
      </c>
      <c r="BY97" s="70">
        <v>0</v>
      </c>
      <c r="BZ97" s="70">
        <v>0</v>
      </c>
      <c r="CA97" s="70">
        <v>0</v>
      </c>
      <c r="CB97" s="70">
        <v>0</v>
      </c>
      <c r="CC97" s="70">
        <v>0</v>
      </c>
      <c r="CD97" s="70">
        <v>0</v>
      </c>
      <c r="CE97" s="70">
        <v>0</v>
      </c>
      <c r="CF97" s="70">
        <v>0</v>
      </c>
      <c r="CG97" s="70">
        <v>0</v>
      </c>
      <c r="CH97" s="70">
        <v>0</v>
      </c>
      <c r="CI97" s="70">
        <v>0</v>
      </c>
      <c r="CJ97" s="70">
        <v>0</v>
      </c>
      <c r="CK97" s="70">
        <v>0</v>
      </c>
      <c r="CL97" s="70">
        <v>0</v>
      </c>
      <c r="CM97" s="70">
        <v>0</v>
      </c>
      <c r="CN97" s="70">
        <v>0</v>
      </c>
      <c r="CO97" s="70">
        <v>0</v>
      </c>
      <c r="CP97" s="70">
        <v>0</v>
      </c>
      <c r="CQ97" s="70">
        <v>0</v>
      </c>
      <c r="CR97" s="70">
        <v>0</v>
      </c>
      <c r="CS97" s="70">
        <v>0</v>
      </c>
      <c r="CT97" s="70">
        <v>0</v>
      </c>
      <c r="CU97" s="70">
        <v>0</v>
      </c>
      <c r="CV97" s="70">
        <v>0</v>
      </c>
      <c r="CW97" s="70">
        <v>0</v>
      </c>
      <c r="CX97" s="70">
        <v>0</v>
      </c>
      <c r="CY97" s="70">
        <v>0</v>
      </c>
      <c r="CZ97" s="70">
        <v>0</v>
      </c>
      <c r="DA97" s="70">
        <v>0</v>
      </c>
      <c r="DB97" s="70">
        <v>0</v>
      </c>
      <c r="DC97" s="70">
        <v>0</v>
      </c>
      <c r="DD97" s="70">
        <v>0</v>
      </c>
      <c r="DE97" s="70">
        <v>0</v>
      </c>
      <c r="DF97" s="70">
        <v>0</v>
      </c>
      <c r="DG97" s="70">
        <v>0</v>
      </c>
      <c r="DH97" s="70">
        <v>0</v>
      </c>
      <c r="DI97" s="70">
        <v>0</v>
      </c>
      <c r="DJ97" s="70">
        <v>0</v>
      </c>
      <c r="DK97" s="70">
        <v>0</v>
      </c>
      <c r="DL97" s="78">
        <v>0</v>
      </c>
      <c r="DM97" s="61">
        <v>0</v>
      </c>
      <c r="DN97" s="61">
        <v>0</v>
      </c>
      <c r="DO97" s="61">
        <v>0</v>
      </c>
      <c r="DP97" s="61">
        <v>0</v>
      </c>
      <c r="DQ97" s="61">
        <v>0</v>
      </c>
      <c r="DR97" s="61">
        <v>0</v>
      </c>
      <c r="DS97" s="61">
        <v>0</v>
      </c>
      <c r="DT97" s="61">
        <v>0</v>
      </c>
      <c r="DU97" s="61">
        <v>0</v>
      </c>
      <c r="DV97" s="61">
        <v>0</v>
      </c>
      <c r="DW97" s="61">
        <v>0</v>
      </c>
      <c r="DX97" s="61">
        <v>0</v>
      </c>
      <c r="DY97" s="61">
        <v>0</v>
      </c>
    </row>
    <row r="98" s="61" customFormat="1" spans="1:129">
      <c r="A98" s="69"/>
      <c r="B98" s="70" t="s">
        <v>88</v>
      </c>
      <c r="C98" s="70">
        <v>0</v>
      </c>
      <c r="D98" s="70">
        <v>0</v>
      </c>
      <c r="E98" s="70">
        <v>0</v>
      </c>
      <c r="F98" s="70">
        <v>0</v>
      </c>
      <c r="G98" s="70">
        <v>0</v>
      </c>
      <c r="H98" s="70">
        <v>0</v>
      </c>
      <c r="I98" s="70">
        <v>0</v>
      </c>
      <c r="J98" s="70">
        <v>0</v>
      </c>
      <c r="K98" s="70">
        <v>0</v>
      </c>
      <c r="L98" s="70">
        <v>0</v>
      </c>
      <c r="M98" s="70">
        <v>0</v>
      </c>
      <c r="N98" s="70">
        <v>0</v>
      </c>
      <c r="O98" s="70">
        <v>0</v>
      </c>
      <c r="P98" s="70">
        <v>0</v>
      </c>
      <c r="Q98" s="70"/>
      <c r="R98" s="70"/>
      <c r="S98" s="70">
        <v>0</v>
      </c>
      <c r="T98" s="70">
        <v>0</v>
      </c>
      <c r="U98" s="70">
        <v>0</v>
      </c>
      <c r="V98" s="70">
        <v>0</v>
      </c>
      <c r="W98" s="70">
        <v>0</v>
      </c>
      <c r="X98" s="70">
        <v>0</v>
      </c>
      <c r="Y98" s="70">
        <v>0</v>
      </c>
      <c r="Z98" s="70">
        <v>0</v>
      </c>
      <c r="AA98" s="70">
        <v>0</v>
      </c>
      <c r="AB98" s="70">
        <v>0</v>
      </c>
      <c r="AC98" s="70">
        <v>0</v>
      </c>
      <c r="AD98" s="70">
        <v>0</v>
      </c>
      <c r="AE98" s="70">
        <v>0</v>
      </c>
      <c r="AF98" s="70">
        <v>0</v>
      </c>
      <c r="AG98" s="70">
        <v>0</v>
      </c>
      <c r="AH98" s="70">
        <v>0</v>
      </c>
      <c r="AI98" s="70">
        <v>0</v>
      </c>
      <c r="AJ98" s="70">
        <v>0</v>
      </c>
      <c r="AK98" s="70">
        <v>0</v>
      </c>
      <c r="AL98" s="70">
        <v>0</v>
      </c>
      <c r="AM98" s="70">
        <v>0</v>
      </c>
      <c r="AN98" s="70">
        <v>0</v>
      </c>
      <c r="AO98" s="70">
        <v>0</v>
      </c>
      <c r="AP98" s="70">
        <v>0</v>
      </c>
      <c r="AQ98" s="70">
        <v>0</v>
      </c>
      <c r="AR98" s="70">
        <v>0</v>
      </c>
      <c r="AS98" s="70">
        <v>0</v>
      </c>
      <c r="AT98" s="70">
        <v>0</v>
      </c>
      <c r="AU98" s="70">
        <v>0</v>
      </c>
      <c r="AV98" s="70">
        <v>0</v>
      </c>
      <c r="AW98" s="70">
        <v>0</v>
      </c>
      <c r="AX98" s="70">
        <v>0</v>
      </c>
      <c r="AY98" s="70">
        <v>0</v>
      </c>
      <c r="AZ98" s="70">
        <v>0</v>
      </c>
      <c r="BA98" s="70">
        <v>0</v>
      </c>
      <c r="BB98" s="70">
        <v>0</v>
      </c>
      <c r="BC98" s="70">
        <v>0</v>
      </c>
      <c r="BD98" s="70">
        <v>0</v>
      </c>
      <c r="BE98" s="70">
        <v>0</v>
      </c>
      <c r="BF98" s="70">
        <v>0</v>
      </c>
      <c r="BG98" s="70">
        <v>0</v>
      </c>
      <c r="BH98" s="70">
        <v>0</v>
      </c>
      <c r="BI98" s="70">
        <v>0</v>
      </c>
      <c r="BJ98" s="70">
        <v>0</v>
      </c>
      <c r="BK98" s="70">
        <v>0</v>
      </c>
      <c r="BL98" s="70">
        <v>0</v>
      </c>
      <c r="BM98" s="70">
        <v>0</v>
      </c>
      <c r="BN98" s="70">
        <v>0</v>
      </c>
      <c r="BO98" s="70">
        <v>0</v>
      </c>
      <c r="BP98" s="70">
        <v>0</v>
      </c>
      <c r="BQ98" s="70">
        <v>0</v>
      </c>
      <c r="BR98" s="70">
        <v>0</v>
      </c>
      <c r="BS98" s="70">
        <v>0</v>
      </c>
      <c r="BT98" s="70">
        <v>0</v>
      </c>
      <c r="BU98" s="70">
        <v>0</v>
      </c>
      <c r="BV98" s="70">
        <v>0</v>
      </c>
      <c r="BW98" s="70">
        <v>0</v>
      </c>
      <c r="BX98" s="70">
        <v>0</v>
      </c>
      <c r="BY98" s="70">
        <v>0</v>
      </c>
      <c r="BZ98" s="70">
        <v>0</v>
      </c>
      <c r="CA98" s="70">
        <v>0</v>
      </c>
      <c r="CB98" s="70">
        <v>0</v>
      </c>
      <c r="CC98" s="70">
        <v>0</v>
      </c>
      <c r="CD98" s="70">
        <v>0</v>
      </c>
      <c r="CE98" s="70">
        <v>0</v>
      </c>
      <c r="CF98" s="70">
        <v>0</v>
      </c>
      <c r="CG98" s="70">
        <v>0</v>
      </c>
      <c r="CH98" s="70">
        <v>0</v>
      </c>
      <c r="CI98" s="70">
        <v>0</v>
      </c>
      <c r="CJ98" s="70">
        <v>0</v>
      </c>
      <c r="CK98" s="70">
        <v>0</v>
      </c>
      <c r="CL98" s="70">
        <v>0</v>
      </c>
      <c r="CM98" s="70">
        <v>0</v>
      </c>
      <c r="CN98" s="70">
        <v>0</v>
      </c>
      <c r="CO98" s="70">
        <v>0</v>
      </c>
      <c r="CP98" s="70">
        <v>0</v>
      </c>
      <c r="CQ98" s="70">
        <v>0</v>
      </c>
      <c r="CR98" s="70">
        <v>0</v>
      </c>
      <c r="CS98" s="70">
        <v>0</v>
      </c>
      <c r="CT98" s="70">
        <v>0</v>
      </c>
      <c r="CU98" s="70">
        <v>0</v>
      </c>
      <c r="CV98" s="70">
        <v>0</v>
      </c>
      <c r="CW98" s="70">
        <v>0</v>
      </c>
      <c r="CX98" s="70">
        <v>0</v>
      </c>
      <c r="CY98" s="70">
        <v>0</v>
      </c>
      <c r="CZ98" s="70">
        <v>0</v>
      </c>
      <c r="DA98" s="70">
        <v>0</v>
      </c>
      <c r="DB98" s="70">
        <v>0</v>
      </c>
      <c r="DC98" s="70">
        <v>0</v>
      </c>
      <c r="DD98" s="70">
        <v>0</v>
      </c>
      <c r="DE98" s="70">
        <v>0</v>
      </c>
      <c r="DF98" s="70">
        <v>0</v>
      </c>
      <c r="DG98" s="70">
        <v>0</v>
      </c>
      <c r="DH98" s="70">
        <v>0</v>
      </c>
      <c r="DI98" s="70">
        <v>0</v>
      </c>
      <c r="DJ98" s="70">
        <v>0</v>
      </c>
      <c r="DK98" s="70">
        <v>0</v>
      </c>
      <c r="DL98" s="78">
        <v>0</v>
      </c>
      <c r="DM98" s="61">
        <v>0</v>
      </c>
      <c r="DN98" s="61">
        <v>0</v>
      </c>
      <c r="DO98" s="61">
        <v>0</v>
      </c>
      <c r="DP98" s="61">
        <v>0</v>
      </c>
      <c r="DQ98" s="61">
        <v>0</v>
      </c>
      <c r="DR98" s="61">
        <v>0</v>
      </c>
      <c r="DS98" s="61">
        <v>0</v>
      </c>
      <c r="DT98" s="61">
        <v>0</v>
      </c>
      <c r="DU98" s="61">
        <v>0</v>
      </c>
      <c r="DV98" s="61">
        <v>0</v>
      </c>
      <c r="DW98" s="61">
        <v>0</v>
      </c>
      <c r="DX98" s="61">
        <v>0</v>
      </c>
      <c r="DY98" s="61">
        <v>0</v>
      </c>
    </row>
    <row r="99" s="61" customFormat="1" spans="1:129">
      <c r="A99" s="69"/>
      <c r="B99" s="70" t="s">
        <v>89</v>
      </c>
      <c r="C99" s="70">
        <v>0</v>
      </c>
      <c r="D99" s="70">
        <v>0</v>
      </c>
      <c r="E99" s="70">
        <v>0</v>
      </c>
      <c r="F99" s="70">
        <v>0</v>
      </c>
      <c r="G99" s="70">
        <v>0</v>
      </c>
      <c r="H99" s="70">
        <v>0</v>
      </c>
      <c r="I99" s="70">
        <v>0</v>
      </c>
      <c r="J99" s="70">
        <v>0</v>
      </c>
      <c r="K99" s="70">
        <v>0</v>
      </c>
      <c r="L99" s="70">
        <v>0</v>
      </c>
      <c r="M99" s="70">
        <v>0</v>
      </c>
      <c r="N99" s="70">
        <v>0</v>
      </c>
      <c r="O99" s="70">
        <v>0</v>
      </c>
      <c r="P99" s="70">
        <v>0</v>
      </c>
      <c r="Q99" s="70"/>
      <c r="R99" s="70"/>
      <c r="S99" s="70">
        <v>0</v>
      </c>
      <c r="T99" s="70">
        <v>0</v>
      </c>
      <c r="U99" s="70">
        <v>0</v>
      </c>
      <c r="V99" s="70">
        <v>0</v>
      </c>
      <c r="W99" s="70">
        <v>0</v>
      </c>
      <c r="X99" s="70">
        <v>0</v>
      </c>
      <c r="Y99" s="70">
        <v>0</v>
      </c>
      <c r="Z99" s="70">
        <v>0</v>
      </c>
      <c r="AA99" s="70">
        <v>0</v>
      </c>
      <c r="AB99" s="70">
        <v>0</v>
      </c>
      <c r="AC99" s="70">
        <v>0</v>
      </c>
      <c r="AD99" s="70">
        <v>0</v>
      </c>
      <c r="AE99" s="70">
        <v>0</v>
      </c>
      <c r="AF99" s="70">
        <v>0</v>
      </c>
      <c r="AG99" s="70">
        <v>0</v>
      </c>
      <c r="AH99" s="70">
        <v>0</v>
      </c>
      <c r="AI99" s="70">
        <v>0</v>
      </c>
      <c r="AJ99" s="70">
        <v>0</v>
      </c>
      <c r="AK99" s="70">
        <v>0</v>
      </c>
      <c r="AL99" s="70">
        <v>0</v>
      </c>
      <c r="AM99" s="70">
        <v>0</v>
      </c>
      <c r="AN99" s="70">
        <v>0</v>
      </c>
      <c r="AO99" s="70">
        <v>0</v>
      </c>
      <c r="AP99" s="70">
        <v>0</v>
      </c>
      <c r="AQ99" s="70">
        <v>0</v>
      </c>
      <c r="AR99" s="70">
        <v>0</v>
      </c>
      <c r="AS99" s="70">
        <v>0</v>
      </c>
      <c r="AT99" s="70">
        <v>0</v>
      </c>
      <c r="AU99" s="70">
        <v>0</v>
      </c>
      <c r="AV99" s="70">
        <v>0</v>
      </c>
      <c r="AW99" s="70">
        <v>0</v>
      </c>
      <c r="AX99" s="70">
        <v>0</v>
      </c>
      <c r="AY99" s="70">
        <v>0</v>
      </c>
      <c r="AZ99" s="70">
        <v>0</v>
      </c>
      <c r="BA99" s="70">
        <v>0</v>
      </c>
      <c r="BB99" s="70">
        <v>0</v>
      </c>
      <c r="BC99" s="70">
        <v>0</v>
      </c>
      <c r="BD99" s="70">
        <v>0</v>
      </c>
      <c r="BE99" s="70">
        <v>0</v>
      </c>
      <c r="BF99" s="70">
        <v>0</v>
      </c>
      <c r="BG99" s="70">
        <v>0</v>
      </c>
      <c r="BH99" s="70">
        <v>0</v>
      </c>
      <c r="BI99" s="70">
        <v>0</v>
      </c>
      <c r="BJ99" s="70">
        <v>0</v>
      </c>
      <c r="BK99" s="70">
        <v>0</v>
      </c>
      <c r="BL99" s="70">
        <v>0</v>
      </c>
      <c r="BM99" s="70">
        <v>0</v>
      </c>
      <c r="BN99" s="70">
        <v>0</v>
      </c>
      <c r="BO99" s="70">
        <v>0</v>
      </c>
      <c r="BP99" s="70">
        <v>0</v>
      </c>
      <c r="BQ99" s="70">
        <v>0</v>
      </c>
      <c r="BR99" s="70">
        <v>0</v>
      </c>
      <c r="BS99" s="70">
        <v>0</v>
      </c>
      <c r="BT99" s="70">
        <v>0</v>
      </c>
      <c r="BU99" s="70">
        <v>0</v>
      </c>
      <c r="BV99" s="70">
        <v>0</v>
      </c>
      <c r="BW99" s="70">
        <v>0</v>
      </c>
      <c r="BX99" s="70">
        <v>0</v>
      </c>
      <c r="BY99" s="70">
        <v>0</v>
      </c>
      <c r="BZ99" s="70">
        <v>0</v>
      </c>
      <c r="CA99" s="70">
        <v>0</v>
      </c>
      <c r="CB99" s="70">
        <v>0</v>
      </c>
      <c r="CC99" s="70">
        <v>0</v>
      </c>
      <c r="CD99" s="70">
        <v>0</v>
      </c>
      <c r="CE99" s="70">
        <v>0</v>
      </c>
      <c r="CF99" s="70">
        <v>0</v>
      </c>
      <c r="CG99" s="70">
        <v>0</v>
      </c>
      <c r="CH99" s="70">
        <v>0</v>
      </c>
      <c r="CI99" s="70">
        <v>0</v>
      </c>
      <c r="CJ99" s="70">
        <v>0</v>
      </c>
      <c r="CK99" s="70">
        <v>0</v>
      </c>
      <c r="CL99" s="70">
        <v>0</v>
      </c>
      <c r="CM99" s="70">
        <v>0</v>
      </c>
      <c r="CN99" s="70">
        <v>0</v>
      </c>
      <c r="CO99" s="70">
        <v>0</v>
      </c>
      <c r="CP99" s="70">
        <v>0</v>
      </c>
      <c r="CQ99" s="70">
        <v>0</v>
      </c>
      <c r="CR99" s="70">
        <v>0</v>
      </c>
      <c r="CS99" s="70">
        <v>0</v>
      </c>
      <c r="CT99" s="70">
        <v>0</v>
      </c>
      <c r="CU99" s="70">
        <v>0</v>
      </c>
      <c r="CV99" s="70">
        <v>0</v>
      </c>
      <c r="CW99" s="70">
        <v>0</v>
      </c>
      <c r="CX99" s="70">
        <v>0</v>
      </c>
      <c r="CY99" s="70">
        <v>0</v>
      </c>
      <c r="CZ99" s="70">
        <v>0</v>
      </c>
      <c r="DA99" s="70">
        <v>0</v>
      </c>
      <c r="DB99" s="70">
        <v>0</v>
      </c>
      <c r="DC99" s="70">
        <v>0</v>
      </c>
      <c r="DD99" s="70">
        <v>0</v>
      </c>
      <c r="DE99" s="70">
        <v>0</v>
      </c>
      <c r="DF99" s="70">
        <v>0</v>
      </c>
      <c r="DG99" s="70">
        <v>0</v>
      </c>
      <c r="DH99" s="70">
        <v>0</v>
      </c>
      <c r="DI99" s="70">
        <v>0</v>
      </c>
      <c r="DJ99" s="70">
        <v>0</v>
      </c>
      <c r="DK99" s="70">
        <v>0</v>
      </c>
      <c r="DL99" s="78">
        <v>0</v>
      </c>
      <c r="DM99" s="61">
        <v>0</v>
      </c>
      <c r="DN99" s="61">
        <v>0</v>
      </c>
      <c r="DO99" s="61">
        <v>0</v>
      </c>
      <c r="DP99" s="61">
        <v>0</v>
      </c>
      <c r="DQ99" s="61">
        <v>0</v>
      </c>
      <c r="DR99" s="61">
        <v>0</v>
      </c>
      <c r="DS99" s="61">
        <v>0</v>
      </c>
      <c r="DT99" s="61">
        <v>0</v>
      </c>
      <c r="DU99" s="61">
        <v>0</v>
      </c>
      <c r="DV99" s="61">
        <v>0</v>
      </c>
      <c r="DW99" s="61">
        <v>0</v>
      </c>
      <c r="DX99" s="61">
        <v>0</v>
      </c>
      <c r="DY99" s="61">
        <v>0</v>
      </c>
    </row>
    <row r="100" s="61" customFormat="1" spans="1:129">
      <c r="A100" s="69"/>
      <c r="B100" s="70" t="s">
        <v>90</v>
      </c>
      <c r="C100" s="70">
        <v>0</v>
      </c>
      <c r="D100" s="70">
        <v>0</v>
      </c>
      <c r="E100" s="70">
        <v>0</v>
      </c>
      <c r="F100" s="70">
        <v>0</v>
      </c>
      <c r="G100" s="70">
        <v>0</v>
      </c>
      <c r="H100" s="70">
        <v>0</v>
      </c>
      <c r="I100" s="70">
        <v>0</v>
      </c>
      <c r="J100" s="70">
        <v>0</v>
      </c>
      <c r="K100" s="70">
        <v>0</v>
      </c>
      <c r="L100" s="70">
        <v>0</v>
      </c>
      <c r="M100" s="70">
        <v>0</v>
      </c>
      <c r="N100" s="70">
        <v>0</v>
      </c>
      <c r="O100" s="70">
        <v>0</v>
      </c>
      <c r="P100" s="70">
        <v>0</v>
      </c>
      <c r="Q100" s="70"/>
      <c r="R100" s="70"/>
      <c r="S100" s="70">
        <v>0</v>
      </c>
      <c r="T100" s="70">
        <v>0</v>
      </c>
      <c r="U100" s="70">
        <v>0</v>
      </c>
      <c r="V100" s="70">
        <v>0</v>
      </c>
      <c r="W100" s="70">
        <v>0</v>
      </c>
      <c r="X100" s="70">
        <v>0</v>
      </c>
      <c r="Y100" s="70">
        <v>0</v>
      </c>
      <c r="Z100" s="70">
        <v>0</v>
      </c>
      <c r="AA100" s="70">
        <v>0</v>
      </c>
      <c r="AB100" s="70">
        <v>0</v>
      </c>
      <c r="AC100" s="70">
        <v>0</v>
      </c>
      <c r="AD100" s="70">
        <v>0</v>
      </c>
      <c r="AE100" s="70">
        <v>0</v>
      </c>
      <c r="AF100" s="70">
        <v>0</v>
      </c>
      <c r="AG100" s="70">
        <v>0</v>
      </c>
      <c r="AH100" s="70">
        <v>0</v>
      </c>
      <c r="AI100" s="70">
        <v>0</v>
      </c>
      <c r="AJ100" s="70">
        <v>0</v>
      </c>
      <c r="AK100" s="70">
        <v>0</v>
      </c>
      <c r="AL100" s="70">
        <v>0</v>
      </c>
      <c r="AM100" s="70">
        <v>0</v>
      </c>
      <c r="AN100" s="70">
        <v>0</v>
      </c>
      <c r="AO100" s="70">
        <v>0</v>
      </c>
      <c r="AP100" s="70">
        <v>0</v>
      </c>
      <c r="AQ100" s="70">
        <v>0</v>
      </c>
      <c r="AR100" s="70">
        <v>0</v>
      </c>
      <c r="AS100" s="70">
        <v>0</v>
      </c>
      <c r="AT100" s="70">
        <v>0</v>
      </c>
      <c r="AU100" s="70">
        <v>0</v>
      </c>
      <c r="AV100" s="70">
        <v>0</v>
      </c>
      <c r="AW100" s="70">
        <v>0</v>
      </c>
      <c r="AX100" s="70">
        <v>0</v>
      </c>
      <c r="AY100" s="70">
        <v>0</v>
      </c>
      <c r="AZ100" s="70">
        <v>0</v>
      </c>
      <c r="BA100" s="70">
        <v>0</v>
      </c>
      <c r="BB100" s="70">
        <v>0</v>
      </c>
      <c r="BC100" s="70">
        <v>0</v>
      </c>
      <c r="BD100" s="70">
        <v>0</v>
      </c>
      <c r="BE100" s="70">
        <v>0</v>
      </c>
      <c r="BF100" s="70">
        <v>0</v>
      </c>
      <c r="BG100" s="70">
        <v>0</v>
      </c>
      <c r="BH100" s="70">
        <v>0</v>
      </c>
      <c r="BI100" s="70">
        <v>0</v>
      </c>
      <c r="BJ100" s="70">
        <v>0</v>
      </c>
      <c r="BK100" s="70">
        <v>0</v>
      </c>
      <c r="BL100" s="70">
        <v>0</v>
      </c>
      <c r="BM100" s="70">
        <v>0</v>
      </c>
      <c r="BN100" s="70">
        <v>0</v>
      </c>
      <c r="BO100" s="70">
        <v>0</v>
      </c>
      <c r="BP100" s="70">
        <v>0</v>
      </c>
      <c r="BQ100" s="70">
        <v>0</v>
      </c>
      <c r="BR100" s="70">
        <v>0</v>
      </c>
      <c r="BS100" s="70">
        <v>0</v>
      </c>
      <c r="BT100" s="70">
        <v>0</v>
      </c>
      <c r="BU100" s="70">
        <v>0</v>
      </c>
      <c r="BV100" s="70">
        <v>0</v>
      </c>
      <c r="BW100" s="70">
        <v>0</v>
      </c>
      <c r="BX100" s="70">
        <v>0</v>
      </c>
      <c r="BY100" s="70">
        <v>0</v>
      </c>
      <c r="BZ100" s="70">
        <v>0</v>
      </c>
      <c r="CA100" s="70">
        <v>0</v>
      </c>
      <c r="CB100" s="70">
        <v>0</v>
      </c>
      <c r="CC100" s="70">
        <v>0</v>
      </c>
      <c r="CD100" s="70">
        <v>0</v>
      </c>
      <c r="CE100" s="70">
        <v>0</v>
      </c>
      <c r="CF100" s="70">
        <v>0</v>
      </c>
      <c r="CG100" s="70">
        <v>0</v>
      </c>
      <c r="CH100" s="70">
        <v>0</v>
      </c>
      <c r="CI100" s="70">
        <v>0</v>
      </c>
      <c r="CJ100" s="70">
        <v>0</v>
      </c>
      <c r="CK100" s="70">
        <v>0</v>
      </c>
      <c r="CL100" s="70">
        <v>0</v>
      </c>
      <c r="CM100" s="70">
        <v>0</v>
      </c>
      <c r="CN100" s="70">
        <v>0</v>
      </c>
      <c r="CO100" s="70">
        <v>0</v>
      </c>
      <c r="CP100" s="70">
        <v>0</v>
      </c>
      <c r="CQ100" s="70">
        <v>0</v>
      </c>
      <c r="CR100" s="70">
        <v>0</v>
      </c>
      <c r="CS100" s="70">
        <v>0</v>
      </c>
      <c r="CT100" s="70">
        <v>0</v>
      </c>
      <c r="CU100" s="70">
        <v>0</v>
      </c>
      <c r="CV100" s="70">
        <v>0</v>
      </c>
      <c r="CW100" s="70">
        <v>0</v>
      </c>
      <c r="CX100" s="70">
        <v>0</v>
      </c>
      <c r="CY100" s="70">
        <v>0</v>
      </c>
      <c r="CZ100" s="70">
        <v>0</v>
      </c>
      <c r="DA100" s="70">
        <v>0</v>
      </c>
      <c r="DB100" s="70">
        <v>0</v>
      </c>
      <c r="DC100" s="70">
        <v>0</v>
      </c>
      <c r="DD100" s="70">
        <v>0</v>
      </c>
      <c r="DE100" s="70">
        <v>0</v>
      </c>
      <c r="DF100" s="70">
        <v>0</v>
      </c>
      <c r="DG100" s="70">
        <v>0</v>
      </c>
      <c r="DH100" s="70">
        <v>0</v>
      </c>
      <c r="DI100" s="70">
        <v>0</v>
      </c>
      <c r="DJ100" s="70">
        <v>0</v>
      </c>
      <c r="DK100" s="70">
        <v>0</v>
      </c>
      <c r="DL100" s="78">
        <v>0</v>
      </c>
      <c r="DM100" s="61">
        <v>0</v>
      </c>
      <c r="DN100" s="61">
        <v>0</v>
      </c>
      <c r="DO100" s="61">
        <v>0</v>
      </c>
      <c r="DP100" s="61">
        <v>0</v>
      </c>
      <c r="DQ100" s="61">
        <v>0</v>
      </c>
      <c r="DR100" s="61">
        <v>0</v>
      </c>
      <c r="DS100" s="61">
        <v>0</v>
      </c>
      <c r="DT100" s="61">
        <v>0</v>
      </c>
      <c r="DU100" s="61">
        <v>0</v>
      </c>
      <c r="DV100" s="61">
        <v>0</v>
      </c>
      <c r="DW100" s="61">
        <v>0</v>
      </c>
      <c r="DX100" s="61">
        <v>0</v>
      </c>
      <c r="DY100" s="61">
        <v>0</v>
      </c>
    </row>
    <row r="101" s="61" customFormat="1" spans="1:129">
      <c r="A101" s="69"/>
      <c r="B101" s="70" t="s">
        <v>91</v>
      </c>
      <c r="C101" s="70">
        <v>0</v>
      </c>
      <c r="D101" s="70">
        <v>0</v>
      </c>
      <c r="E101" s="70">
        <v>0</v>
      </c>
      <c r="F101" s="70">
        <v>0</v>
      </c>
      <c r="G101" s="70">
        <v>0</v>
      </c>
      <c r="H101" s="70">
        <v>0</v>
      </c>
      <c r="I101" s="70">
        <v>0</v>
      </c>
      <c r="J101" s="70">
        <v>0</v>
      </c>
      <c r="K101" s="70">
        <v>0</v>
      </c>
      <c r="L101" s="70">
        <v>0</v>
      </c>
      <c r="M101" s="70">
        <v>0</v>
      </c>
      <c r="N101" s="70">
        <v>0</v>
      </c>
      <c r="O101" s="70">
        <v>0</v>
      </c>
      <c r="P101" s="70">
        <v>0</v>
      </c>
      <c r="Q101" s="70"/>
      <c r="R101" s="70"/>
      <c r="S101" s="70">
        <v>0</v>
      </c>
      <c r="T101" s="70">
        <v>0</v>
      </c>
      <c r="U101" s="70">
        <v>0</v>
      </c>
      <c r="V101" s="70">
        <v>0</v>
      </c>
      <c r="W101" s="70">
        <v>0</v>
      </c>
      <c r="X101" s="70">
        <v>0</v>
      </c>
      <c r="Y101" s="70">
        <v>0</v>
      </c>
      <c r="Z101" s="70">
        <v>0</v>
      </c>
      <c r="AA101" s="70">
        <v>0</v>
      </c>
      <c r="AB101" s="70">
        <v>0</v>
      </c>
      <c r="AC101" s="70">
        <v>0</v>
      </c>
      <c r="AD101" s="70">
        <v>0</v>
      </c>
      <c r="AE101" s="70">
        <v>0</v>
      </c>
      <c r="AF101" s="70">
        <v>0</v>
      </c>
      <c r="AG101" s="70">
        <v>0</v>
      </c>
      <c r="AH101" s="70">
        <v>0</v>
      </c>
      <c r="AI101" s="70">
        <v>0</v>
      </c>
      <c r="AJ101" s="70">
        <v>0</v>
      </c>
      <c r="AK101" s="70">
        <v>0</v>
      </c>
      <c r="AL101" s="70">
        <v>0</v>
      </c>
      <c r="AM101" s="70">
        <v>0</v>
      </c>
      <c r="AN101" s="70">
        <v>0</v>
      </c>
      <c r="AO101" s="70">
        <v>0</v>
      </c>
      <c r="AP101" s="70">
        <v>0</v>
      </c>
      <c r="AQ101" s="70">
        <v>0</v>
      </c>
      <c r="AR101" s="70">
        <v>0</v>
      </c>
      <c r="AS101" s="70">
        <v>0</v>
      </c>
      <c r="AT101" s="70">
        <v>0</v>
      </c>
      <c r="AU101" s="70">
        <v>0</v>
      </c>
      <c r="AV101" s="70">
        <v>0</v>
      </c>
      <c r="AW101" s="70">
        <v>0</v>
      </c>
      <c r="AX101" s="70">
        <v>0</v>
      </c>
      <c r="AY101" s="70">
        <v>0</v>
      </c>
      <c r="AZ101" s="70">
        <v>0</v>
      </c>
      <c r="BA101" s="70">
        <v>0</v>
      </c>
      <c r="BB101" s="70">
        <v>0</v>
      </c>
      <c r="BC101" s="70">
        <v>0</v>
      </c>
      <c r="BD101" s="70">
        <v>0</v>
      </c>
      <c r="BE101" s="70">
        <v>0</v>
      </c>
      <c r="BF101" s="70">
        <v>0</v>
      </c>
      <c r="BG101" s="70">
        <v>0</v>
      </c>
      <c r="BH101" s="70">
        <v>0</v>
      </c>
      <c r="BI101" s="70">
        <v>0</v>
      </c>
      <c r="BJ101" s="70">
        <v>0</v>
      </c>
      <c r="BK101" s="70">
        <v>0</v>
      </c>
      <c r="BL101" s="70">
        <v>0</v>
      </c>
      <c r="BM101" s="70">
        <v>0</v>
      </c>
      <c r="BN101" s="70">
        <v>0</v>
      </c>
      <c r="BO101" s="70">
        <v>0</v>
      </c>
      <c r="BP101" s="70">
        <v>0</v>
      </c>
      <c r="BQ101" s="70">
        <v>0</v>
      </c>
      <c r="BR101" s="70">
        <v>0</v>
      </c>
      <c r="BS101" s="70">
        <v>0</v>
      </c>
      <c r="BT101" s="70">
        <v>0</v>
      </c>
      <c r="BU101" s="70">
        <v>0</v>
      </c>
      <c r="BV101" s="70">
        <v>0</v>
      </c>
      <c r="BW101" s="70">
        <v>0</v>
      </c>
      <c r="BX101" s="70">
        <v>0</v>
      </c>
      <c r="BY101" s="70">
        <v>0</v>
      </c>
      <c r="BZ101" s="70">
        <v>0</v>
      </c>
      <c r="CA101" s="70">
        <v>0</v>
      </c>
      <c r="CB101" s="70">
        <v>0</v>
      </c>
      <c r="CC101" s="70">
        <v>0</v>
      </c>
      <c r="CD101" s="70">
        <v>0</v>
      </c>
      <c r="CE101" s="70">
        <v>0</v>
      </c>
      <c r="CF101" s="70">
        <v>0</v>
      </c>
      <c r="CG101" s="70">
        <v>0</v>
      </c>
      <c r="CH101" s="70">
        <v>0</v>
      </c>
      <c r="CI101" s="70">
        <v>0</v>
      </c>
      <c r="CJ101" s="70">
        <v>0</v>
      </c>
      <c r="CK101" s="70">
        <v>0</v>
      </c>
      <c r="CL101" s="70">
        <v>0</v>
      </c>
      <c r="CM101" s="70">
        <v>0</v>
      </c>
      <c r="CN101" s="70">
        <v>0</v>
      </c>
      <c r="CO101" s="70">
        <v>0</v>
      </c>
      <c r="CP101" s="70">
        <v>0</v>
      </c>
      <c r="CQ101" s="70">
        <v>0</v>
      </c>
      <c r="CR101" s="70">
        <v>0</v>
      </c>
      <c r="CS101" s="70">
        <v>0</v>
      </c>
      <c r="CT101" s="70">
        <v>0</v>
      </c>
      <c r="CU101" s="70">
        <v>0</v>
      </c>
      <c r="CV101" s="70">
        <v>0</v>
      </c>
      <c r="CW101" s="70">
        <v>0</v>
      </c>
      <c r="CX101" s="70">
        <v>0</v>
      </c>
      <c r="CY101" s="70">
        <v>0</v>
      </c>
      <c r="CZ101" s="70">
        <v>0</v>
      </c>
      <c r="DA101" s="70">
        <v>0</v>
      </c>
      <c r="DB101" s="70">
        <v>0</v>
      </c>
      <c r="DC101" s="70">
        <v>0</v>
      </c>
      <c r="DD101" s="70">
        <v>0</v>
      </c>
      <c r="DE101" s="70">
        <v>0</v>
      </c>
      <c r="DF101" s="70">
        <v>0</v>
      </c>
      <c r="DG101" s="70">
        <v>0</v>
      </c>
      <c r="DH101" s="70">
        <v>0</v>
      </c>
      <c r="DI101" s="70">
        <v>0</v>
      </c>
      <c r="DJ101" s="70">
        <v>0</v>
      </c>
      <c r="DK101" s="70">
        <v>0</v>
      </c>
      <c r="DL101" s="78">
        <v>0</v>
      </c>
      <c r="DM101" s="61">
        <v>0</v>
      </c>
      <c r="DN101" s="61">
        <v>0</v>
      </c>
      <c r="DO101" s="61">
        <v>0</v>
      </c>
      <c r="DP101" s="61">
        <v>0</v>
      </c>
      <c r="DQ101" s="61">
        <v>0</v>
      </c>
      <c r="DR101" s="61">
        <v>0</v>
      </c>
      <c r="DS101" s="61">
        <v>0</v>
      </c>
      <c r="DT101" s="61">
        <v>0</v>
      </c>
      <c r="DU101" s="61">
        <v>0</v>
      </c>
      <c r="DV101" s="61">
        <v>0</v>
      </c>
      <c r="DW101" s="61">
        <v>0</v>
      </c>
      <c r="DX101" s="61">
        <v>0</v>
      </c>
      <c r="DY101" s="61">
        <v>0</v>
      </c>
    </row>
    <row r="102" s="61" customFormat="1" spans="1:129">
      <c r="A102" s="69"/>
      <c r="B102" s="70" t="s">
        <v>92</v>
      </c>
      <c r="C102" s="70">
        <v>0</v>
      </c>
      <c r="D102" s="70">
        <v>0</v>
      </c>
      <c r="E102" s="70">
        <v>0</v>
      </c>
      <c r="F102" s="70">
        <v>0</v>
      </c>
      <c r="G102" s="70">
        <v>0</v>
      </c>
      <c r="H102" s="70">
        <v>0</v>
      </c>
      <c r="I102" s="70">
        <v>0</v>
      </c>
      <c r="J102" s="70">
        <v>0</v>
      </c>
      <c r="K102" s="70">
        <v>0</v>
      </c>
      <c r="L102" s="70">
        <v>0</v>
      </c>
      <c r="M102" s="70">
        <v>0</v>
      </c>
      <c r="N102" s="70">
        <v>0</v>
      </c>
      <c r="O102" s="70">
        <v>0</v>
      </c>
      <c r="P102" s="70">
        <v>0</v>
      </c>
      <c r="Q102" s="70"/>
      <c r="R102" s="70"/>
      <c r="S102" s="70">
        <v>0</v>
      </c>
      <c r="T102" s="70">
        <v>0</v>
      </c>
      <c r="U102" s="70">
        <v>0</v>
      </c>
      <c r="V102" s="70">
        <v>0</v>
      </c>
      <c r="W102" s="70">
        <v>0</v>
      </c>
      <c r="X102" s="70">
        <v>0</v>
      </c>
      <c r="Y102" s="70">
        <v>0</v>
      </c>
      <c r="Z102" s="70">
        <v>0</v>
      </c>
      <c r="AA102" s="70">
        <v>0</v>
      </c>
      <c r="AB102" s="70">
        <v>0</v>
      </c>
      <c r="AC102" s="70">
        <v>0</v>
      </c>
      <c r="AD102" s="70">
        <v>0</v>
      </c>
      <c r="AE102" s="70">
        <v>0</v>
      </c>
      <c r="AF102" s="70">
        <v>0</v>
      </c>
      <c r="AG102" s="70">
        <v>0</v>
      </c>
      <c r="AH102" s="70">
        <v>0</v>
      </c>
      <c r="AI102" s="70">
        <v>0</v>
      </c>
      <c r="AJ102" s="70">
        <v>0</v>
      </c>
      <c r="AK102" s="70">
        <v>0</v>
      </c>
      <c r="AL102" s="70">
        <v>0</v>
      </c>
      <c r="AM102" s="70">
        <v>0</v>
      </c>
      <c r="AN102" s="70">
        <v>0</v>
      </c>
      <c r="AO102" s="70">
        <v>0</v>
      </c>
      <c r="AP102" s="70">
        <v>0</v>
      </c>
      <c r="AQ102" s="70">
        <v>0</v>
      </c>
      <c r="AR102" s="70">
        <v>0</v>
      </c>
      <c r="AS102" s="70">
        <v>0</v>
      </c>
      <c r="AT102" s="70">
        <v>0</v>
      </c>
      <c r="AU102" s="70">
        <v>0</v>
      </c>
      <c r="AV102" s="70">
        <v>0</v>
      </c>
      <c r="AW102" s="70">
        <v>0</v>
      </c>
      <c r="AX102" s="70">
        <v>0</v>
      </c>
      <c r="AY102" s="70">
        <v>0</v>
      </c>
      <c r="AZ102" s="70">
        <v>0</v>
      </c>
      <c r="BA102" s="70">
        <v>0</v>
      </c>
      <c r="BB102" s="70">
        <v>0</v>
      </c>
      <c r="BC102" s="70">
        <v>0</v>
      </c>
      <c r="BD102" s="70">
        <v>0</v>
      </c>
      <c r="BE102" s="70">
        <v>0</v>
      </c>
      <c r="BF102" s="70">
        <v>0</v>
      </c>
      <c r="BG102" s="70">
        <v>0</v>
      </c>
      <c r="BH102" s="70">
        <v>0</v>
      </c>
      <c r="BI102" s="70">
        <v>0</v>
      </c>
      <c r="BJ102" s="70">
        <v>0</v>
      </c>
      <c r="BK102" s="70">
        <v>0</v>
      </c>
      <c r="BL102" s="70">
        <v>0</v>
      </c>
      <c r="BM102" s="70">
        <v>0</v>
      </c>
      <c r="BN102" s="70">
        <v>0</v>
      </c>
      <c r="BO102" s="70">
        <v>0</v>
      </c>
      <c r="BP102" s="70">
        <v>0</v>
      </c>
      <c r="BQ102" s="70">
        <v>0</v>
      </c>
      <c r="BR102" s="70">
        <v>0</v>
      </c>
      <c r="BS102" s="70">
        <v>0</v>
      </c>
      <c r="BT102" s="70">
        <v>0</v>
      </c>
      <c r="BU102" s="70">
        <v>0</v>
      </c>
      <c r="BV102" s="70">
        <v>0</v>
      </c>
      <c r="BW102" s="70">
        <v>0</v>
      </c>
      <c r="BX102" s="70">
        <v>0</v>
      </c>
      <c r="BY102" s="70">
        <v>0</v>
      </c>
      <c r="BZ102" s="70">
        <v>0</v>
      </c>
      <c r="CA102" s="70">
        <v>0</v>
      </c>
      <c r="CB102" s="70">
        <v>0</v>
      </c>
      <c r="CC102" s="70">
        <v>0</v>
      </c>
      <c r="CD102" s="70">
        <v>0</v>
      </c>
      <c r="CE102" s="70">
        <v>0</v>
      </c>
      <c r="CF102" s="70">
        <v>0</v>
      </c>
      <c r="CG102" s="70">
        <v>0</v>
      </c>
      <c r="CH102" s="70">
        <v>0</v>
      </c>
      <c r="CI102" s="70">
        <v>0</v>
      </c>
      <c r="CJ102" s="70">
        <v>0</v>
      </c>
      <c r="CK102" s="70">
        <v>0</v>
      </c>
      <c r="CL102" s="70">
        <v>0</v>
      </c>
      <c r="CM102" s="70">
        <v>0</v>
      </c>
      <c r="CN102" s="70">
        <v>0</v>
      </c>
      <c r="CO102" s="70">
        <v>0</v>
      </c>
      <c r="CP102" s="70">
        <v>0</v>
      </c>
      <c r="CQ102" s="70">
        <v>0</v>
      </c>
      <c r="CR102" s="70">
        <v>0</v>
      </c>
      <c r="CS102" s="70">
        <v>0</v>
      </c>
      <c r="CT102" s="70">
        <v>0</v>
      </c>
      <c r="CU102" s="70">
        <v>0</v>
      </c>
      <c r="CV102" s="70">
        <v>0</v>
      </c>
      <c r="CW102" s="70">
        <v>0</v>
      </c>
      <c r="CX102" s="70">
        <v>0</v>
      </c>
      <c r="CY102" s="70">
        <v>0</v>
      </c>
      <c r="CZ102" s="70">
        <v>0</v>
      </c>
      <c r="DA102" s="70">
        <v>0</v>
      </c>
      <c r="DB102" s="70">
        <v>0</v>
      </c>
      <c r="DC102" s="70">
        <v>0</v>
      </c>
      <c r="DD102" s="70">
        <v>0</v>
      </c>
      <c r="DE102" s="70">
        <v>0</v>
      </c>
      <c r="DF102" s="70">
        <v>0</v>
      </c>
      <c r="DG102" s="70">
        <v>0</v>
      </c>
      <c r="DH102" s="70">
        <v>0</v>
      </c>
      <c r="DI102" s="70">
        <v>0</v>
      </c>
      <c r="DJ102" s="70">
        <v>0</v>
      </c>
      <c r="DK102" s="70">
        <v>0</v>
      </c>
      <c r="DL102" s="78">
        <v>0</v>
      </c>
      <c r="DM102" s="61">
        <v>0</v>
      </c>
      <c r="DN102" s="61">
        <v>0</v>
      </c>
      <c r="DO102" s="61">
        <v>0</v>
      </c>
      <c r="DP102" s="61">
        <v>0</v>
      </c>
      <c r="DQ102" s="61">
        <v>0</v>
      </c>
      <c r="DR102" s="61">
        <v>0</v>
      </c>
      <c r="DS102" s="61">
        <v>0</v>
      </c>
      <c r="DT102" s="61">
        <v>0</v>
      </c>
      <c r="DU102" s="61">
        <v>0</v>
      </c>
      <c r="DV102" s="61">
        <v>0</v>
      </c>
      <c r="DW102" s="61">
        <v>0</v>
      </c>
      <c r="DX102" s="61">
        <v>0</v>
      </c>
      <c r="DY102" s="61">
        <v>0</v>
      </c>
    </row>
    <row r="103" s="61" customFormat="1" spans="1:129">
      <c r="A103" s="69"/>
      <c r="B103" s="70" t="s">
        <v>93</v>
      </c>
      <c r="C103" s="70">
        <v>0</v>
      </c>
      <c r="D103" s="70">
        <v>0</v>
      </c>
      <c r="E103" s="70">
        <v>0</v>
      </c>
      <c r="F103" s="70">
        <v>0</v>
      </c>
      <c r="G103" s="70">
        <v>0</v>
      </c>
      <c r="H103" s="70">
        <v>0</v>
      </c>
      <c r="I103" s="70">
        <v>0</v>
      </c>
      <c r="J103" s="70">
        <v>0</v>
      </c>
      <c r="K103" s="70">
        <v>0</v>
      </c>
      <c r="L103" s="70">
        <v>0</v>
      </c>
      <c r="M103" s="70">
        <v>0</v>
      </c>
      <c r="N103" s="70">
        <v>0</v>
      </c>
      <c r="O103" s="70">
        <v>0</v>
      </c>
      <c r="P103" s="70">
        <v>0</v>
      </c>
      <c r="Q103" s="70"/>
      <c r="R103" s="70"/>
      <c r="S103" s="70">
        <v>0</v>
      </c>
      <c r="T103" s="70">
        <v>0</v>
      </c>
      <c r="U103" s="70">
        <v>0</v>
      </c>
      <c r="V103" s="70">
        <v>0</v>
      </c>
      <c r="W103" s="70">
        <v>0</v>
      </c>
      <c r="X103" s="70">
        <v>0</v>
      </c>
      <c r="Y103" s="70">
        <v>0</v>
      </c>
      <c r="Z103" s="70">
        <v>0</v>
      </c>
      <c r="AA103" s="70">
        <v>0</v>
      </c>
      <c r="AB103" s="70">
        <v>0</v>
      </c>
      <c r="AC103" s="70">
        <v>0</v>
      </c>
      <c r="AD103" s="70">
        <v>0</v>
      </c>
      <c r="AE103" s="70">
        <v>0</v>
      </c>
      <c r="AF103" s="70">
        <v>0</v>
      </c>
      <c r="AG103" s="70">
        <v>0</v>
      </c>
      <c r="AH103" s="70">
        <v>0</v>
      </c>
      <c r="AI103" s="70">
        <v>0</v>
      </c>
      <c r="AJ103" s="70">
        <v>0</v>
      </c>
      <c r="AK103" s="70">
        <v>0</v>
      </c>
      <c r="AL103" s="70">
        <v>0</v>
      </c>
      <c r="AM103" s="70">
        <v>0</v>
      </c>
      <c r="AN103" s="70">
        <v>0</v>
      </c>
      <c r="AO103" s="70">
        <v>0</v>
      </c>
      <c r="AP103" s="70">
        <v>0</v>
      </c>
      <c r="AQ103" s="70">
        <v>0</v>
      </c>
      <c r="AR103" s="70">
        <v>0</v>
      </c>
      <c r="AS103" s="70">
        <v>0</v>
      </c>
      <c r="AT103" s="70">
        <v>0</v>
      </c>
      <c r="AU103" s="70">
        <v>0</v>
      </c>
      <c r="AV103" s="70">
        <v>0</v>
      </c>
      <c r="AW103" s="70">
        <v>0</v>
      </c>
      <c r="AX103" s="70">
        <v>0</v>
      </c>
      <c r="AY103" s="70">
        <v>0</v>
      </c>
      <c r="AZ103" s="70">
        <v>0</v>
      </c>
      <c r="BA103" s="70">
        <v>0</v>
      </c>
      <c r="BB103" s="70">
        <v>0</v>
      </c>
      <c r="BC103" s="70">
        <v>0</v>
      </c>
      <c r="BD103" s="70">
        <v>0</v>
      </c>
      <c r="BE103" s="70">
        <v>0</v>
      </c>
      <c r="BF103" s="70">
        <v>0</v>
      </c>
      <c r="BG103" s="70">
        <v>0</v>
      </c>
      <c r="BH103" s="70">
        <v>0</v>
      </c>
      <c r="BI103" s="70">
        <v>0</v>
      </c>
      <c r="BJ103" s="70">
        <v>0</v>
      </c>
      <c r="BK103" s="70">
        <v>0</v>
      </c>
      <c r="BL103" s="70">
        <v>0</v>
      </c>
      <c r="BM103" s="70">
        <v>0</v>
      </c>
      <c r="BN103" s="70">
        <v>0</v>
      </c>
      <c r="BO103" s="70">
        <v>0</v>
      </c>
      <c r="BP103" s="70">
        <v>0</v>
      </c>
      <c r="BQ103" s="70">
        <v>0</v>
      </c>
      <c r="BR103" s="70">
        <v>0</v>
      </c>
      <c r="BS103" s="70">
        <v>0</v>
      </c>
      <c r="BT103" s="70">
        <v>0</v>
      </c>
      <c r="BU103" s="70">
        <v>0</v>
      </c>
      <c r="BV103" s="70">
        <v>0</v>
      </c>
      <c r="BW103" s="70">
        <v>0</v>
      </c>
      <c r="BX103" s="70">
        <v>0</v>
      </c>
      <c r="BY103" s="70">
        <v>0</v>
      </c>
      <c r="BZ103" s="70">
        <v>0</v>
      </c>
      <c r="CA103" s="70">
        <v>0</v>
      </c>
      <c r="CB103" s="70">
        <v>0</v>
      </c>
      <c r="CC103" s="70">
        <v>0</v>
      </c>
      <c r="CD103" s="70">
        <v>0</v>
      </c>
      <c r="CE103" s="70">
        <v>0</v>
      </c>
      <c r="CF103" s="70">
        <v>0</v>
      </c>
      <c r="CG103" s="70">
        <v>0</v>
      </c>
      <c r="CH103" s="70">
        <v>0</v>
      </c>
      <c r="CI103" s="70">
        <v>0</v>
      </c>
      <c r="CJ103" s="70">
        <v>0</v>
      </c>
      <c r="CK103" s="70">
        <v>0</v>
      </c>
      <c r="CL103" s="70">
        <v>0</v>
      </c>
      <c r="CM103" s="70">
        <v>0</v>
      </c>
      <c r="CN103" s="70">
        <v>0</v>
      </c>
      <c r="CO103" s="70">
        <v>0</v>
      </c>
      <c r="CP103" s="70">
        <v>0</v>
      </c>
      <c r="CQ103" s="70">
        <v>0</v>
      </c>
      <c r="CR103" s="70">
        <v>0</v>
      </c>
      <c r="CS103" s="70">
        <v>0</v>
      </c>
      <c r="CT103" s="70">
        <v>0</v>
      </c>
      <c r="CU103" s="70">
        <v>0</v>
      </c>
      <c r="CV103" s="70">
        <v>0</v>
      </c>
      <c r="CW103" s="70">
        <v>0</v>
      </c>
      <c r="CX103" s="70">
        <v>0</v>
      </c>
      <c r="CY103" s="70">
        <v>0</v>
      </c>
      <c r="CZ103" s="70">
        <v>0</v>
      </c>
      <c r="DA103" s="70">
        <v>0</v>
      </c>
      <c r="DB103" s="70">
        <v>0</v>
      </c>
      <c r="DC103" s="70">
        <v>0</v>
      </c>
      <c r="DD103" s="70">
        <v>0</v>
      </c>
      <c r="DE103" s="70">
        <v>0</v>
      </c>
      <c r="DF103" s="70">
        <v>0</v>
      </c>
      <c r="DG103" s="70">
        <v>0</v>
      </c>
      <c r="DH103" s="70">
        <v>0</v>
      </c>
      <c r="DI103" s="70">
        <v>0</v>
      </c>
      <c r="DJ103" s="70">
        <v>0</v>
      </c>
      <c r="DK103" s="70">
        <v>0</v>
      </c>
      <c r="DL103" s="78">
        <v>0</v>
      </c>
      <c r="DM103" s="61">
        <v>0</v>
      </c>
      <c r="DN103" s="61">
        <v>0</v>
      </c>
      <c r="DO103" s="61">
        <v>0</v>
      </c>
      <c r="DP103" s="61">
        <v>0</v>
      </c>
      <c r="DQ103" s="61">
        <v>0</v>
      </c>
      <c r="DR103" s="61">
        <v>0</v>
      </c>
      <c r="DS103" s="61">
        <v>0</v>
      </c>
      <c r="DT103" s="61">
        <v>0</v>
      </c>
      <c r="DU103" s="61">
        <v>0</v>
      </c>
      <c r="DV103" s="61">
        <v>0</v>
      </c>
      <c r="DW103" s="61">
        <v>0</v>
      </c>
      <c r="DX103" s="61">
        <v>0</v>
      </c>
      <c r="DY103" s="61">
        <v>0</v>
      </c>
    </row>
    <row r="104" s="61" customFormat="1" spans="1:129">
      <c r="A104" s="69"/>
      <c r="B104" s="70" t="s">
        <v>94</v>
      </c>
      <c r="C104" s="70">
        <v>16000</v>
      </c>
      <c r="D104" s="70">
        <v>0</v>
      </c>
      <c r="E104" s="70">
        <v>0</v>
      </c>
      <c r="F104" s="70">
        <v>0</v>
      </c>
      <c r="G104" s="70">
        <v>0</v>
      </c>
      <c r="H104" s="70">
        <v>0</v>
      </c>
      <c r="I104" s="70">
        <v>16000</v>
      </c>
      <c r="J104" s="70">
        <v>0</v>
      </c>
      <c r="K104" s="70">
        <v>0</v>
      </c>
      <c r="L104" s="70">
        <v>0</v>
      </c>
      <c r="M104" s="70">
        <v>0</v>
      </c>
      <c r="N104" s="70">
        <v>0</v>
      </c>
      <c r="O104" s="70">
        <v>0</v>
      </c>
      <c r="P104" s="70">
        <v>0</v>
      </c>
      <c r="Q104" s="70"/>
      <c r="R104" s="70"/>
      <c r="S104" s="70">
        <v>0</v>
      </c>
      <c r="T104" s="70">
        <v>0</v>
      </c>
      <c r="U104" s="70">
        <v>0</v>
      </c>
      <c r="V104" s="70">
        <v>0</v>
      </c>
      <c r="W104" s="70">
        <v>0</v>
      </c>
      <c r="X104" s="70">
        <v>0</v>
      </c>
      <c r="Y104" s="70">
        <v>0</v>
      </c>
      <c r="Z104" s="70">
        <v>0</v>
      </c>
      <c r="AA104" s="70">
        <v>0</v>
      </c>
      <c r="AB104" s="70">
        <v>0</v>
      </c>
      <c r="AC104" s="70">
        <v>0</v>
      </c>
      <c r="AD104" s="70">
        <v>0</v>
      </c>
      <c r="AE104" s="70">
        <v>0</v>
      </c>
      <c r="AF104" s="70">
        <v>0</v>
      </c>
      <c r="AG104" s="70">
        <v>0</v>
      </c>
      <c r="AH104" s="70">
        <v>0</v>
      </c>
      <c r="AI104" s="70">
        <v>0</v>
      </c>
      <c r="AJ104" s="70">
        <v>0</v>
      </c>
      <c r="AK104" s="70">
        <v>0</v>
      </c>
      <c r="AL104" s="70">
        <v>0</v>
      </c>
      <c r="AM104" s="70">
        <v>0</v>
      </c>
      <c r="AN104" s="70">
        <v>0</v>
      </c>
      <c r="AO104" s="70">
        <v>0</v>
      </c>
      <c r="AP104" s="70">
        <v>0</v>
      </c>
      <c r="AQ104" s="70">
        <v>0</v>
      </c>
      <c r="AR104" s="70">
        <v>0</v>
      </c>
      <c r="AS104" s="70">
        <v>0</v>
      </c>
      <c r="AT104" s="70">
        <v>0</v>
      </c>
      <c r="AU104" s="70">
        <v>0</v>
      </c>
      <c r="AV104" s="70">
        <v>0</v>
      </c>
      <c r="AW104" s="70">
        <v>0</v>
      </c>
      <c r="AX104" s="70">
        <v>0</v>
      </c>
      <c r="AY104" s="70">
        <v>0</v>
      </c>
      <c r="AZ104" s="70">
        <v>0</v>
      </c>
      <c r="BA104" s="70">
        <v>0</v>
      </c>
      <c r="BB104" s="70">
        <v>0</v>
      </c>
      <c r="BC104" s="70">
        <v>0</v>
      </c>
      <c r="BD104" s="70">
        <v>0</v>
      </c>
      <c r="BE104" s="70">
        <v>0</v>
      </c>
      <c r="BF104" s="70">
        <v>0</v>
      </c>
      <c r="BG104" s="70">
        <v>0</v>
      </c>
      <c r="BH104" s="70">
        <v>0</v>
      </c>
      <c r="BI104" s="70">
        <v>0</v>
      </c>
      <c r="BJ104" s="70">
        <v>0</v>
      </c>
      <c r="BK104" s="70">
        <v>0</v>
      </c>
      <c r="BL104" s="70">
        <v>0</v>
      </c>
      <c r="BM104" s="70">
        <v>0</v>
      </c>
      <c r="BN104" s="70">
        <v>0</v>
      </c>
      <c r="BO104" s="70">
        <v>0</v>
      </c>
      <c r="BP104" s="70">
        <v>0</v>
      </c>
      <c r="BQ104" s="70">
        <v>0</v>
      </c>
      <c r="BR104" s="70">
        <v>0</v>
      </c>
      <c r="BS104" s="70">
        <v>0</v>
      </c>
      <c r="BT104" s="70">
        <v>0</v>
      </c>
      <c r="BU104" s="70">
        <v>0</v>
      </c>
      <c r="BV104" s="70">
        <v>0</v>
      </c>
      <c r="BW104" s="70">
        <v>0</v>
      </c>
      <c r="BX104" s="70">
        <v>0</v>
      </c>
      <c r="BY104" s="70">
        <v>0</v>
      </c>
      <c r="BZ104" s="70">
        <v>0</v>
      </c>
      <c r="CA104" s="70">
        <v>0</v>
      </c>
      <c r="CB104" s="70">
        <v>0</v>
      </c>
      <c r="CC104" s="70">
        <v>0</v>
      </c>
      <c r="CD104" s="70">
        <v>0</v>
      </c>
      <c r="CE104" s="70">
        <v>0</v>
      </c>
      <c r="CF104" s="70">
        <v>0</v>
      </c>
      <c r="CG104" s="70">
        <v>0</v>
      </c>
      <c r="CH104" s="70">
        <v>0</v>
      </c>
      <c r="CI104" s="70">
        <v>0</v>
      </c>
      <c r="CJ104" s="70">
        <v>0</v>
      </c>
      <c r="CK104" s="70">
        <v>0</v>
      </c>
      <c r="CL104" s="70">
        <v>0</v>
      </c>
      <c r="CM104" s="70">
        <v>0</v>
      </c>
      <c r="CN104" s="70">
        <v>0</v>
      </c>
      <c r="CO104" s="70">
        <v>0</v>
      </c>
      <c r="CP104" s="70">
        <v>0</v>
      </c>
      <c r="CQ104" s="70">
        <v>0</v>
      </c>
      <c r="CR104" s="70">
        <v>0</v>
      </c>
      <c r="CS104" s="70">
        <v>0</v>
      </c>
      <c r="CT104" s="70">
        <v>0</v>
      </c>
      <c r="CU104" s="70">
        <v>0</v>
      </c>
      <c r="CV104" s="70">
        <v>0</v>
      </c>
      <c r="CW104" s="70">
        <v>0</v>
      </c>
      <c r="CX104" s="70">
        <v>0</v>
      </c>
      <c r="CY104" s="70">
        <v>0</v>
      </c>
      <c r="CZ104" s="70">
        <v>0</v>
      </c>
      <c r="DA104" s="70">
        <v>0</v>
      </c>
      <c r="DB104" s="70">
        <v>0</v>
      </c>
      <c r="DC104" s="70">
        <v>0</v>
      </c>
      <c r="DD104" s="70">
        <v>0</v>
      </c>
      <c r="DE104" s="70">
        <v>0</v>
      </c>
      <c r="DF104" s="70">
        <v>0</v>
      </c>
      <c r="DG104" s="70">
        <v>0</v>
      </c>
      <c r="DH104" s="70">
        <v>0</v>
      </c>
      <c r="DI104" s="70">
        <v>0</v>
      </c>
      <c r="DJ104" s="70">
        <v>0</v>
      </c>
      <c r="DK104" s="70">
        <v>0</v>
      </c>
      <c r="DL104" s="78">
        <v>0</v>
      </c>
      <c r="DM104" s="61">
        <v>0</v>
      </c>
      <c r="DN104" s="61">
        <v>0</v>
      </c>
      <c r="DO104" s="61">
        <v>0</v>
      </c>
      <c r="DP104" s="61">
        <v>0</v>
      </c>
      <c r="DQ104" s="61">
        <v>0</v>
      </c>
      <c r="DR104" s="61">
        <v>0</v>
      </c>
      <c r="DS104" s="61">
        <v>0</v>
      </c>
      <c r="DT104" s="61">
        <v>0</v>
      </c>
      <c r="DU104" s="61">
        <v>0</v>
      </c>
      <c r="DV104" s="61">
        <v>0</v>
      </c>
      <c r="DW104" s="61">
        <v>0</v>
      </c>
      <c r="DX104" s="61">
        <v>0</v>
      </c>
      <c r="DY104" s="61">
        <v>0</v>
      </c>
    </row>
    <row r="105" s="63" customFormat="1" spans="1:129">
      <c r="A105" s="69"/>
      <c r="B105" s="71" t="s">
        <v>95</v>
      </c>
      <c r="C105" s="77">
        <v>22885545.08</v>
      </c>
      <c r="D105" s="77">
        <v>3979153.01</v>
      </c>
      <c r="E105" s="77">
        <v>1264.88</v>
      </c>
      <c r="F105" s="77">
        <v>0</v>
      </c>
      <c r="G105" s="77">
        <v>0</v>
      </c>
      <c r="H105" s="77">
        <v>0</v>
      </c>
      <c r="I105" s="70">
        <v>16000</v>
      </c>
      <c r="J105" s="77">
        <v>0</v>
      </c>
      <c r="K105" s="77">
        <v>0</v>
      </c>
      <c r="L105" s="77">
        <v>0</v>
      </c>
      <c r="M105" s="77">
        <v>0</v>
      </c>
      <c r="N105" s="77">
        <v>0</v>
      </c>
      <c r="O105" s="77">
        <v>0</v>
      </c>
      <c r="P105" s="77">
        <v>0</v>
      </c>
      <c r="Q105" s="77"/>
      <c r="R105" s="77"/>
      <c r="S105" s="77">
        <v>0</v>
      </c>
      <c r="T105" s="77">
        <v>52405.51</v>
      </c>
      <c r="U105" s="70">
        <v>14337182.04</v>
      </c>
      <c r="V105" s="70">
        <v>424063.84</v>
      </c>
      <c r="W105" s="70">
        <v>3879706.06</v>
      </c>
      <c r="X105" s="70">
        <v>195769.74</v>
      </c>
      <c r="Y105" s="70">
        <v>6866.18</v>
      </c>
      <c r="Z105" s="77">
        <v>350807.39</v>
      </c>
      <c r="AA105" s="70">
        <v>36889.72</v>
      </c>
      <c r="AB105" s="77">
        <v>-2684.97</v>
      </c>
      <c r="AC105" s="77">
        <v>32185.52</v>
      </c>
      <c r="AD105" s="77">
        <v>26401.25</v>
      </c>
      <c r="AE105" s="77">
        <v>5669.59</v>
      </c>
      <c r="AF105" s="77">
        <v>1199719.33</v>
      </c>
      <c r="AG105" s="77">
        <v>46197.38</v>
      </c>
      <c r="AH105" s="77">
        <v>1326194.69</v>
      </c>
      <c r="AI105" s="77">
        <v>1275523.82</v>
      </c>
      <c r="AJ105" s="77">
        <v>31684.23</v>
      </c>
      <c r="AK105" s="77">
        <v>78766.76</v>
      </c>
      <c r="AL105" s="77">
        <v>85318.75</v>
      </c>
      <c r="AM105" s="77">
        <v>22486.01</v>
      </c>
      <c r="AN105" s="77">
        <v>552066.99</v>
      </c>
      <c r="AO105" s="77">
        <v>0</v>
      </c>
      <c r="AP105" s="77">
        <v>0</v>
      </c>
      <c r="AQ105" s="77">
        <v>8482419.64</v>
      </c>
      <c r="AR105" s="77">
        <v>14979.47</v>
      </c>
      <c r="AS105" s="77">
        <v>134999.57</v>
      </c>
      <c r="AT105" s="77">
        <v>640167.36</v>
      </c>
      <c r="AU105" s="70">
        <v>4490063</v>
      </c>
      <c r="AV105" s="77">
        <v>216310.91</v>
      </c>
      <c r="AW105" s="77">
        <v>198183.28</v>
      </c>
      <c r="AX105" s="77">
        <v>241373.1</v>
      </c>
      <c r="AY105" s="77">
        <v>153504.9</v>
      </c>
      <c r="AZ105" s="77">
        <v>258272.7</v>
      </c>
      <c r="BA105" s="77">
        <v>203416.19</v>
      </c>
      <c r="BB105" s="77">
        <v>74578.09</v>
      </c>
      <c r="BC105" s="77">
        <v>221076.78</v>
      </c>
      <c r="BD105" s="77">
        <v>74364.15</v>
      </c>
      <c r="BE105" s="77">
        <v>52922.64</v>
      </c>
      <c r="BF105" s="77">
        <v>149079.45</v>
      </c>
      <c r="BG105" s="77">
        <v>111213.02</v>
      </c>
      <c r="BH105" s="77">
        <v>32525.19</v>
      </c>
      <c r="BI105" s="77">
        <v>87279.68</v>
      </c>
      <c r="BJ105" s="77">
        <v>107380.94</v>
      </c>
      <c r="BK105" s="77">
        <v>98999.08</v>
      </c>
      <c r="BL105" s="77">
        <v>134135.96</v>
      </c>
      <c r="BM105" s="77">
        <v>51147.19</v>
      </c>
      <c r="BN105" s="77">
        <v>48038.19</v>
      </c>
      <c r="BO105" s="77">
        <v>93516.12</v>
      </c>
      <c r="BP105" s="77">
        <v>98477.62</v>
      </c>
      <c r="BQ105" s="77">
        <v>107015.3</v>
      </c>
      <c r="BR105" s="77">
        <v>32672.79</v>
      </c>
      <c r="BS105" s="77">
        <v>59457.61</v>
      </c>
      <c r="BT105" s="77">
        <v>52485.49</v>
      </c>
      <c r="BU105" s="77">
        <v>51625.69</v>
      </c>
      <c r="BV105" s="77">
        <v>56411.33</v>
      </c>
      <c r="BW105" s="77">
        <v>44193.89</v>
      </c>
      <c r="BX105" s="77">
        <v>42382.38</v>
      </c>
      <c r="BY105" s="77">
        <v>34517.65</v>
      </c>
      <c r="BZ105" s="77">
        <v>17714.53</v>
      </c>
      <c r="CA105" s="77">
        <v>11487.98</v>
      </c>
      <c r="CB105" s="77">
        <v>30615.28</v>
      </c>
      <c r="CC105" s="77">
        <v>27124.26</v>
      </c>
      <c r="CD105" s="77">
        <v>42946.06</v>
      </c>
      <c r="CE105" s="77">
        <v>187028.21</v>
      </c>
      <c r="CF105" s="77">
        <v>17951.77</v>
      </c>
      <c r="CG105" s="77">
        <v>9097.47</v>
      </c>
      <c r="CH105" s="77">
        <v>6134.05</v>
      </c>
      <c r="CI105" s="77">
        <v>19605.47</v>
      </c>
      <c r="CJ105" s="77">
        <v>18356.2</v>
      </c>
      <c r="CK105" s="77">
        <v>19158</v>
      </c>
      <c r="CL105" s="77">
        <v>52953.29</v>
      </c>
      <c r="CM105" s="77">
        <v>15633.36</v>
      </c>
      <c r="CN105" s="77">
        <v>10770.49</v>
      </c>
      <c r="CO105" s="77">
        <v>20863.3</v>
      </c>
      <c r="CP105" s="77">
        <v>28493.18</v>
      </c>
      <c r="CQ105" s="77">
        <v>21642.91</v>
      </c>
      <c r="CR105" s="77">
        <v>23411.37</v>
      </c>
      <c r="CS105" s="77">
        <v>59370.66</v>
      </c>
      <c r="CT105" s="77">
        <v>3375.63</v>
      </c>
      <c r="CU105" s="77">
        <v>20690.12</v>
      </c>
      <c r="CV105" s="77">
        <v>11755.1</v>
      </c>
      <c r="CW105" s="77">
        <v>29609.58</v>
      </c>
      <c r="CX105" s="77">
        <v>3212.25</v>
      </c>
      <c r="CY105" s="77">
        <v>18671.73</v>
      </c>
      <c r="CZ105" s="77">
        <v>10772.07</v>
      </c>
      <c r="DA105" s="77">
        <v>152169.63</v>
      </c>
      <c r="DB105" s="77">
        <v>14079.57</v>
      </c>
      <c r="DC105" s="77">
        <v>16637.01</v>
      </c>
      <c r="DD105" s="77">
        <v>18742.43</v>
      </c>
      <c r="DE105" s="77">
        <v>25552.65</v>
      </c>
      <c r="DF105" s="77">
        <v>16841.69</v>
      </c>
      <c r="DG105" s="77">
        <v>35097.02</v>
      </c>
      <c r="DH105" s="77">
        <v>17236.84</v>
      </c>
      <c r="DI105" s="77">
        <v>14994.13</v>
      </c>
      <c r="DJ105" s="77">
        <v>28717.74</v>
      </c>
      <c r="DK105" s="77">
        <v>4916.19</v>
      </c>
      <c r="DL105" s="79">
        <v>10742.64</v>
      </c>
      <c r="DM105" s="80">
        <v>31557.53</v>
      </c>
      <c r="DN105" s="80">
        <v>1907.3</v>
      </c>
      <c r="DO105" s="80">
        <v>16540.43</v>
      </c>
      <c r="DP105" s="80">
        <v>8053.93</v>
      </c>
      <c r="DQ105" s="80">
        <v>48922.17</v>
      </c>
      <c r="DR105" s="80">
        <v>28188.82</v>
      </c>
      <c r="DS105" s="80">
        <v>17662.62</v>
      </c>
      <c r="DT105" s="80">
        <v>7587.61</v>
      </c>
      <c r="DU105" s="80">
        <v>9675.75</v>
      </c>
      <c r="DV105" s="80">
        <v>11021.04</v>
      </c>
      <c r="DW105" s="80">
        <v>4476.38</v>
      </c>
      <c r="DX105" s="80">
        <v>11905.75</v>
      </c>
      <c r="DY105" s="80">
        <v>11834.5</v>
      </c>
    </row>
    <row r="106" s="61" customFormat="1" spans="1:129">
      <c r="A106" s="69" t="s">
        <v>96</v>
      </c>
      <c r="B106" s="70" t="s">
        <v>97</v>
      </c>
      <c r="C106" s="70">
        <v>13469497.96</v>
      </c>
      <c r="D106" s="70">
        <v>0</v>
      </c>
      <c r="E106" s="70">
        <v>401297.58</v>
      </c>
      <c r="F106" s="70">
        <v>36605.28</v>
      </c>
      <c r="G106" s="70">
        <v>21033.33</v>
      </c>
      <c r="H106" s="70">
        <v>102666.67</v>
      </c>
      <c r="I106" s="70">
        <v>317287.02</v>
      </c>
      <c r="J106" s="70">
        <v>212466.19</v>
      </c>
      <c r="K106" s="70">
        <v>239549.36</v>
      </c>
      <c r="L106" s="70">
        <v>462120.93</v>
      </c>
      <c r="M106" s="70">
        <v>123985.54</v>
      </c>
      <c r="N106" s="70">
        <v>194682.71</v>
      </c>
      <c r="O106" s="70">
        <v>148575.86</v>
      </c>
      <c r="P106" s="70">
        <v>140790.84</v>
      </c>
      <c r="Q106" s="70"/>
      <c r="R106" s="70"/>
      <c r="S106" s="70">
        <v>141685.83</v>
      </c>
      <c r="T106" s="70">
        <v>176285.64</v>
      </c>
      <c r="U106" s="70">
        <v>7139737.28</v>
      </c>
      <c r="V106" s="70">
        <v>856127.61</v>
      </c>
      <c r="W106" s="70">
        <v>2167822.85</v>
      </c>
      <c r="X106" s="70">
        <v>586777.44</v>
      </c>
      <c r="Y106" s="70">
        <v>123508.06</v>
      </c>
      <c r="Z106" s="70">
        <v>219202.55</v>
      </c>
      <c r="AA106" s="70">
        <v>79417.33</v>
      </c>
      <c r="AB106" s="70">
        <v>316237</v>
      </c>
      <c r="AC106" s="70">
        <v>117762.67</v>
      </c>
      <c r="AD106" s="70">
        <v>162254.67</v>
      </c>
      <c r="AE106" s="70">
        <v>60833.33</v>
      </c>
      <c r="AF106" s="70">
        <v>583466.69</v>
      </c>
      <c r="AG106" s="70">
        <v>910848.5</v>
      </c>
      <c r="AH106" s="70">
        <v>203086.33</v>
      </c>
      <c r="AI106" s="70">
        <v>247333.33</v>
      </c>
      <c r="AJ106" s="70">
        <v>237679.96</v>
      </c>
      <c r="AK106" s="70">
        <v>152236.11</v>
      </c>
      <c r="AL106" s="70">
        <v>196861.37</v>
      </c>
      <c r="AM106" s="70">
        <v>237583.34</v>
      </c>
      <c r="AN106" s="70">
        <v>390833.33</v>
      </c>
      <c r="AO106" s="70">
        <v>216779.85</v>
      </c>
      <c r="AP106" s="70">
        <v>210814.81</v>
      </c>
      <c r="AQ106" s="70">
        <v>300682.24</v>
      </c>
      <c r="AR106" s="70">
        <v>69426.67</v>
      </c>
      <c r="AS106" s="70">
        <v>91128.33</v>
      </c>
      <c r="AT106" s="70">
        <v>216186.85</v>
      </c>
      <c r="AU106" s="70">
        <v>5406301.86</v>
      </c>
      <c r="AV106" s="70">
        <v>202809.73</v>
      </c>
      <c r="AW106" s="70">
        <v>215094.35</v>
      </c>
      <c r="AX106" s="70">
        <v>238945.85</v>
      </c>
      <c r="AY106" s="70">
        <v>191751.97</v>
      </c>
      <c r="AZ106" s="70">
        <v>206181.17</v>
      </c>
      <c r="BA106" s="70">
        <v>191372.04</v>
      </c>
      <c r="BB106" s="70">
        <v>70432.83</v>
      </c>
      <c r="BC106" s="70">
        <v>205309.18</v>
      </c>
      <c r="BD106" s="70">
        <v>136830.03</v>
      </c>
      <c r="BE106" s="70">
        <v>122671.25</v>
      </c>
      <c r="BF106" s="70">
        <v>146117.82</v>
      </c>
      <c r="BG106" s="70">
        <v>145906.37</v>
      </c>
      <c r="BH106" s="70">
        <v>107960.1</v>
      </c>
      <c r="BI106" s="70">
        <v>87201.9</v>
      </c>
      <c r="BJ106" s="70">
        <v>115558.49</v>
      </c>
      <c r="BK106" s="70">
        <v>107350.37</v>
      </c>
      <c r="BL106" s="70">
        <v>93296.7</v>
      </c>
      <c r="BM106" s="70">
        <v>54078.02</v>
      </c>
      <c r="BN106" s="70">
        <v>58192.18</v>
      </c>
      <c r="BO106" s="70">
        <v>73992.6</v>
      </c>
      <c r="BP106" s="70">
        <v>127322.32</v>
      </c>
      <c r="BQ106" s="70">
        <v>64085.27</v>
      </c>
      <c r="BR106" s="70">
        <v>46960.73</v>
      </c>
      <c r="BS106" s="70">
        <v>60619.9</v>
      </c>
      <c r="BT106" s="70">
        <v>63198.58</v>
      </c>
      <c r="BU106" s="70">
        <v>60971.65</v>
      </c>
      <c r="BV106" s="70">
        <v>68805.2</v>
      </c>
      <c r="BW106" s="70">
        <v>45761.05</v>
      </c>
      <c r="BX106" s="70">
        <v>104448.31</v>
      </c>
      <c r="BY106" s="70">
        <v>32232.35</v>
      </c>
      <c r="BZ106" s="70">
        <v>34052.35</v>
      </c>
      <c r="CA106" s="70">
        <v>21079.9</v>
      </c>
      <c r="CB106" s="70">
        <v>41507.5</v>
      </c>
      <c r="CC106" s="70">
        <v>62536.95</v>
      </c>
      <c r="CD106" s="70">
        <v>75166.93</v>
      </c>
      <c r="CE106" s="70">
        <v>90249.88</v>
      </c>
      <c r="CF106" s="70">
        <v>30179.52</v>
      </c>
      <c r="CG106" s="70">
        <v>45155.48</v>
      </c>
      <c r="CH106" s="70">
        <v>21499.05</v>
      </c>
      <c r="CI106" s="70">
        <v>27243.67</v>
      </c>
      <c r="CJ106" s="70">
        <v>22378.35</v>
      </c>
      <c r="CK106" s="70">
        <v>54492.7</v>
      </c>
      <c r="CL106" s="70">
        <v>40628</v>
      </c>
      <c r="CM106" s="70">
        <v>59775.88</v>
      </c>
      <c r="CN106" s="70">
        <v>42208</v>
      </c>
      <c r="CO106" s="70">
        <v>35993.6</v>
      </c>
      <c r="CP106" s="70">
        <v>47979.64</v>
      </c>
      <c r="CQ106" s="70">
        <v>23322.38</v>
      </c>
      <c r="CR106" s="70">
        <v>39812</v>
      </c>
      <c r="CS106" s="70">
        <v>49742.85</v>
      </c>
      <c r="CT106" s="70">
        <v>25807.2</v>
      </c>
      <c r="CU106" s="70">
        <v>33594.28</v>
      </c>
      <c r="CV106" s="70">
        <v>26016.2</v>
      </c>
      <c r="CW106" s="70">
        <v>38294.16</v>
      </c>
      <c r="CX106" s="70">
        <v>21206.35</v>
      </c>
      <c r="CY106" s="70">
        <v>37639</v>
      </c>
      <c r="CZ106" s="70">
        <v>48474.35</v>
      </c>
      <c r="DA106" s="70">
        <v>40773.06</v>
      </c>
      <c r="DB106" s="70">
        <v>49766.85</v>
      </c>
      <c r="DC106" s="70">
        <v>59198.3</v>
      </c>
      <c r="DD106" s="70">
        <v>39534.95</v>
      </c>
      <c r="DE106" s="70">
        <v>42415.3</v>
      </c>
      <c r="DF106" s="70">
        <v>35062.5</v>
      </c>
      <c r="DG106" s="70">
        <v>69669.84</v>
      </c>
      <c r="DH106" s="70">
        <v>34260.44</v>
      </c>
      <c r="DI106" s="70">
        <v>40886.48</v>
      </c>
      <c r="DJ106" s="70">
        <v>39480.45</v>
      </c>
      <c r="DK106" s="70">
        <v>25893.14</v>
      </c>
      <c r="DL106" s="78">
        <v>27653</v>
      </c>
      <c r="DM106" s="61">
        <v>47888.5</v>
      </c>
      <c r="DN106" s="61">
        <v>14695</v>
      </c>
      <c r="DO106" s="61">
        <v>50375.2</v>
      </c>
      <c r="DP106" s="61">
        <v>39800</v>
      </c>
      <c r="DQ106" s="61">
        <v>61999</v>
      </c>
      <c r="DR106" s="61">
        <v>24123.2</v>
      </c>
      <c r="DS106" s="61">
        <v>20897.47</v>
      </c>
      <c r="DT106" s="61">
        <v>19747</v>
      </c>
      <c r="DU106" s="61">
        <v>19101.2</v>
      </c>
      <c r="DV106" s="61">
        <v>15929</v>
      </c>
      <c r="DW106" s="61">
        <v>11450</v>
      </c>
      <c r="DX106" s="61">
        <v>18971.5</v>
      </c>
      <c r="DY106" s="61">
        <v>15236</v>
      </c>
    </row>
    <row r="107" s="61" customFormat="1" spans="1:129">
      <c r="A107" s="69"/>
      <c r="B107" s="70" t="s">
        <v>98</v>
      </c>
      <c r="C107" s="70">
        <v>0</v>
      </c>
      <c r="D107" s="70">
        <v>0</v>
      </c>
      <c r="E107" s="70">
        <v>0</v>
      </c>
      <c r="F107" s="70">
        <v>0</v>
      </c>
      <c r="G107" s="70">
        <v>0</v>
      </c>
      <c r="H107" s="70">
        <v>0</v>
      </c>
      <c r="I107" s="70">
        <v>0</v>
      </c>
      <c r="J107" s="70">
        <v>0</v>
      </c>
      <c r="K107" s="70">
        <v>0</v>
      </c>
      <c r="L107" s="70">
        <v>0</v>
      </c>
      <c r="M107" s="70">
        <v>0</v>
      </c>
      <c r="N107" s="70">
        <v>0</v>
      </c>
      <c r="O107" s="70">
        <v>0</v>
      </c>
      <c r="P107" s="70">
        <v>0</v>
      </c>
      <c r="Q107" s="70"/>
      <c r="R107" s="70"/>
      <c r="S107" s="70">
        <v>0</v>
      </c>
      <c r="T107" s="70">
        <v>0</v>
      </c>
      <c r="U107" s="70">
        <v>0</v>
      </c>
      <c r="V107" s="70">
        <v>0</v>
      </c>
      <c r="W107" s="70">
        <v>0</v>
      </c>
      <c r="X107" s="70">
        <v>0</v>
      </c>
      <c r="Y107" s="70">
        <v>0</v>
      </c>
      <c r="Z107" s="70">
        <v>0</v>
      </c>
      <c r="AA107" s="70">
        <v>0</v>
      </c>
      <c r="AB107" s="70">
        <v>0</v>
      </c>
      <c r="AC107" s="70">
        <v>0</v>
      </c>
      <c r="AD107" s="70">
        <v>0</v>
      </c>
      <c r="AE107" s="70">
        <v>0</v>
      </c>
      <c r="AF107" s="70">
        <v>0</v>
      </c>
      <c r="AG107" s="70">
        <v>0</v>
      </c>
      <c r="AH107" s="70">
        <v>0</v>
      </c>
      <c r="AI107" s="70">
        <v>0</v>
      </c>
      <c r="AJ107" s="70">
        <v>0</v>
      </c>
      <c r="AK107" s="70">
        <v>0</v>
      </c>
      <c r="AL107" s="70">
        <v>0</v>
      </c>
      <c r="AM107" s="70">
        <v>0</v>
      </c>
      <c r="AN107" s="70">
        <v>0</v>
      </c>
      <c r="AO107" s="70">
        <v>0</v>
      </c>
      <c r="AP107" s="70">
        <v>0</v>
      </c>
      <c r="AQ107" s="70">
        <v>0</v>
      </c>
      <c r="AR107" s="70">
        <v>0</v>
      </c>
      <c r="AS107" s="70">
        <v>0</v>
      </c>
      <c r="AT107" s="70">
        <v>0</v>
      </c>
      <c r="AU107" s="70">
        <v>0</v>
      </c>
      <c r="AV107" s="70">
        <v>0</v>
      </c>
      <c r="AW107" s="70">
        <v>0</v>
      </c>
      <c r="AX107" s="70">
        <v>0</v>
      </c>
      <c r="AY107" s="70">
        <v>0</v>
      </c>
      <c r="AZ107" s="70">
        <v>0</v>
      </c>
      <c r="BA107" s="70">
        <v>0</v>
      </c>
      <c r="BB107" s="70">
        <v>0</v>
      </c>
      <c r="BC107" s="70">
        <v>0</v>
      </c>
      <c r="BD107" s="70">
        <v>0</v>
      </c>
      <c r="BE107" s="70">
        <v>0</v>
      </c>
      <c r="BF107" s="70">
        <v>0</v>
      </c>
      <c r="BG107" s="70">
        <v>0</v>
      </c>
      <c r="BH107" s="70">
        <v>0</v>
      </c>
      <c r="BI107" s="70">
        <v>0</v>
      </c>
      <c r="BJ107" s="70">
        <v>0</v>
      </c>
      <c r="BK107" s="70">
        <v>0</v>
      </c>
      <c r="BL107" s="70">
        <v>0</v>
      </c>
      <c r="BM107" s="70">
        <v>0</v>
      </c>
      <c r="BN107" s="70">
        <v>0</v>
      </c>
      <c r="BO107" s="70">
        <v>0</v>
      </c>
      <c r="BP107" s="70">
        <v>0</v>
      </c>
      <c r="BQ107" s="70">
        <v>0</v>
      </c>
      <c r="BR107" s="70">
        <v>0</v>
      </c>
      <c r="BS107" s="70">
        <v>0</v>
      </c>
      <c r="BT107" s="70">
        <v>0</v>
      </c>
      <c r="BU107" s="70">
        <v>0</v>
      </c>
      <c r="BV107" s="70">
        <v>0</v>
      </c>
      <c r="BW107" s="70">
        <v>0</v>
      </c>
      <c r="BX107" s="70">
        <v>0</v>
      </c>
      <c r="BY107" s="70">
        <v>0</v>
      </c>
      <c r="BZ107" s="70">
        <v>0</v>
      </c>
      <c r="CA107" s="70">
        <v>0</v>
      </c>
      <c r="CB107" s="70">
        <v>0</v>
      </c>
      <c r="CC107" s="70">
        <v>0</v>
      </c>
      <c r="CD107" s="70">
        <v>0</v>
      </c>
      <c r="CE107" s="70">
        <v>0</v>
      </c>
      <c r="CF107" s="70">
        <v>0</v>
      </c>
      <c r="CG107" s="70">
        <v>0</v>
      </c>
      <c r="CH107" s="70">
        <v>0</v>
      </c>
      <c r="CI107" s="70">
        <v>0</v>
      </c>
      <c r="CJ107" s="70">
        <v>0</v>
      </c>
      <c r="CK107" s="70">
        <v>0</v>
      </c>
      <c r="CL107" s="70">
        <v>0</v>
      </c>
      <c r="CM107" s="70">
        <v>0</v>
      </c>
      <c r="CN107" s="70">
        <v>0</v>
      </c>
      <c r="CO107" s="70">
        <v>0</v>
      </c>
      <c r="CP107" s="70">
        <v>0</v>
      </c>
      <c r="CQ107" s="70">
        <v>0</v>
      </c>
      <c r="CR107" s="70">
        <v>0</v>
      </c>
      <c r="CS107" s="70">
        <v>0</v>
      </c>
      <c r="CT107" s="70">
        <v>0</v>
      </c>
      <c r="CU107" s="70">
        <v>0</v>
      </c>
      <c r="CV107" s="70">
        <v>0</v>
      </c>
      <c r="CW107" s="70">
        <v>0</v>
      </c>
      <c r="CX107" s="70">
        <v>0</v>
      </c>
      <c r="CY107" s="70">
        <v>0</v>
      </c>
      <c r="CZ107" s="70">
        <v>0</v>
      </c>
      <c r="DA107" s="70">
        <v>0</v>
      </c>
      <c r="DB107" s="70">
        <v>0</v>
      </c>
      <c r="DC107" s="70">
        <v>0</v>
      </c>
      <c r="DD107" s="70">
        <v>0</v>
      </c>
      <c r="DE107" s="70">
        <v>0</v>
      </c>
      <c r="DF107" s="70">
        <v>0</v>
      </c>
      <c r="DG107" s="70">
        <v>0</v>
      </c>
      <c r="DH107" s="70">
        <v>0</v>
      </c>
      <c r="DI107" s="70">
        <v>0</v>
      </c>
      <c r="DJ107" s="70">
        <v>0</v>
      </c>
      <c r="DK107" s="70">
        <v>0</v>
      </c>
      <c r="DL107" s="78">
        <v>0</v>
      </c>
      <c r="DM107" s="61">
        <v>0</v>
      </c>
      <c r="DN107" s="61">
        <v>0</v>
      </c>
      <c r="DO107" s="61">
        <v>0</v>
      </c>
      <c r="DP107" s="61">
        <v>0</v>
      </c>
      <c r="DQ107" s="61">
        <v>0</v>
      </c>
      <c r="DR107" s="61">
        <v>0</v>
      </c>
      <c r="DS107" s="61">
        <v>0</v>
      </c>
      <c r="DT107" s="61">
        <v>0</v>
      </c>
      <c r="DU107" s="61">
        <v>0</v>
      </c>
      <c r="DV107" s="61">
        <v>0</v>
      </c>
      <c r="DW107" s="61">
        <v>0</v>
      </c>
      <c r="DX107" s="61">
        <v>0</v>
      </c>
      <c r="DY107" s="61">
        <v>0</v>
      </c>
    </row>
    <row r="108" s="61" customFormat="1" spans="1:129">
      <c r="A108" s="69"/>
      <c r="B108" s="70" t="s">
        <v>99</v>
      </c>
      <c r="C108" s="70">
        <v>2102664.84</v>
      </c>
      <c r="D108" s="70">
        <v>0</v>
      </c>
      <c r="E108" s="70">
        <v>28200</v>
      </c>
      <c r="F108" s="70">
        <v>7250</v>
      </c>
      <c r="G108" s="70">
        <v>1500</v>
      </c>
      <c r="H108" s="70">
        <v>9500</v>
      </c>
      <c r="I108" s="70">
        <v>35600</v>
      </c>
      <c r="J108" s="70">
        <v>24815</v>
      </c>
      <c r="K108" s="70">
        <v>38217.27</v>
      </c>
      <c r="L108" s="70">
        <v>59729</v>
      </c>
      <c r="M108" s="70">
        <v>14600</v>
      </c>
      <c r="N108" s="70">
        <v>42100</v>
      </c>
      <c r="O108" s="70">
        <v>18943.4</v>
      </c>
      <c r="P108" s="70">
        <v>19300</v>
      </c>
      <c r="Q108" s="70"/>
      <c r="R108" s="70"/>
      <c r="S108" s="70">
        <v>14600</v>
      </c>
      <c r="T108" s="70">
        <v>13790</v>
      </c>
      <c r="U108" s="70">
        <v>716713.92</v>
      </c>
      <c r="V108" s="70">
        <v>73357.32</v>
      </c>
      <c r="W108" s="70">
        <v>922786</v>
      </c>
      <c r="X108" s="70">
        <v>61662.93</v>
      </c>
      <c r="Y108" s="70">
        <v>12620</v>
      </c>
      <c r="Z108" s="70">
        <v>20907</v>
      </c>
      <c r="AA108" s="70">
        <v>9570.1</v>
      </c>
      <c r="AB108" s="70">
        <v>20288.27</v>
      </c>
      <c r="AC108" s="70">
        <v>9971.95</v>
      </c>
      <c r="AD108" s="70">
        <v>17815.4</v>
      </c>
      <c r="AE108" s="70">
        <v>7600</v>
      </c>
      <c r="AF108" s="70">
        <v>59856.55</v>
      </c>
      <c r="AG108" s="70">
        <v>793761.05</v>
      </c>
      <c r="AH108" s="70">
        <v>24650</v>
      </c>
      <c r="AI108" s="70">
        <v>19103</v>
      </c>
      <c r="AJ108" s="70">
        <v>26200</v>
      </c>
      <c r="AK108" s="70">
        <v>17700</v>
      </c>
      <c r="AL108" s="70">
        <v>17762.93</v>
      </c>
      <c r="AM108" s="70">
        <v>22000</v>
      </c>
      <c r="AN108" s="70">
        <v>40800</v>
      </c>
      <c r="AO108" s="70">
        <v>22600</v>
      </c>
      <c r="AP108" s="70">
        <v>44647.56</v>
      </c>
      <c r="AQ108" s="70">
        <v>24243.2</v>
      </c>
      <c r="AR108" s="70">
        <v>6200</v>
      </c>
      <c r="AS108" s="70">
        <v>9550</v>
      </c>
      <c r="AT108" s="70">
        <v>10500</v>
      </c>
      <c r="AU108" s="70">
        <v>536173.16</v>
      </c>
      <c r="AV108" s="70">
        <v>10500</v>
      </c>
      <c r="AW108" s="70">
        <v>17300</v>
      </c>
      <c r="AX108" s="70">
        <v>22650</v>
      </c>
      <c r="AY108" s="70">
        <v>12907.96</v>
      </c>
      <c r="AZ108" s="70">
        <v>11900</v>
      </c>
      <c r="BA108" s="70">
        <v>12100</v>
      </c>
      <c r="BB108" s="70">
        <v>9300</v>
      </c>
      <c r="BC108" s="70">
        <v>10000</v>
      </c>
      <c r="BD108" s="70">
        <v>8956</v>
      </c>
      <c r="BE108" s="70">
        <v>14344.9</v>
      </c>
      <c r="BF108" s="70">
        <v>8500</v>
      </c>
      <c r="BG108" s="70">
        <v>14460</v>
      </c>
      <c r="BH108" s="70">
        <v>9500</v>
      </c>
      <c r="BI108" s="70">
        <v>5822</v>
      </c>
      <c r="BJ108" s="70">
        <v>7100</v>
      </c>
      <c r="BK108" s="70">
        <v>7962</v>
      </c>
      <c r="BL108" s="70">
        <v>6700</v>
      </c>
      <c r="BM108" s="70">
        <v>5900</v>
      </c>
      <c r="BN108" s="70">
        <v>5700</v>
      </c>
      <c r="BO108" s="70">
        <v>5900</v>
      </c>
      <c r="BP108" s="70">
        <v>12485</v>
      </c>
      <c r="BQ108" s="70">
        <v>6200</v>
      </c>
      <c r="BR108" s="70">
        <v>4900</v>
      </c>
      <c r="BS108" s="70">
        <v>5815.46</v>
      </c>
      <c r="BT108" s="70">
        <v>5500</v>
      </c>
      <c r="BU108" s="70">
        <v>6700</v>
      </c>
      <c r="BV108" s="70">
        <v>5076.25</v>
      </c>
      <c r="BW108" s="70">
        <v>6500</v>
      </c>
      <c r="BX108" s="70">
        <v>7383.91</v>
      </c>
      <c r="BY108" s="70">
        <v>3700</v>
      </c>
      <c r="BZ108" s="70">
        <v>6162.02</v>
      </c>
      <c r="CA108" s="70">
        <v>2900</v>
      </c>
      <c r="CB108" s="70">
        <v>6500</v>
      </c>
      <c r="CC108" s="70">
        <v>6066.5</v>
      </c>
      <c r="CD108" s="70">
        <v>5700</v>
      </c>
      <c r="CE108" s="70">
        <v>9948</v>
      </c>
      <c r="CF108" s="70">
        <v>6500</v>
      </c>
      <c r="CG108" s="70">
        <v>4200</v>
      </c>
      <c r="CH108" s="70">
        <v>5200</v>
      </c>
      <c r="CI108" s="70">
        <v>4700</v>
      </c>
      <c r="CJ108" s="70">
        <v>4187.87</v>
      </c>
      <c r="CK108" s="70">
        <v>8500</v>
      </c>
      <c r="CL108" s="70">
        <v>6650</v>
      </c>
      <c r="CM108" s="70">
        <v>5200</v>
      </c>
      <c r="CN108" s="70">
        <v>5500</v>
      </c>
      <c r="CO108" s="70">
        <v>4848.9</v>
      </c>
      <c r="CP108" s="70">
        <v>3700</v>
      </c>
      <c r="CQ108" s="70">
        <v>5500</v>
      </c>
      <c r="CR108" s="70">
        <v>5070.3</v>
      </c>
      <c r="CS108" s="70">
        <v>7500</v>
      </c>
      <c r="CT108" s="70">
        <v>5454</v>
      </c>
      <c r="CU108" s="70">
        <v>8978.3</v>
      </c>
      <c r="CV108" s="70">
        <v>6500</v>
      </c>
      <c r="CW108" s="70">
        <v>3700</v>
      </c>
      <c r="CX108" s="70">
        <v>3400</v>
      </c>
      <c r="CY108" s="70">
        <v>6700</v>
      </c>
      <c r="CZ108" s="70">
        <v>6128.1</v>
      </c>
      <c r="DA108" s="70">
        <v>4690.8</v>
      </c>
      <c r="DB108" s="70">
        <v>3700</v>
      </c>
      <c r="DC108" s="70">
        <v>6700</v>
      </c>
      <c r="DD108" s="70">
        <v>3700</v>
      </c>
      <c r="DE108" s="70">
        <v>6308.06</v>
      </c>
      <c r="DF108" s="70">
        <v>3700</v>
      </c>
      <c r="DG108" s="70">
        <v>5500</v>
      </c>
      <c r="DH108" s="70">
        <v>4500</v>
      </c>
      <c r="DI108" s="70">
        <v>5700</v>
      </c>
      <c r="DJ108" s="70">
        <v>4700</v>
      </c>
      <c r="DK108" s="70">
        <v>3675.86</v>
      </c>
      <c r="DL108" s="78">
        <v>3700</v>
      </c>
      <c r="DM108" s="61">
        <v>6500</v>
      </c>
      <c r="DN108" s="61">
        <v>2900</v>
      </c>
      <c r="DO108" s="61">
        <v>4650.97</v>
      </c>
      <c r="DP108" s="61">
        <v>4800.4</v>
      </c>
      <c r="DQ108" s="61">
        <v>6889.6</v>
      </c>
      <c r="DR108" s="61">
        <v>5700</v>
      </c>
      <c r="DS108" s="61">
        <v>1000</v>
      </c>
      <c r="DT108" s="61">
        <v>2900</v>
      </c>
      <c r="DU108" s="61">
        <v>3400</v>
      </c>
      <c r="DV108" s="61">
        <v>3700</v>
      </c>
      <c r="DW108" s="61">
        <v>2600</v>
      </c>
      <c r="DX108" s="61">
        <v>3700</v>
      </c>
      <c r="DY108" s="61">
        <v>3700</v>
      </c>
    </row>
    <row r="109" s="61" customFormat="1" spans="1:129">
      <c r="A109" s="69"/>
      <c r="B109" s="70" t="s">
        <v>100</v>
      </c>
      <c r="C109" s="70">
        <v>15968.04</v>
      </c>
      <c r="D109" s="70">
        <v>0</v>
      </c>
      <c r="E109" s="70">
        <v>0</v>
      </c>
      <c r="F109" s="70">
        <v>0</v>
      </c>
      <c r="G109" s="70">
        <v>0</v>
      </c>
      <c r="H109" s="70">
        <v>1224</v>
      </c>
      <c r="I109" s="70">
        <v>1694.5</v>
      </c>
      <c r="J109" s="70">
        <v>844.6</v>
      </c>
      <c r="K109" s="70">
        <v>0</v>
      </c>
      <c r="L109" s="70">
        <v>3310.6</v>
      </c>
      <c r="M109" s="70">
        <v>0</v>
      </c>
      <c r="N109" s="70">
        <v>0</v>
      </c>
      <c r="O109" s="70">
        <v>779</v>
      </c>
      <c r="P109" s="70">
        <v>293</v>
      </c>
      <c r="Q109" s="70"/>
      <c r="R109" s="70"/>
      <c r="S109" s="70">
        <v>0</v>
      </c>
      <c r="T109" s="70">
        <v>0</v>
      </c>
      <c r="U109" s="70">
        <v>4729.3</v>
      </c>
      <c r="V109" s="70">
        <v>0</v>
      </c>
      <c r="W109" s="70">
        <v>2398.9</v>
      </c>
      <c r="X109" s="70">
        <v>694.14</v>
      </c>
      <c r="Y109" s="70">
        <v>0</v>
      </c>
      <c r="Z109" s="70">
        <v>0</v>
      </c>
      <c r="AA109" s="70">
        <v>0</v>
      </c>
      <c r="AB109" s="70">
        <v>0</v>
      </c>
      <c r="AC109" s="70">
        <v>0</v>
      </c>
      <c r="AD109" s="70">
        <v>2398.9</v>
      </c>
      <c r="AE109" s="70">
        <v>0</v>
      </c>
      <c r="AF109" s="70">
        <v>0</v>
      </c>
      <c r="AG109" s="70">
        <v>0</v>
      </c>
      <c r="AH109" s="70">
        <v>0</v>
      </c>
      <c r="AI109" s="70">
        <v>0</v>
      </c>
      <c r="AJ109" s="70">
        <v>0</v>
      </c>
      <c r="AK109" s="70">
        <v>0</v>
      </c>
      <c r="AL109" s="70">
        <v>694.14</v>
      </c>
      <c r="AM109" s="70">
        <v>0</v>
      </c>
      <c r="AN109" s="70">
        <v>1022</v>
      </c>
      <c r="AO109" s="70">
        <v>1754</v>
      </c>
      <c r="AP109" s="70">
        <v>0</v>
      </c>
      <c r="AQ109" s="70">
        <v>1481</v>
      </c>
      <c r="AR109" s="70">
        <v>0</v>
      </c>
      <c r="AS109" s="70">
        <v>0</v>
      </c>
      <c r="AT109" s="70">
        <v>184.5</v>
      </c>
      <c r="AU109" s="70">
        <v>287.8</v>
      </c>
      <c r="AV109" s="70">
        <v>0</v>
      </c>
      <c r="AW109" s="70">
        <v>0</v>
      </c>
      <c r="AX109" s="70">
        <v>0</v>
      </c>
      <c r="AY109" s="70">
        <v>0</v>
      </c>
      <c r="AZ109" s="70">
        <v>0</v>
      </c>
      <c r="BA109" s="70">
        <v>0</v>
      </c>
      <c r="BB109" s="70">
        <v>0</v>
      </c>
      <c r="BC109" s="70">
        <v>0</v>
      </c>
      <c r="BD109" s="70">
        <v>0</v>
      </c>
      <c r="BE109" s="70">
        <v>0</v>
      </c>
      <c r="BF109" s="70">
        <v>0</v>
      </c>
      <c r="BG109" s="70">
        <v>0</v>
      </c>
      <c r="BH109" s="70">
        <v>0</v>
      </c>
      <c r="BI109" s="70">
        <v>0</v>
      </c>
      <c r="BJ109" s="70">
        <v>0</v>
      </c>
      <c r="BK109" s="70">
        <v>0</v>
      </c>
      <c r="BL109" s="70">
        <v>0</v>
      </c>
      <c r="BM109" s="70">
        <v>0</v>
      </c>
      <c r="BN109" s="70">
        <v>120</v>
      </c>
      <c r="BO109" s="70">
        <v>0</v>
      </c>
      <c r="BP109" s="70">
        <v>0</v>
      </c>
      <c r="BQ109" s="70">
        <v>0</v>
      </c>
      <c r="BR109" s="70">
        <v>0</v>
      </c>
      <c r="BS109" s="70">
        <v>0</v>
      </c>
      <c r="BT109" s="70">
        <v>0</v>
      </c>
      <c r="BU109" s="70">
        <v>0</v>
      </c>
      <c r="BV109" s="70">
        <v>0</v>
      </c>
      <c r="BW109" s="70">
        <v>0</v>
      </c>
      <c r="BX109" s="70">
        <v>0</v>
      </c>
      <c r="BY109" s="70">
        <v>0</v>
      </c>
      <c r="BZ109" s="70">
        <v>0</v>
      </c>
      <c r="CA109" s="70">
        <v>0</v>
      </c>
      <c r="CB109" s="70">
        <v>0</v>
      </c>
      <c r="CC109" s="70">
        <v>0</v>
      </c>
      <c r="CD109" s="70">
        <v>0</v>
      </c>
      <c r="CE109" s="70">
        <v>0</v>
      </c>
      <c r="CF109" s="70">
        <v>0</v>
      </c>
      <c r="CG109" s="70">
        <v>0</v>
      </c>
      <c r="CH109" s="70">
        <v>0</v>
      </c>
      <c r="CI109" s="70">
        <v>0</v>
      </c>
      <c r="CJ109" s="70">
        <v>0</v>
      </c>
      <c r="CK109" s="70">
        <v>36</v>
      </c>
      <c r="CL109" s="70">
        <v>0</v>
      </c>
      <c r="CM109" s="70">
        <v>131.8</v>
      </c>
      <c r="CN109" s="70">
        <v>0</v>
      </c>
      <c r="CO109" s="70">
        <v>0</v>
      </c>
      <c r="CP109" s="70">
        <v>0</v>
      </c>
      <c r="CQ109" s="70">
        <v>0</v>
      </c>
      <c r="CR109" s="70">
        <v>0</v>
      </c>
      <c r="CS109" s="70">
        <v>0</v>
      </c>
      <c r="CT109" s="70">
        <v>0</v>
      </c>
      <c r="CU109" s="70">
        <v>0</v>
      </c>
      <c r="CV109" s="70">
        <v>0</v>
      </c>
      <c r="CW109" s="70">
        <v>0</v>
      </c>
      <c r="CX109" s="70">
        <v>0</v>
      </c>
      <c r="CY109" s="70">
        <v>0</v>
      </c>
      <c r="CZ109" s="70">
        <v>0</v>
      </c>
      <c r="DA109" s="70">
        <v>0</v>
      </c>
      <c r="DB109" s="70">
        <v>0</v>
      </c>
      <c r="DC109" s="70">
        <v>0</v>
      </c>
      <c r="DD109" s="70">
        <v>0</v>
      </c>
      <c r="DE109" s="70">
        <v>0</v>
      </c>
      <c r="DF109" s="70">
        <v>0</v>
      </c>
      <c r="DG109" s="70">
        <v>0</v>
      </c>
      <c r="DH109" s="70">
        <v>0</v>
      </c>
      <c r="DI109" s="70">
        <v>0</v>
      </c>
      <c r="DJ109" s="70">
        <v>0</v>
      </c>
      <c r="DK109" s="70">
        <v>0</v>
      </c>
      <c r="DL109" s="78">
        <v>0</v>
      </c>
      <c r="DM109" s="61">
        <v>0</v>
      </c>
      <c r="DN109" s="61">
        <v>0</v>
      </c>
      <c r="DO109" s="61">
        <v>0</v>
      </c>
      <c r="DP109" s="61">
        <v>0</v>
      </c>
      <c r="DQ109" s="61">
        <v>0</v>
      </c>
      <c r="DR109" s="61">
        <v>0</v>
      </c>
      <c r="DS109" s="61">
        <v>0</v>
      </c>
      <c r="DT109" s="61">
        <v>0</v>
      </c>
      <c r="DU109" s="61">
        <v>0</v>
      </c>
      <c r="DV109" s="61">
        <v>0</v>
      </c>
      <c r="DW109" s="61">
        <v>0</v>
      </c>
      <c r="DX109" s="61">
        <v>0</v>
      </c>
      <c r="DY109" s="61">
        <v>0</v>
      </c>
    </row>
    <row r="110" s="61" customFormat="1" spans="1:129">
      <c r="A110" s="69"/>
      <c r="B110" s="70" t="s">
        <v>101</v>
      </c>
      <c r="C110" s="70">
        <v>496088.82</v>
      </c>
      <c r="D110" s="70">
        <v>2727.39</v>
      </c>
      <c r="E110" s="70">
        <v>0</v>
      </c>
      <c r="F110" s="70">
        <v>0</v>
      </c>
      <c r="G110" s="70">
        <v>0</v>
      </c>
      <c r="H110" s="70">
        <v>7474.19</v>
      </c>
      <c r="I110" s="70">
        <v>0</v>
      </c>
      <c r="J110" s="70">
        <v>54549.24</v>
      </c>
      <c r="K110" s="70">
        <v>0</v>
      </c>
      <c r="L110" s="70">
        <v>0</v>
      </c>
      <c r="M110" s="70">
        <v>0</v>
      </c>
      <c r="N110" s="70">
        <v>0</v>
      </c>
      <c r="O110" s="70">
        <v>0</v>
      </c>
      <c r="P110" s="70">
        <v>0</v>
      </c>
      <c r="Q110" s="70"/>
      <c r="R110" s="70"/>
      <c r="S110" s="70">
        <v>0</v>
      </c>
      <c r="T110" s="70">
        <v>0</v>
      </c>
      <c r="U110" s="70">
        <v>420165.94</v>
      </c>
      <c r="V110" s="70">
        <v>0</v>
      </c>
      <c r="W110" s="70">
        <v>11172.06</v>
      </c>
      <c r="X110" s="70">
        <v>0</v>
      </c>
      <c r="Y110" s="70">
        <v>0</v>
      </c>
      <c r="Z110" s="70">
        <v>0</v>
      </c>
      <c r="AA110" s="70">
        <v>0</v>
      </c>
      <c r="AB110" s="70">
        <v>0</v>
      </c>
      <c r="AC110" s="70">
        <v>0</v>
      </c>
      <c r="AD110" s="70">
        <v>0</v>
      </c>
      <c r="AE110" s="70">
        <v>0</v>
      </c>
      <c r="AF110" s="70">
        <v>5287.69</v>
      </c>
      <c r="AG110" s="70">
        <v>2558.42</v>
      </c>
      <c r="AH110" s="70">
        <v>0</v>
      </c>
      <c r="AI110" s="70">
        <v>3325.95</v>
      </c>
      <c r="AJ110" s="70">
        <v>0</v>
      </c>
      <c r="AK110" s="70">
        <v>0</v>
      </c>
      <c r="AL110" s="70">
        <v>0</v>
      </c>
      <c r="AM110" s="70">
        <v>20279.25</v>
      </c>
      <c r="AN110" s="70">
        <v>22823.26</v>
      </c>
      <c r="AO110" s="70">
        <v>0</v>
      </c>
      <c r="AP110" s="70">
        <v>345585.19</v>
      </c>
      <c r="AQ110" s="70">
        <v>255.84</v>
      </c>
      <c r="AR110" s="70">
        <v>0</v>
      </c>
      <c r="AS110" s="70">
        <v>0</v>
      </c>
      <c r="AT110" s="70">
        <v>5952.38</v>
      </c>
      <c r="AU110" s="70">
        <v>25270.02</v>
      </c>
      <c r="AV110" s="70">
        <v>0</v>
      </c>
      <c r="AW110" s="70">
        <v>0</v>
      </c>
      <c r="AX110" s="70">
        <v>0</v>
      </c>
      <c r="AY110" s="70">
        <v>0</v>
      </c>
      <c r="AZ110" s="70">
        <v>0</v>
      </c>
      <c r="BA110" s="70">
        <v>0</v>
      </c>
      <c r="BB110" s="70">
        <v>0</v>
      </c>
      <c r="BC110" s="70">
        <v>0</v>
      </c>
      <c r="BD110" s="70">
        <v>0</v>
      </c>
      <c r="BE110" s="70">
        <v>0</v>
      </c>
      <c r="BF110" s="70">
        <v>0</v>
      </c>
      <c r="BG110" s="70">
        <v>0</v>
      </c>
      <c r="BH110" s="70">
        <v>0</v>
      </c>
      <c r="BI110" s="70">
        <v>0</v>
      </c>
      <c r="BJ110" s="70">
        <v>0</v>
      </c>
      <c r="BK110" s="70">
        <v>0</v>
      </c>
      <c r="BL110" s="70">
        <v>0</v>
      </c>
      <c r="BM110" s="70">
        <v>0</v>
      </c>
      <c r="BN110" s="70">
        <v>0</v>
      </c>
      <c r="BO110" s="70">
        <v>0</v>
      </c>
      <c r="BP110" s="70">
        <v>0</v>
      </c>
      <c r="BQ110" s="70">
        <v>937.5</v>
      </c>
      <c r="BR110" s="70">
        <v>4275</v>
      </c>
      <c r="BS110" s="70">
        <v>0</v>
      </c>
      <c r="BT110" s="70">
        <v>0</v>
      </c>
      <c r="BU110" s="70">
        <v>0</v>
      </c>
      <c r="BV110" s="70">
        <v>0</v>
      </c>
      <c r="BW110" s="70">
        <v>0</v>
      </c>
      <c r="BX110" s="70">
        <v>0</v>
      </c>
      <c r="BY110" s="70">
        <v>0</v>
      </c>
      <c r="BZ110" s="70">
        <v>0</v>
      </c>
      <c r="CA110" s="70">
        <v>0</v>
      </c>
      <c r="CB110" s="70">
        <v>0</v>
      </c>
      <c r="CC110" s="70">
        <v>0</v>
      </c>
      <c r="CD110" s="70">
        <v>0</v>
      </c>
      <c r="CE110" s="70">
        <v>0</v>
      </c>
      <c r="CF110" s="70">
        <v>0</v>
      </c>
      <c r="CG110" s="70">
        <v>1200</v>
      </c>
      <c r="CH110" s="70">
        <v>0</v>
      </c>
      <c r="CI110" s="70">
        <v>0</v>
      </c>
      <c r="CJ110" s="70">
        <v>0</v>
      </c>
      <c r="CK110" s="70">
        <v>0</v>
      </c>
      <c r="CL110" s="70">
        <v>0</v>
      </c>
      <c r="CM110" s="70">
        <v>0</v>
      </c>
      <c r="CN110" s="70">
        <v>0</v>
      </c>
      <c r="CO110" s="70">
        <v>0</v>
      </c>
      <c r="CP110" s="70">
        <v>0</v>
      </c>
      <c r="CQ110" s="70">
        <v>0</v>
      </c>
      <c r="CR110" s="70">
        <v>0</v>
      </c>
      <c r="CS110" s="70">
        <v>5952.38</v>
      </c>
      <c r="CT110" s="70">
        <v>0</v>
      </c>
      <c r="CU110" s="70">
        <v>0</v>
      </c>
      <c r="CV110" s="70">
        <v>0</v>
      </c>
      <c r="CW110" s="70">
        <v>0</v>
      </c>
      <c r="CX110" s="70">
        <v>0</v>
      </c>
      <c r="CY110" s="70">
        <v>5952.38</v>
      </c>
      <c r="CZ110" s="70">
        <v>0</v>
      </c>
      <c r="DA110" s="70">
        <v>5952.76</v>
      </c>
      <c r="DB110" s="70">
        <v>0</v>
      </c>
      <c r="DC110" s="70">
        <v>0</v>
      </c>
      <c r="DD110" s="70">
        <v>0</v>
      </c>
      <c r="DE110" s="70">
        <v>0</v>
      </c>
      <c r="DF110" s="70">
        <v>0</v>
      </c>
      <c r="DG110" s="70">
        <v>0</v>
      </c>
      <c r="DH110" s="70">
        <v>0</v>
      </c>
      <c r="DI110" s="70">
        <v>0</v>
      </c>
      <c r="DJ110" s="70">
        <v>0</v>
      </c>
      <c r="DK110" s="70">
        <v>0</v>
      </c>
      <c r="DL110" s="78">
        <v>0</v>
      </c>
      <c r="DM110" s="61">
        <v>0</v>
      </c>
      <c r="DN110" s="61">
        <v>0</v>
      </c>
      <c r="DO110" s="61">
        <v>0</v>
      </c>
      <c r="DP110" s="61">
        <v>0</v>
      </c>
      <c r="DQ110" s="61">
        <v>0</v>
      </c>
      <c r="DR110" s="61">
        <v>0</v>
      </c>
      <c r="DS110" s="61">
        <v>0</v>
      </c>
      <c r="DT110" s="61">
        <v>1000</v>
      </c>
      <c r="DU110" s="61">
        <v>0</v>
      </c>
      <c r="DV110" s="61">
        <v>0</v>
      </c>
      <c r="DW110" s="61">
        <v>0</v>
      </c>
      <c r="DX110" s="61">
        <v>0</v>
      </c>
      <c r="DY110" s="61">
        <v>0</v>
      </c>
    </row>
    <row r="111" s="61" customFormat="1" spans="1:129">
      <c r="A111" s="69"/>
      <c r="B111" s="70" t="s">
        <v>102</v>
      </c>
      <c r="C111" s="70">
        <v>79555.68</v>
      </c>
      <c r="D111" s="70">
        <v>0</v>
      </c>
      <c r="E111" s="70">
        <v>0</v>
      </c>
      <c r="F111" s="70">
        <v>0</v>
      </c>
      <c r="G111" s="70">
        <v>0</v>
      </c>
      <c r="H111" s="70">
        <v>1941.74</v>
      </c>
      <c r="I111" s="70">
        <v>0</v>
      </c>
      <c r="J111" s="70">
        <v>0</v>
      </c>
      <c r="K111" s="70">
        <v>5524.49</v>
      </c>
      <c r="L111" s="70">
        <v>0</v>
      </c>
      <c r="M111" s="70">
        <v>0</v>
      </c>
      <c r="N111" s="70">
        <v>0</v>
      </c>
      <c r="O111" s="70">
        <v>0</v>
      </c>
      <c r="P111" s="70">
        <v>0</v>
      </c>
      <c r="Q111" s="70"/>
      <c r="R111" s="70"/>
      <c r="S111" s="70">
        <v>0</v>
      </c>
      <c r="T111" s="70">
        <v>0</v>
      </c>
      <c r="U111" s="70">
        <v>72089.45</v>
      </c>
      <c r="V111" s="70">
        <v>0</v>
      </c>
      <c r="W111" s="70">
        <v>0</v>
      </c>
      <c r="X111" s="70">
        <v>0</v>
      </c>
      <c r="Y111" s="70">
        <v>0</v>
      </c>
      <c r="Z111" s="70">
        <v>0</v>
      </c>
      <c r="AA111" s="70">
        <v>0</v>
      </c>
      <c r="AB111" s="70">
        <v>0</v>
      </c>
      <c r="AC111" s="70">
        <v>0</v>
      </c>
      <c r="AD111" s="70">
        <v>0</v>
      </c>
      <c r="AE111" s="70">
        <v>0</v>
      </c>
      <c r="AF111" s="70">
        <v>0</v>
      </c>
      <c r="AG111" s="70">
        <v>0</v>
      </c>
      <c r="AH111" s="70">
        <v>0</v>
      </c>
      <c r="AI111" s="70">
        <v>0</v>
      </c>
      <c r="AJ111" s="70">
        <v>0</v>
      </c>
      <c r="AK111" s="70">
        <v>0</v>
      </c>
      <c r="AL111" s="70">
        <v>0</v>
      </c>
      <c r="AM111" s="70">
        <v>0</v>
      </c>
      <c r="AN111" s="70">
        <v>0</v>
      </c>
      <c r="AO111" s="70">
        <v>0</v>
      </c>
      <c r="AP111" s="70">
        <v>0</v>
      </c>
      <c r="AQ111" s="70">
        <v>27687.38</v>
      </c>
      <c r="AR111" s="70">
        <v>0</v>
      </c>
      <c r="AS111" s="70">
        <v>0</v>
      </c>
      <c r="AT111" s="70">
        <v>1308.58</v>
      </c>
      <c r="AU111" s="70">
        <v>43093.49</v>
      </c>
      <c r="AV111" s="70">
        <v>0</v>
      </c>
      <c r="AW111" s="70">
        <v>0</v>
      </c>
      <c r="AX111" s="70">
        <v>0</v>
      </c>
      <c r="AY111" s="70">
        <v>0</v>
      </c>
      <c r="AZ111" s="70">
        <v>0</v>
      </c>
      <c r="BA111" s="70">
        <v>0</v>
      </c>
      <c r="BB111" s="70">
        <v>0</v>
      </c>
      <c r="BC111" s="70">
        <v>2033.86</v>
      </c>
      <c r="BD111" s="70">
        <v>2270.17</v>
      </c>
      <c r="BE111" s="70">
        <v>0</v>
      </c>
      <c r="BF111" s="70">
        <v>0</v>
      </c>
      <c r="BG111" s="70">
        <v>988.44</v>
      </c>
      <c r="BH111" s="70">
        <v>0</v>
      </c>
      <c r="BI111" s="70">
        <v>1032.92</v>
      </c>
      <c r="BJ111" s="70">
        <v>0</v>
      </c>
      <c r="BK111" s="70">
        <v>225.88</v>
      </c>
      <c r="BL111" s="70">
        <v>0</v>
      </c>
      <c r="BM111" s="70">
        <v>0</v>
      </c>
      <c r="BN111" s="70">
        <v>365.5</v>
      </c>
      <c r="BO111" s="70">
        <v>277.24</v>
      </c>
      <c r="BP111" s="70">
        <v>0</v>
      </c>
      <c r="BQ111" s="70">
        <v>0</v>
      </c>
      <c r="BR111" s="70">
        <v>0</v>
      </c>
      <c r="BS111" s="70">
        <v>925.56</v>
      </c>
      <c r="BT111" s="70">
        <v>0</v>
      </c>
      <c r="BU111" s="70">
        <v>120</v>
      </c>
      <c r="BV111" s="70">
        <v>325.69</v>
      </c>
      <c r="BW111" s="70">
        <v>670.09</v>
      </c>
      <c r="BX111" s="70">
        <v>0</v>
      </c>
      <c r="BY111" s="70">
        <v>0</v>
      </c>
      <c r="BZ111" s="70">
        <v>0</v>
      </c>
      <c r="CA111" s="70">
        <v>783.22</v>
      </c>
      <c r="CB111" s="70">
        <v>345.14</v>
      </c>
      <c r="CC111" s="70">
        <v>0</v>
      </c>
      <c r="CD111" s="70">
        <v>1289.81</v>
      </c>
      <c r="CE111" s="70">
        <v>0</v>
      </c>
      <c r="CF111" s="70">
        <v>1380</v>
      </c>
      <c r="CG111" s="70">
        <v>0</v>
      </c>
      <c r="CH111" s="70">
        <v>0</v>
      </c>
      <c r="CI111" s="70">
        <v>1179</v>
      </c>
      <c r="CJ111" s="70">
        <v>775.96</v>
      </c>
      <c r="CK111" s="70">
        <v>329</v>
      </c>
      <c r="CL111" s="70">
        <v>786.36</v>
      </c>
      <c r="CM111" s="70">
        <v>3404.21</v>
      </c>
      <c r="CN111" s="70">
        <v>0</v>
      </c>
      <c r="CO111" s="70">
        <v>0</v>
      </c>
      <c r="CP111" s="70">
        <v>0</v>
      </c>
      <c r="CQ111" s="70">
        <v>1171</v>
      </c>
      <c r="CR111" s="70">
        <v>3404</v>
      </c>
      <c r="CS111" s="70">
        <v>2300.01</v>
      </c>
      <c r="CT111" s="70">
        <v>0</v>
      </c>
      <c r="CU111" s="70">
        <v>0</v>
      </c>
      <c r="CV111" s="70">
        <v>474</v>
      </c>
      <c r="CW111" s="70">
        <v>0</v>
      </c>
      <c r="CX111" s="70">
        <v>0</v>
      </c>
      <c r="CY111" s="70">
        <v>0</v>
      </c>
      <c r="CZ111" s="70">
        <v>1978</v>
      </c>
      <c r="DA111" s="70">
        <v>2073.4</v>
      </c>
      <c r="DB111" s="70">
        <v>0</v>
      </c>
      <c r="DC111" s="70">
        <v>756.38</v>
      </c>
      <c r="DD111" s="70">
        <v>0</v>
      </c>
      <c r="DE111" s="70">
        <v>823</v>
      </c>
      <c r="DF111" s="70">
        <v>0</v>
      </c>
      <c r="DG111" s="70">
        <v>0</v>
      </c>
      <c r="DH111" s="70">
        <v>2271</v>
      </c>
      <c r="DI111" s="70">
        <v>0</v>
      </c>
      <c r="DJ111" s="70">
        <v>2303</v>
      </c>
      <c r="DK111" s="70">
        <v>0</v>
      </c>
      <c r="DL111" s="78">
        <v>0</v>
      </c>
      <c r="DM111" s="61">
        <v>2581.58</v>
      </c>
      <c r="DN111" s="61">
        <v>1558</v>
      </c>
      <c r="DO111" s="61">
        <v>0</v>
      </c>
      <c r="DP111" s="61">
        <v>1140.5</v>
      </c>
      <c r="DQ111" s="61">
        <v>0</v>
      </c>
      <c r="DR111" s="61">
        <v>0</v>
      </c>
      <c r="DS111" s="61">
        <v>0</v>
      </c>
      <c r="DT111" s="61">
        <v>0</v>
      </c>
      <c r="DU111" s="61">
        <v>0</v>
      </c>
      <c r="DV111" s="61">
        <v>0</v>
      </c>
      <c r="DW111" s="61">
        <v>343.89</v>
      </c>
      <c r="DX111" s="61">
        <v>182</v>
      </c>
      <c r="DY111" s="61">
        <v>225.68</v>
      </c>
    </row>
    <row r="112" s="61" customFormat="1" spans="1:129">
      <c r="A112" s="69"/>
      <c r="B112" s="70" t="s">
        <v>103</v>
      </c>
      <c r="C112" s="70">
        <v>3301593.22</v>
      </c>
      <c r="D112" s="70">
        <v>0</v>
      </c>
      <c r="E112" s="70">
        <v>60829.15</v>
      </c>
      <c r="F112" s="70">
        <v>11221.37</v>
      </c>
      <c r="G112" s="70">
        <v>5680.9</v>
      </c>
      <c r="H112" s="70">
        <v>30913.68</v>
      </c>
      <c r="I112" s="70">
        <v>76411.25</v>
      </c>
      <c r="J112" s="70">
        <v>70767.97</v>
      </c>
      <c r="K112" s="70">
        <v>66359.77</v>
      </c>
      <c r="L112" s="70">
        <v>139972.04</v>
      </c>
      <c r="M112" s="70">
        <v>36108.57</v>
      </c>
      <c r="N112" s="70">
        <v>57993.8</v>
      </c>
      <c r="O112" s="70">
        <v>42719.31</v>
      </c>
      <c r="P112" s="70">
        <v>42928.36</v>
      </c>
      <c r="Q112" s="70"/>
      <c r="R112" s="70"/>
      <c r="S112" s="70">
        <v>33688.64</v>
      </c>
      <c r="T112" s="70">
        <v>25254.66</v>
      </c>
      <c r="U112" s="70">
        <v>1837602.84</v>
      </c>
      <c r="V112" s="70">
        <v>137135.45</v>
      </c>
      <c r="W112" s="70">
        <v>498340.9</v>
      </c>
      <c r="X112" s="70">
        <v>127664.56</v>
      </c>
      <c r="Y112" s="70">
        <v>15456.57</v>
      </c>
      <c r="Z112" s="70">
        <v>35584.25</v>
      </c>
      <c r="AA112" s="70">
        <v>14160.42</v>
      </c>
      <c r="AB112" s="70">
        <v>50718.25</v>
      </c>
      <c r="AC112" s="70">
        <v>21215.96</v>
      </c>
      <c r="AD112" s="70">
        <v>35965.31</v>
      </c>
      <c r="AE112" s="70">
        <v>19267.37</v>
      </c>
      <c r="AF112" s="70">
        <v>136510.39</v>
      </c>
      <c r="AG112" s="70">
        <v>184053.29</v>
      </c>
      <c r="AH112" s="70">
        <v>44379.33</v>
      </c>
      <c r="AI112" s="70">
        <v>78165.21</v>
      </c>
      <c r="AJ112" s="70">
        <v>53686.55</v>
      </c>
      <c r="AK112" s="70">
        <v>42727.26</v>
      </c>
      <c r="AL112" s="70">
        <v>31250.75</v>
      </c>
      <c r="AM112" s="70">
        <v>53944.38</v>
      </c>
      <c r="AN112" s="70">
        <v>89221.34</v>
      </c>
      <c r="AO112" s="70">
        <v>50590.82</v>
      </c>
      <c r="AP112" s="70">
        <v>58895.18</v>
      </c>
      <c r="AQ112" s="70">
        <v>83425.62</v>
      </c>
      <c r="AR112" s="70">
        <v>11413.31</v>
      </c>
      <c r="AS112" s="70">
        <v>25301.52</v>
      </c>
      <c r="AT112" s="70">
        <v>93785.76</v>
      </c>
      <c r="AU112" s="70">
        <v>1371024.91</v>
      </c>
      <c r="AV112" s="70">
        <v>46833.55</v>
      </c>
      <c r="AW112" s="70">
        <v>42758.69</v>
      </c>
      <c r="AX112" s="70">
        <v>52622.35</v>
      </c>
      <c r="AY112" s="70">
        <v>42420.31</v>
      </c>
      <c r="AZ112" s="70">
        <v>86759.84</v>
      </c>
      <c r="BA112" s="70">
        <v>111718.81</v>
      </c>
      <c r="BB112" s="70">
        <v>11984.39</v>
      </c>
      <c r="BC112" s="70">
        <v>40749.57</v>
      </c>
      <c r="BD112" s="70">
        <v>54984.11</v>
      </c>
      <c r="BE112" s="70">
        <v>0</v>
      </c>
      <c r="BF112" s="70">
        <v>29854.44</v>
      </c>
      <c r="BG112" s="70">
        <v>30997.46</v>
      </c>
      <c r="BH112" s="70">
        <v>19319.32</v>
      </c>
      <c r="BI112" s="70">
        <v>19418.1</v>
      </c>
      <c r="BJ112" s="70">
        <v>57533.76</v>
      </c>
      <c r="BK112" s="70">
        <v>3125.89</v>
      </c>
      <c r="BL112" s="70">
        <v>1588.99</v>
      </c>
      <c r="BM112" s="70">
        <v>8768.49</v>
      </c>
      <c r="BN112" s="70">
        <v>15149.9</v>
      </c>
      <c r="BO112" s="70">
        <v>0</v>
      </c>
      <c r="BP112" s="70">
        <v>66776.61</v>
      </c>
      <c r="BQ112" s="70">
        <v>14927.17</v>
      </c>
      <c r="BR112" s="70">
        <v>15505.43</v>
      </c>
      <c r="BS112" s="70">
        <v>24000.76</v>
      </c>
      <c r="BT112" s="70">
        <v>15455.65</v>
      </c>
      <c r="BU112" s="70">
        <v>30003.16</v>
      </c>
      <c r="BV112" s="70">
        <v>7204.46</v>
      </c>
      <c r="BW112" s="70">
        <v>11537.5</v>
      </c>
      <c r="BX112" s="70">
        <v>31152.87</v>
      </c>
      <c r="BY112" s="70">
        <v>9298.19</v>
      </c>
      <c r="BZ112" s="70">
        <v>9202.18</v>
      </c>
      <c r="CA112" s="70">
        <v>4448.34</v>
      </c>
      <c r="CB112" s="70">
        <v>10990.24</v>
      </c>
      <c r="CC112" s="70">
        <v>14707.48</v>
      </c>
      <c r="CD112" s="70">
        <v>28397.8</v>
      </c>
      <c r="CE112" s="70">
        <v>20194.89</v>
      </c>
      <c r="CF112" s="70">
        <v>8989.75</v>
      </c>
      <c r="CG112" s="70">
        <v>10524.6</v>
      </c>
      <c r="CH112" s="70">
        <v>3796.08</v>
      </c>
      <c r="CI112" s="70">
        <v>8835.88</v>
      </c>
      <c r="CJ112" s="70">
        <v>5309.23</v>
      </c>
      <c r="CK112" s="70">
        <v>2773.12</v>
      </c>
      <c r="CL112" s="70">
        <v>0</v>
      </c>
      <c r="CM112" s="70">
        <v>13129.48</v>
      </c>
      <c r="CN112" s="70">
        <v>22824.9</v>
      </c>
      <c r="CO112" s="70">
        <v>14468.93</v>
      </c>
      <c r="CP112" s="70">
        <v>21509.77</v>
      </c>
      <c r="CQ112" s="70">
        <v>5562.55</v>
      </c>
      <c r="CR112" s="70">
        <v>0</v>
      </c>
      <c r="CS112" s="70">
        <v>20029.68</v>
      </c>
      <c r="CT112" s="70">
        <v>6989.29</v>
      </c>
      <c r="CU112" s="70">
        <v>14111.04</v>
      </c>
      <c r="CV112" s="70">
        <v>6584.52</v>
      </c>
      <c r="CW112" s="70">
        <v>11896.16</v>
      </c>
      <c r="CX112" s="70">
        <v>0</v>
      </c>
      <c r="CY112" s="70">
        <v>11645.57</v>
      </c>
      <c r="CZ112" s="70">
        <v>13697.52</v>
      </c>
      <c r="DA112" s="70">
        <v>0</v>
      </c>
      <c r="DB112" s="70">
        <v>7847.26</v>
      </c>
      <c r="DC112" s="70">
        <v>9895.87</v>
      </c>
      <c r="DD112" s="70">
        <v>9648.27</v>
      </c>
      <c r="DE112" s="70">
        <v>7859.97</v>
      </c>
      <c r="DF112" s="70">
        <v>10480.24</v>
      </c>
      <c r="DG112" s="70">
        <v>25235.24</v>
      </c>
      <c r="DH112" s="70">
        <v>8951.07</v>
      </c>
      <c r="DI112" s="70">
        <v>9806.75</v>
      </c>
      <c r="DJ112" s="70">
        <v>16850.17</v>
      </c>
      <c r="DK112" s="70">
        <v>4399.5</v>
      </c>
      <c r="DL112" s="78">
        <v>6976.92</v>
      </c>
      <c r="DM112" s="61">
        <v>10053.22</v>
      </c>
      <c r="DN112" s="61">
        <v>4559.21</v>
      </c>
      <c r="DO112" s="61">
        <v>11059.82</v>
      </c>
      <c r="DP112" s="61">
        <v>7868.53</v>
      </c>
      <c r="DQ112" s="61">
        <v>0</v>
      </c>
      <c r="DR112" s="61">
        <v>3400</v>
      </c>
      <c r="DS112" s="61">
        <v>3869.18</v>
      </c>
      <c r="DT112" s="61">
        <v>4142.58</v>
      </c>
      <c r="DU112" s="61">
        <v>0</v>
      </c>
      <c r="DV112" s="61">
        <v>8678.02</v>
      </c>
      <c r="DW112" s="61">
        <v>1585.3</v>
      </c>
      <c r="DX112" s="61">
        <v>4789.02</v>
      </c>
      <c r="DY112" s="61">
        <v>0</v>
      </c>
    </row>
    <row r="113" s="61" customFormat="1" spans="1:129">
      <c r="A113" s="69"/>
      <c r="B113" s="70" t="s">
        <v>104</v>
      </c>
      <c r="C113" s="70">
        <v>1707367.67</v>
      </c>
      <c r="D113" s="70">
        <v>0</v>
      </c>
      <c r="E113" s="70">
        <v>28389.56</v>
      </c>
      <c r="F113" s="70">
        <v>5321</v>
      </c>
      <c r="G113" s="70">
        <v>2544</v>
      </c>
      <c r="H113" s="70">
        <v>18604.56</v>
      </c>
      <c r="I113" s="70">
        <v>32469</v>
      </c>
      <c r="J113" s="70">
        <v>36478.52</v>
      </c>
      <c r="K113" s="70">
        <v>40817.58</v>
      </c>
      <c r="L113" s="70">
        <v>67818</v>
      </c>
      <c r="M113" s="70">
        <v>16714</v>
      </c>
      <c r="N113" s="70">
        <v>25898</v>
      </c>
      <c r="O113" s="70">
        <v>22217</v>
      </c>
      <c r="P113" s="70">
        <v>20301</v>
      </c>
      <c r="Q113" s="70"/>
      <c r="R113" s="70"/>
      <c r="S113" s="70">
        <v>21806.56</v>
      </c>
      <c r="T113" s="70">
        <v>25340.68</v>
      </c>
      <c r="U113" s="70">
        <v>995542.68</v>
      </c>
      <c r="V113" s="70">
        <v>3494.33</v>
      </c>
      <c r="W113" s="70">
        <v>255179.96</v>
      </c>
      <c r="X113" s="70">
        <v>88431.24</v>
      </c>
      <c r="Y113" s="70">
        <v>-145581.59</v>
      </c>
      <c r="Z113" s="70">
        <v>47609.88</v>
      </c>
      <c r="AA113" s="70">
        <v>15820.08</v>
      </c>
      <c r="AB113" s="70">
        <v>61621.24</v>
      </c>
      <c r="AC113" s="70">
        <v>24024.72</v>
      </c>
      <c r="AD113" s="70">
        <v>17009</v>
      </c>
      <c r="AE113" s="70">
        <v>8420</v>
      </c>
      <c r="AF113" s="70">
        <v>72713.56</v>
      </c>
      <c r="AG113" s="70">
        <v>102349.4</v>
      </c>
      <c r="AH113" s="70">
        <v>19722</v>
      </c>
      <c r="AI113" s="70">
        <v>34966</v>
      </c>
      <c r="AJ113" s="70">
        <v>30055</v>
      </c>
      <c r="AK113" s="70">
        <v>19726</v>
      </c>
      <c r="AL113" s="70">
        <v>38650.24</v>
      </c>
      <c r="AM113" s="70">
        <v>24958</v>
      </c>
      <c r="AN113" s="70">
        <v>47872.36</v>
      </c>
      <c r="AO113" s="70">
        <v>24450</v>
      </c>
      <c r="AP113" s="70">
        <v>28150</v>
      </c>
      <c r="AQ113" s="70">
        <v>44336</v>
      </c>
      <c r="AR113" s="70">
        <v>13420.56</v>
      </c>
      <c r="AS113" s="70">
        <v>15743</v>
      </c>
      <c r="AT113" s="70">
        <v>48432</v>
      </c>
      <c r="AU113" s="70">
        <v>748180.76</v>
      </c>
      <c r="AV113" s="70">
        <v>23326</v>
      </c>
      <c r="AW113" s="70">
        <v>471</v>
      </c>
      <c r="AX113" s="70">
        <v>23154</v>
      </c>
      <c r="AY113" s="70">
        <v>44667.68</v>
      </c>
      <c r="AZ113" s="70">
        <v>38864</v>
      </c>
      <c r="BA113" s="70">
        <v>51072</v>
      </c>
      <c r="BB113" s="70">
        <v>3360</v>
      </c>
      <c r="BC113" s="70">
        <v>66310</v>
      </c>
      <c r="BD113" s="70">
        <v>22984</v>
      </c>
      <c r="BE113" s="70">
        <v>20266</v>
      </c>
      <c r="BF113" s="70">
        <v>15810</v>
      </c>
      <c r="BG113" s="70">
        <v>19027.84</v>
      </c>
      <c r="BH113" s="70">
        <v>19599.24</v>
      </c>
      <c r="BI113" s="70">
        <v>9732</v>
      </c>
      <c r="BJ113" s="70">
        <v>0</v>
      </c>
      <c r="BK113" s="70">
        <v>2266</v>
      </c>
      <c r="BL113" s="70">
        <v>9216</v>
      </c>
      <c r="BM113" s="70">
        <v>4986</v>
      </c>
      <c r="BN113" s="70">
        <v>5249</v>
      </c>
      <c r="BO113" s="70">
        <v>8341</v>
      </c>
      <c r="BP113" s="70">
        <v>43492</v>
      </c>
      <c r="BQ113" s="70">
        <v>4819</v>
      </c>
      <c r="BR113" s="70">
        <v>5720</v>
      </c>
      <c r="BS113" s="70">
        <v>6549</v>
      </c>
      <c r="BT113" s="70">
        <v>0</v>
      </c>
      <c r="BU113" s="70">
        <v>13338</v>
      </c>
      <c r="BV113" s="70">
        <v>3832</v>
      </c>
      <c r="BW113" s="70">
        <v>8550</v>
      </c>
      <c r="BX113" s="70">
        <v>12071</v>
      </c>
      <c r="BY113" s="70">
        <v>0</v>
      </c>
      <c r="BZ113" s="70">
        <v>3503</v>
      </c>
      <c r="CA113" s="70">
        <v>5632</v>
      </c>
      <c r="CB113" s="70">
        <v>4324</v>
      </c>
      <c r="CC113" s="70">
        <v>9944</v>
      </c>
      <c r="CD113" s="70">
        <v>11226</v>
      </c>
      <c r="CE113" s="70">
        <v>19913</v>
      </c>
      <c r="CF113" s="70">
        <v>5345</v>
      </c>
      <c r="CG113" s="70">
        <v>5489</v>
      </c>
      <c r="CH113" s="70">
        <v>1440</v>
      </c>
      <c r="CI113" s="70">
        <v>4001</v>
      </c>
      <c r="CJ113" s="70">
        <v>2371</v>
      </c>
      <c r="CK113" s="70">
        <v>3360</v>
      </c>
      <c r="CL113" s="70">
        <v>7051</v>
      </c>
      <c r="CM113" s="70">
        <v>0</v>
      </c>
      <c r="CN113" s="70">
        <v>4968</v>
      </c>
      <c r="CO113" s="70">
        <v>6162.12</v>
      </c>
      <c r="CP113" s="70">
        <v>0</v>
      </c>
      <c r="CQ113" s="70">
        <v>1920</v>
      </c>
      <c r="CR113" s="70">
        <v>0</v>
      </c>
      <c r="CS113" s="70">
        <v>3118</v>
      </c>
      <c r="CT113" s="70">
        <v>3360</v>
      </c>
      <c r="CU113" s="70">
        <v>7489</v>
      </c>
      <c r="CV113" s="70">
        <v>4508</v>
      </c>
      <c r="CW113" s="70">
        <v>4938</v>
      </c>
      <c r="CX113" s="70">
        <v>0</v>
      </c>
      <c r="CY113" s="70">
        <v>13578</v>
      </c>
      <c r="CZ113" s="70">
        <v>4899</v>
      </c>
      <c r="DA113" s="70">
        <v>5436</v>
      </c>
      <c r="DB113" s="70">
        <v>4897</v>
      </c>
      <c r="DC113" s="70">
        <v>11764.44</v>
      </c>
      <c r="DD113" s="70">
        <v>6138</v>
      </c>
      <c r="DE113" s="70">
        <v>7149.24</v>
      </c>
      <c r="DF113" s="70">
        <v>3500</v>
      </c>
      <c r="DG113" s="70">
        <v>13105</v>
      </c>
      <c r="DH113" s="70">
        <v>4833</v>
      </c>
      <c r="DI113" s="70">
        <v>5310</v>
      </c>
      <c r="DJ113" s="70">
        <v>9577</v>
      </c>
      <c r="DK113" s="70">
        <v>2521.2</v>
      </c>
      <c r="DL113" s="78">
        <v>9336</v>
      </c>
      <c r="DM113" s="61">
        <v>9350</v>
      </c>
      <c r="DN113" s="61">
        <v>1950</v>
      </c>
      <c r="DO113" s="61">
        <v>6496.8</v>
      </c>
      <c r="DP113" s="61">
        <v>4746</v>
      </c>
      <c r="DQ113" s="61">
        <v>7507.2</v>
      </c>
      <c r="DR113" s="61">
        <v>0</v>
      </c>
      <c r="DS113" s="61">
        <v>0</v>
      </c>
      <c r="DT113" s="61">
        <v>1200</v>
      </c>
      <c r="DU113" s="61">
        <v>0</v>
      </c>
      <c r="DV113" s="61">
        <v>3096</v>
      </c>
      <c r="DW113" s="61">
        <v>3120</v>
      </c>
      <c r="DX113" s="61">
        <v>1536</v>
      </c>
      <c r="DY113" s="61">
        <v>0</v>
      </c>
    </row>
    <row r="114" s="61" customFormat="1" spans="1:129">
      <c r="A114" s="69"/>
      <c r="B114" s="70" t="s">
        <v>105</v>
      </c>
      <c r="C114" s="70">
        <v>0</v>
      </c>
      <c r="D114" s="70">
        <v>0</v>
      </c>
      <c r="E114" s="70">
        <v>0</v>
      </c>
      <c r="F114" s="70">
        <v>0</v>
      </c>
      <c r="G114" s="70">
        <v>0</v>
      </c>
      <c r="H114" s="70">
        <v>0</v>
      </c>
      <c r="I114" s="70">
        <v>0</v>
      </c>
      <c r="J114" s="70">
        <v>0</v>
      </c>
      <c r="K114" s="70">
        <v>0</v>
      </c>
      <c r="L114" s="70">
        <v>0</v>
      </c>
      <c r="M114" s="70">
        <v>0</v>
      </c>
      <c r="N114" s="70">
        <v>0</v>
      </c>
      <c r="O114" s="70">
        <v>0</v>
      </c>
      <c r="P114" s="70">
        <v>0</v>
      </c>
      <c r="Q114" s="70"/>
      <c r="R114" s="70"/>
      <c r="S114" s="70">
        <v>0</v>
      </c>
      <c r="T114" s="70">
        <v>0</v>
      </c>
      <c r="U114" s="70">
        <v>0</v>
      </c>
      <c r="V114" s="70">
        <v>0</v>
      </c>
      <c r="W114" s="70">
        <v>0</v>
      </c>
      <c r="X114" s="70">
        <v>0</v>
      </c>
      <c r="Y114" s="70">
        <v>0</v>
      </c>
      <c r="Z114" s="70">
        <v>0</v>
      </c>
      <c r="AA114" s="70">
        <v>0</v>
      </c>
      <c r="AB114" s="70">
        <v>0</v>
      </c>
      <c r="AC114" s="70">
        <v>0</v>
      </c>
      <c r="AD114" s="70">
        <v>0</v>
      </c>
      <c r="AE114" s="70">
        <v>0</v>
      </c>
      <c r="AF114" s="70">
        <v>0</v>
      </c>
      <c r="AG114" s="70">
        <v>0</v>
      </c>
      <c r="AH114" s="70">
        <v>0</v>
      </c>
      <c r="AI114" s="70">
        <v>0</v>
      </c>
      <c r="AJ114" s="70">
        <v>0</v>
      </c>
      <c r="AK114" s="70">
        <v>0</v>
      </c>
      <c r="AL114" s="70">
        <v>0</v>
      </c>
      <c r="AM114" s="70">
        <v>0</v>
      </c>
      <c r="AN114" s="70">
        <v>0</v>
      </c>
      <c r="AO114" s="70">
        <v>0</v>
      </c>
      <c r="AP114" s="70">
        <v>0</v>
      </c>
      <c r="AQ114" s="70">
        <v>0</v>
      </c>
      <c r="AR114" s="70">
        <v>0</v>
      </c>
      <c r="AS114" s="70">
        <v>0</v>
      </c>
      <c r="AT114" s="70">
        <v>0</v>
      </c>
      <c r="AU114" s="70">
        <v>0</v>
      </c>
      <c r="AV114" s="70">
        <v>0</v>
      </c>
      <c r="AW114" s="70">
        <v>0</v>
      </c>
      <c r="AX114" s="70">
        <v>0</v>
      </c>
      <c r="AY114" s="70">
        <v>0</v>
      </c>
      <c r="AZ114" s="70">
        <v>0</v>
      </c>
      <c r="BA114" s="70">
        <v>0</v>
      </c>
      <c r="BB114" s="70">
        <v>0</v>
      </c>
      <c r="BC114" s="70">
        <v>0</v>
      </c>
      <c r="BD114" s="70">
        <v>0</v>
      </c>
      <c r="BE114" s="70">
        <v>0</v>
      </c>
      <c r="BF114" s="70">
        <v>0</v>
      </c>
      <c r="BG114" s="70">
        <v>0</v>
      </c>
      <c r="BH114" s="70">
        <v>0</v>
      </c>
      <c r="BI114" s="70">
        <v>0</v>
      </c>
      <c r="BJ114" s="70">
        <v>0</v>
      </c>
      <c r="BK114" s="70">
        <v>0</v>
      </c>
      <c r="BL114" s="70">
        <v>0</v>
      </c>
      <c r="BM114" s="70">
        <v>0</v>
      </c>
      <c r="BN114" s="70">
        <v>0</v>
      </c>
      <c r="BO114" s="70">
        <v>0</v>
      </c>
      <c r="BP114" s="70">
        <v>0</v>
      </c>
      <c r="BQ114" s="70">
        <v>0</v>
      </c>
      <c r="BR114" s="70">
        <v>0</v>
      </c>
      <c r="BS114" s="70">
        <v>0</v>
      </c>
      <c r="BT114" s="70">
        <v>0</v>
      </c>
      <c r="BU114" s="70">
        <v>0</v>
      </c>
      <c r="BV114" s="70">
        <v>0</v>
      </c>
      <c r="BW114" s="70">
        <v>0</v>
      </c>
      <c r="BX114" s="70">
        <v>0</v>
      </c>
      <c r="BY114" s="70">
        <v>0</v>
      </c>
      <c r="BZ114" s="70">
        <v>0</v>
      </c>
      <c r="CA114" s="70">
        <v>0</v>
      </c>
      <c r="CB114" s="70">
        <v>0</v>
      </c>
      <c r="CC114" s="70">
        <v>0</v>
      </c>
      <c r="CD114" s="70">
        <v>0</v>
      </c>
      <c r="CE114" s="70">
        <v>0</v>
      </c>
      <c r="CF114" s="70">
        <v>0</v>
      </c>
      <c r="CG114" s="70">
        <v>0</v>
      </c>
      <c r="CH114" s="70">
        <v>0</v>
      </c>
      <c r="CI114" s="70">
        <v>0</v>
      </c>
      <c r="CJ114" s="70">
        <v>0</v>
      </c>
      <c r="CK114" s="70">
        <v>0</v>
      </c>
      <c r="CL114" s="70">
        <v>0</v>
      </c>
      <c r="CM114" s="70">
        <v>0</v>
      </c>
      <c r="CN114" s="70">
        <v>0</v>
      </c>
      <c r="CO114" s="70">
        <v>0</v>
      </c>
      <c r="CP114" s="70">
        <v>0</v>
      </c>
      <c r="CQ114" s="70">
        <v>0</v>
      </c>
      <c r="CR114" s="70">
        <v>0</v>
      </c>
      <c r="CS114" s="70">
        <v>0</v>
      </c>
      <c r="CT114" s="70">
        <v>0</v>
      </c>
      <c r="CU114" s="70">
        <v>0</v>
      </c>
      <c r="CV114" s="70">
        <v>0</v>
      </c>
      <c r="CW114" s="70">
        <v>0</v>
      </c>
      <c r="CX114" s="70">
        <v>0</v>
      </c>
      <c r="CY114" s="70">
        <v>0</v>
      </c>
      <c r="CZ114" s="70">
        <v>0</v>
      </c>
      <c r="DA114" s="70">
        <v>0</v>
      </c>
      <c r="DB114" s="70">
        <v>0</v>
      </c>
      <c r="DC114" s="70">
        <v>0</v>
      </c>
      <c r="DD114" s="70">
        <v>0</v>
      </c>
      <c r="DE114" s="70">
        <v>0</v>
      </c>
      <c r="DF114" s="70">
        <v>0</v>
      </c>
      <c r="DG114" s="70">
        <v>0</v>
      </c>
      <c r="DH114" s="70">
        <v>0</v>
      </c>
      <c r="DI114" s="70">
        <v>0</v>
      </c>
      <c r="DJ114" s="70">
        <v>0</v>
      </c>
      <c r="DK114" s="70">
        <v>0</v>
      </c>
      <c r="DL114" s="78">
        <v>0</v>
      </c>
      <c r="DM114" s="61">
        <v>0</v>
      </c>
      <c r="DN114" s="61">
        <v>0</v>
      </c>
      <c r="DO114" s="61">
        <v>0</v>
      </c>
      <c r="DP114" s="61">
        <v>0</v>
      </c>
      <c r="DQ114" s="61">
        <v>0</v>
      </c>
      <c r="DR114" s="61">
        <v>0</v>
      </c>
      <c r="DS114" s="61">
        <v>0</v>
      </c>
      <c r="DT114" s="61">
        <v>0</v>
      </c>
      <c r="DU114" s="61">
        <v>0</v>
      </c>
      <c r="DV114" s="61">
        <v>0</v>
      </c>
      <c r="DW114" s="61">
        <v>0</v>
      </c>
      <c r="DX114" s="61">
        <v>0</v>
      </c>
      <c r="DY114" s="61">
        <v>0</v>
      </c>
    </row>
    <row r="115" s="61" customFormat="1" spans="1:129">
      <c r="A115" s="69"/>
      <c r="B115" s="70" t="s">
        <v>106</v>
      </c>
      <c r="C115" s="70">
        <v>1344580</v>
      </c>
      <c r="D115" s="70">
        <v>425</v>
      </c>
      <c r="E115" s="70">
        <v>15400</v>
      </c>
      <c r="F115" s="70">
        <v>3480</v>
      </c>
      <c r="G115" s="70">
        <v>1520</v>
      </c>
      <c r="H115" s="70">
        <v>9340</v>
      </c>
      <c r="I115" s="70">
        <v>25380</v>
      </c>
      <c r="J115" s="70">
        <v>18495</v>
      </c>
      <c r="K115" s="70">
        <v>24225</v>
      </c>
      <c r="L115" s="70">
        <v>46000</v>
      </c>
      <c r="M115" s="70">
        <v>9420</v>
      </c>
      <c r="N115" s="70">
        <v>16520</v>
      </c>
      <c r="O115" s="70">
        <v>12020</v>
      </c>
      <c r="P115" s="70">
        <v>11790</v>
      </c>
      <c r="Q115" s="70"/>
      <c r="R115" s="70"/>
      <c r="S115" s="70">
        <v>8980</v>
      </c>
      <c r="T115" s="70">
        <v>8570</v>
      </c>
      <c r="U115" s="70">
        <v>935270</v>
      </c>
      <c r="V115" s="70">
        <v>48175</v>
      </c>
      <c r="W115" s="70">
        <v>107020</v>
      </c>
      <c r="X115" s="70">
        <v>42550</v>
      </c>
      <c r="Y115" s="70">
        <v>10730</v>
      </c>
      <c r="Z115" s="70">
        <v>14705</v>
      </c>
      <c r="AA115" s="70">
        <v>3980</v>
      </c>
      <c r="AB115" s="70">
        <v>12820</v>
      </c>
      <c r="AC115" s="70">
        <v>5940</v>
      </c>
      <c r="AD115" s="70">
        <v>10285</v>
      </c>
      <c r="AE115" s="70">
        <v>6215</v>
      </c>
      <c r="AF115" s="70">
        <v>43725</v>
      </c>
      <c r="AG115" s="70">
        <v>29765</v>
      </c>
      <c r="AH115" s="70">
        <v>16045</v>
      </c>
      <c r="AI115" s="70">
        <v>985</v>
      </c>
      <c r="AJ115" s="70">
        <v>18950</v>
      </c>
      <c r="AK115" s="70">
        <v>12430</v>
      </c>
      <c r="AL115" s="70">
        <v>11170</v>
      </c>
      <c r="AM115" s="70">
        <v>14860</v>
      </c>
      <c r="AN115" s="70">
        <v>29490</v>
      </c>
      <c r="AO115" s="70">
        <v>15240</v>
      </c>
      <c r="AP115" s="70">
        <v>58615</v>
      </c>
      <c r="AQ115" s="70">
        <v>20030</v>
      </c>
      <c r="AR115" s="70">
        <v>3570</v>
      </c>
      <c r="AS115" s="70">
        <v>5440</v>
      </c>
      <c r="AT115" s="70">
        <v>26370</v>
      </c>
      <c r="AU115" s="70">
        <v>761655</v>
      </c>
      <c r="AV115" s="70">
        <v>29150</v>
      </c>
      <c r="AW115" s="70">
        <v>29545</v>
      </c>
      <c r="AX115" s="70">
        <v>38530</v>
      </c>
      <c r="AY115" s="70">
        <v>27220</v>
      </c>
      <c r="AZ115" s="70">
        <v>25745</v>
      </c>
      <c r="BA115" s="70">
        <v>32010</v>
      </c>
      <c r="BB115" s="70">
        <v>10730</v>
      </c>
      <c r="BC115" s="70">
        <v>30080</v>
      </c>
      <c r="BD115" s="70">
        <v>3800</v>
      </c>
      <c r="BE115" s="70">
        <v>760</v>
      </c>
      <c r="BF115" s="70">
        <v>17250</v>
      </c>
      <c r="BG115" s="70">
        <v>16140</v>
      </c>
      <c r="BH115" s="70">
        <v>11170</v>
      </c>
      <c r="BI115" s="70">
        <v>16050</v>
      </c>
      <c r="BJ115" s="70">
        <v>15290</v>
      </c>
      <c r="BK115" s="70">
        <v>18330</v>
      </c>
      <c r="BL115" s="70">
        <v>13770</v>
      </c>
      <c r="BM115" s="70">
        <v>8450</v>
      </c>
      <c r="BN115" s="70">
        <v>10730</v>
      </c>
      <c r="BO115" s="70">
        <v>13010</v>
      </c>
      <c r="BP115" s="70">
        <v>19850</v>
      </c>
      <c r="BQ115" s="70">
        <v>12160</v>
      </c>
      <c r="BR115" s="70">
        <v>7380</v>
      </c>
      <c r="BS115" s="70">
        <v>11400</v>
      </c>
      <c r="BT115" s="70">
        <v>12160</v>
      </c>
      <c r="BU115" s="70">
        <v>9120</v>
      </c>
      <c r="BV115" s="70">
        <v>11080</v>
      </c>
      <c r="BW115" s="70">
        <v>7600</v>
      </c>
      <c r="BX115" s="70">
        <v>14120</v>
      </c>
      <c r="BY115" s="70">
        <v>6840</v>
      </c>
      <c r="BZ115" s="70">
        <v>5410</v>
      </c>
      <c r="CA115" s="70">
        <v>3800</v>
      </c>
      <c r="CB115" s="70">
        <v>7600</v>
      </c>
      <c r="CC115" s="70">
        <v>9880</v>
      </c>
      <c r="CD115" s="70">
        <v>8450</v>
      </c>
      <c r="CE115" s="70">
        <v>13010</v>
      </c>
      <c r="CF115" s="70">
        <v>1520</v>
      </c>
      <c r="CG115" s="70">
        <v>5455</v>
      </c>
      <c r="CH115" s="70">
        <v>3040</v>
      </c>
      <c r="CI115" s="70">
        <v>3040</v>
      </c>
      <c r="CJ115" s="70">
        <v>3040</v>
      </c>
      <c r="CK115" s="70">
        <v>8450</v>
      </c>
      <c r="CL115" s="70">
        <v>6840</v>
      </c>
      <c r="CM115" s="70">
        <v>9880</v>
      </c>
      <c r="CN115" s="70">
        <v>6080</v>
      </c>
      <c r="CO115" s="70">
        <v>9120</v>
      </c>
      <c r="CP115" s="70">
        <v>6840</v>
      </c>
      <c r="CQ115" s="70">
        <v>4560</v>
      </c>
      <c r="CR115" s="70">
        <v>4695</v>
      </c>
      <c r="CS115" s="70">
        <v>10640</v>
      </c>
      <c r="CT115" s="70">
        <v>3040</v>
      </c>
      <c r="CU115" s="70">
        <v>6840</v>
      </c>
      <c r="CV115" s="70">
        <v>3800</v>
      </c>
      <c r="CW115" s="70">
        <v>6080</v>
      </c>
      <c r="CX115" s="70">
        <v>3040</v>
      </c>
      <c r="CY115" s="70">
        <v>4560</v>
      </c>
      <c r="CZ115" s="70">
        <v>6080</v>
      </c>
      <c r="DA115" s="70">
        <v>8360</v>
      </c>
      <c r="DB115" s="70">
        <v>5760</v>
      </c>
      <c r="DC115" s="70">
        <v>6170</v>
      </c>
      <c r="DD115" s="70">
        <v>6170</v>
      </c>
      <c r="DE115" s="70">
        <v>5320</v>
      </c>
      <c r="DF115" s="70">
        <v>6170</v>
      </c>
      <c r="DG115" s="70">
        <v>7690</v>
      </c>
      <c r="DH115" s="70">
        <v>5320</v>
      </c>
      <c r="DI115" s="70">
        <v>6840</v>
      </c>
      <c r="DJ115" s="70">
        <v>6840</v>
      </c>
      <c r="DK115" s="70">
        <v>3800</v>
      </c>
      <c r="DL115" s="78">
        <v>4560</v>
      </c>
      <c r="DM115" s="61">
        <v>8360</v>
      </c>
      <c r="DN115" s="61">
        <v>1520</v>
      </c>
      <c r="DO115" s="61">
        <v>5410</v>
      </c>
      <c r="DP115" s="61">
        <v>3800</v>
      </c>
      <c r="DQ115" s="61">
        <v>8360</v>
      </c>
      <c r="DR115" s="61">
        <v>3800</v>
      </c>
      <c r="DS115" s="61">
        <v>2370</v>
      </c>
      <c r="DT115" s="61">
        <v>2415</v>
      </c>
      <c r="DU115" s="61">
        <v>1520</v>
      </c>
      <c r="DV115" s="61">
        <v>1520</v>
      </c>
      <c r="DW115" s="61">
        <v>1520</v>
      </c>
      <c r="DX115" s="61">
        <v>1520</v>
      </c>
      <c r="DY115" s="61">
        <v>2280</v>
      </c>
    </row>
    <row r="116" s="61" customFormat="1" spans="1:129">
      <c r="A116" s="69"/>
      <c r="B116" s="70" t="s">
        <v>107</v>
      </c>
      <c r="C116" s="70">
        <v>452368.38</v>
      </c>
      <c r="D116" s="70">
        <v>0</v>
      </c>
      <c r="E116" s="70">
        <v>8135.95</v>
      </c>
      <c r="F116" s="70">
        <v>812.11</v>
      </c>
      <c r="G116" s="70">
        <v>420.67</v>
      </c>
      <c r="H116" s="70">
        <v>2113.33</v>
      </c>
      <c r="I116" s="70">
        <v>6655.74</v>
      </c>
      <c r="J116" s="70">
        <v>4469.32</v>
      </c>
      <c r="K116" s="70">
        <v>5180.99</v>
      </c>
      <c r="L116" s="70">
        <v>9920.42</v>
      </c>
      <c r="M116" s="70">
        <v>2589.71</v>
      </c>
      <c r="N116" s="70">
        <v>4463.65</v>
      </c>
      <c r="O116" s="70">
        <v>3121.52</v>
      </c>
      <c r="P116" s="70">
        <v>2989.82</v>
      </c>
      <c r="Q116" s="70"/>
      <c r="R116" s="70"/>
      <c r="S116" s="70">
        <v>2953.72</v>
      </c>
      <c r="T116" s="70">
        <v>3625.71</v>
      </c>
      <c r="U116" s="70">
        <v>240608.96</v>
      </c>
      <c r="V116" s="70">
        <v>17779.91</v>
      </c>
      <c r="W116" s="70">
        <v>124271.3</v>
      </c>
      <c r="X116" s="70">
        <v>12255.55</v>
      </c>
      <c r="Y116" s="70">
        <v>2593.38</v>
      </c>
      <c r="Z116" s="70">
        <v>4598.19</v>
      </c>
      <c r="AA116" s="70">
        <v>1668.35</v>
      </c>
      <c r="AB116" s="70">
        <v>6484.74</v>
      </c>
      <c r="AC116" s="70">
        <v>2435.25</v>
      </c>
      <c r="AD116" s="70">
        <v>3375.09</v>
      </c>
      <c r="AE116" s="70">
        <v>1276.67</v>
      </c>
      <c r="AF116" s="70">
        <v>28471.13</v>
      </c>
      <c r="AG116" s="70">
        <v>33272.97</v>
      </c>
      <c r="AH116" s="70">
        <v>28620.77</v>
      </c>
      <c r="AI116" s="70">
        <v>29254.67</v>
      </c>
      <c r="AJ116" s="70">
        <v>4983.6</v>
      </c>
      <c r="AK116" s="70">
        <v>3194.72</v>
      </c>
      <c r="AL116" s="70">
        <v>4077.23</v>
      </c>
      <c r="AM116" s="70">
        <v>4911.67</v>
      </c>
      <c r="AN116" s="70">
        <v>12945.75</v>
      </c>
      <c r="AO116" s="70">
        <v>4515.6</v>
      </c>
      <c r="AP116" s="70">
        <v>4693.78</v>
      </c>
      <c r="AQ116" s="70">
        <v>6258.32</v>
      </c>
      <c r="AR116" s="70">
        <v>1429.89</v>
      </c>
      <c r="AS116" s="70">
        <v>4486.38</v>
      </c>
      <c r="AT116" s="70">
        <v>16304.48</v>
      </c>
      <c r="AU116" s="70">
        <v>185063.09</v>
      </c>
      <c r="AV116" s="70">
        <v>7854.88</v>
      </c>
      <c r="AW116" s="70">
        <v>7843.72</v>
      </c>
      <c r="AX116" s="70">
        <v>9569.97</v>
      </c>
      <c r="AY116" s="70">
        <v>6643.37</v>
      </c>
      <c r="AZ116" s="70">
        <v>8934.17</v>
      </c>
      <c r="BA116" s="70">
        <v>7189.04</v>
      </c>
      <c r="BB116" s="70">
        <v>2638.25</v>
      </c>
      <c r="BC116" s="70">
        <v>8077.26</v>
      </c>
      <c r="BD116" s="70">
        <v>4053.68</v>
      </c>
      <c r="BE116" s="70">
        <v>3339.02</v>
      </c>
      <c r="BF116" s="70">
        <v>4631.2</v>
      </c>
      <c r="BG116" s="70">
        <v>5116.74</v>
      </c>
      <c r="BH116" s="70">
        <v>2690.99</v>
      </c>
      <c r="BI116" s="70">
        <v>3118.63</v>
      </c>
      <c r="BJ116" s="70">
        <v>4298.41</v>
      </c>
      <c r="BK116" s="70">
        <v>3939</v>
      </c>
      <c r="BL116" s="70">
        <v>4329.18</v>
      </c>
      <c r="BM116" s="70">
        <v>2053.78</v>
      </c>
      <c r="BN116" s="70">
        <v>1983.44</v>
      </c>
      <c r="BO116" s="70">
        <v>3187.28</v>
      </c>
      <c r="BP116" s="70">
        <v>4479.12</v>
      </c>
      <c r="BQ116" s="70">
        <v>3346.41</v>
      </c>
      <c r="BR116" s="70">
        <v>1503.96</v>
      </c>
      <c r="BS116" s="70">
        <v>2357.33</v>
      </c>
      <c r="BT116" s="70">
        <v>2244.96</v>
      </c>
      <c r="BU116" s="70">
        <v>2183.35</v>
      </c>
      <c r="BV116" s="70">
        <v>2479.01</v>
      </c>
      <c r="BW116" s="70">
        <v>1679.68</v>
      </c>
      <c r="BX116" s="70">
        <v>2936.75</v>
      </c>
      <c r="BY116" s="70">
        <v>1139.69</v>
      </c>
      <c r="BZ116" s="70">
        <v>944.45</v>
      </c>
      <c r="CA116" s="70">
        <v>601.51</v>
      </c>
      <c r="CB116" s="70">
        <v>1460.3</v>
      </c>
      <c r="CC116" s="70">
        <v>1636.59</v>
      </c>
      <c r="CD116" s="70">
        <v>2235.41</v>
      </c>
      <c r="CE116" s="70">
        <v>2963.45</v>
      </c>
      <c r="CF116" s="70">
        <v>716</v>
      </c>
      <c r="CG116" s="70">
        <v>1090.03</v>
      </c>
      <c r="CH116" s="70">
        <v>501.38</v>
      </c>
      <c r="CI116" s="70">
        <v>797.53</v>
      </c>
      <c r="CJ116" s="70">
        <v>645.23</v>
      </c>
      <c r="CK116" s="70">
        <v>1548.41</v>
      </c>
      <c r="CL116" s="70">
        <v>1654.94</v>
      </c>
      <c r="CM116" s="70">
        <v>1507.59</v>
      </c>
      <c r="CN116" s="70">
        <v>980.03</v>
      </c>
      <c r="CO116" s="70">
        <v>1131.53</v>
      </c>
      <c r="CP116" s="70">
        <v>1317.29</v>
      </c>
      <c r="CQ116" s="70">
        <v>692.25</v>
      </c>
      <c r="CR116" s="70">
        <v>1015.78</v>
      </c>
      <c r="CS116" s="70">
        <v>2156.88</v>
      </c>
      <c r="CT116" s="70">
        <v>594.34</v>
      </c>
      <c r="CU116" s="70">
        <v>1096.7</v>
      </c>
      <c r="CV116" s="70">
        <v>709.89</v>
      </c>
      <c r="CW116" s="70">
        <v>1242.08</v>
      </c>
      <c r="CX116" s="70">
        <v>515.64</v>
      </c>
      <c r="CY116" s="70">
        <v>862.03</v>
      </c>
      <c r="CZ116" s="70">
        <v>1069.05</v>
      </c>
      <c r="DA116" s="70">
        <v>3870.96</v>
      </c>
      <c r="DB116" s="70">
        <v>1272.04</v>
      </c>
      <c r="DC116" s="70">
        <v>1572.64</v>
      </c>
      <c r="DD116" s="70">
        <v>1164.65</v>
      </c>
      <c r="DE116" s="70">
        <v>1286.8</v>
      </c>
      <c r="DF116" s="70">
        <v>1043.49</v>
      </c>
      <c r="DG116" s="70">
        <v>2072.48</v>
      </c>
      <c r="DH116" s="70">
        <v>949.05</v>
      </c>
      <c r="DI116" s="70">
        <v>1089.98</v>
      </c>
      <c r="DJ116" s="70">
        <v>1364.78</v>
      </c>
      <c r="DK116" s="70">
        <v>609.36</v>
      </c>
      <c r="DL116" s="78">
        <v>767.08</v>
      </c>
      <c r="DM116" s="61">
        <v>1241.66</v>
      </c>
      <c r="DN116" s="61">
        <v>351.77</v>
      </c>
      <c r="DO116" s="61">
        <v>1376.98</v>
      </c>
      <c r="DP116" s="61">
        <v>882.71</v>
      </c>
      <c r="DQ116" s="61">
        <v>2095.64</v>
      </c>
      <c r="DR116" s="61">
        <v>1117.59</v>
      </c>
      <c r="DS116" s="61">
        <v>462.2</v>
      </c>
      <c r="DT116" s="61">
        <v>446.05</v>
      </c>
      <c r="DU116" s="61">
        <v>611.05</v>
      </c>
      <c r="DV116" s="61">
        <v>468.65</v>
      </c>
      <c r="DW116" s="61">
        <v>354.49</v>
      </c>
      <c r="DX116" s="61">
        <v>607.05</v>
      </c>
      <c r="DY116" s="61">
        <v>455.36</v>
      </c>
    </row>
    <row r="117" s="61" customFormat="1" spans="1:129">
      <c r="A117" s="69"/>
      <c r="B117" s="70" t="s">
        <v>108</v>
      </c>
      <c r="C117" s="70">
        <v>0</v>
      </c>
      <c r="D117" s="70">
        <v>0</v>
      </c>
      <c r="E117" s="70">
        <v>0</v>
      </c>
      <c r="F117" s="70">
        <v>0</v>
      </c>
      <c r="G117" s="70">
        <v>0</v>
      </c>
      <c r="H117" s="70">
        <v>0</v>
      </c>
      <c r="I117" s="70">
        <v>0</v>
      </c>
      <c r="J117" s="70">
        <v>0</v>
      </c>
      <c r="K117" s="70">
        <v>0</v>
      </c>
      <c r="L117" s="70">
        <v>0</v>
      </c>
      <c r="M117" s="70">
        <v>0</v>
      </c>
      <c r="N117" s="70">
        <v>0</v>
      </c>
      <c r="O117" s="70">
        <v>0</v>
      </c>
      <c r="P117" s="70">
        <v>0</v>
      </c>
      <c r="Q117" s="70"/>
      <c r="R117" s="70"/>
      <c r="S117" s="70">
        <v>0</v>
      </c>
      <c r="T117" s="70">
        <v>0</v>
      </c>
      <c r="U117" s="70">
        <v>0</v>
      </c>
      <c r="V117" s="70">
        <v>0</v>
      </c>
      <c r="W117" s="70">
        <v>0</v>
      </c>
      <c r="X117" s="70">
        <v>0</v>
      </c>
      <c r="Y117" s="70">
        <v>0</v>
      </c>
      <c r="Z117" s="70">
        <v>0</v>
      </c>
      <c r="AA117" s="70">
        <v>0</v>
      </c>
      <c r="AB117" s="70">
        <v>0</v>
      </c>
      <c r="AC117" s="70">
        <v>0</v>
      </c>
      <c r="AD117" s="70">
        <v>0</v>
      </c>
      <c r="AE117" s="70">
        <v>0</v>
      </c>
      <c r="AF117" s="70">
        <v>0</v>
      </c>
      <c r="AG117" s="70">
        <v>0</v>
      </c>
      <c r="AH117" s="70">
        <v>0</v>
      </c>
      <c r="AI117" s="70">
        <v>0</v>
      </c>
      <c r="AJ117" s="70">
        <v>0</v>
      </c>
      <c r="AK117" s="70">
        <v>0</v>
      </c>
      <c r="AL117" s="70">
        <v>0</v>
      </c>
      <c r="AM117" s="70">
        <v>0</v>
      </c>
      <c r="AN117" s="70">
        <v>0</v>
      </c>
      <c r="AO117" s="70">
        <v>0</v>
      </c>
      <c r="AP117" s="70">
        <v>0</v>
      </c>
      <c r="AQ117" s="70">
        <v>0</v>
      </c>
      <c r="AR117" s="70">
        <v>0</v>
      </c>
      <c r="AS117" s="70">
        <v>0</v>
      </c>
      <c r="AT117" s="70">
        <v>0</v>
      </c>
      <c r="AU117" s="70">
        <v>0</v>
      </c>
      <c r="AV117" s="70">
        <v>0</v>
      </c>
      <c r="AW117" s="70">
        <v>0</v>
      </c>
      <c r="AX117" s="70">
        <v>0</v>
      </c>
      <c r="AY117" s="70">
        <v>0</v>
      </c>
      <c r="AZ117" s="70">
        <v>0</v>
      </c>
      <c r="BA117" s="70">
        <v>0</v>
      </c>
      <c r="BB117" s="70">
        <v>0</v>
      </c>
      <c r="BC117" s="70">
        <v>0</v>
      </c>
      <c r="BD117" s="70">
        <v>0</v>
      </c>
      <c r="BE117" s="70">
        <v>0</v>
      </c>
      <c r="BF117" s="70">
        <v>0</v>
      </c>
      <c r="BG117" s="70">
        <v>0</v>
      </c>
      <c r="BH117" s="70">
        <v>0</v>
      </c>
      <c r="BI117" s="70">
        <v>0</v>
      </c>
      <c r="BJ117" s="70">
        <v>0</v>
      </c>
      <c r="BK117" s="70">
        <v>0</v>
      </c>
      <c r="BL117" s="70">
        <v>0</v>
      </c>
      <c r="BM117" s="70">
        <v>0</v>
      </c>
      <c r="BN117" s="70">
        <v>0</v>
      </c>
      <c r="BO117" s="70">
        <v>0</v>
      </c>
      <c r="BP117" s="70">
        <v>0</v>
      </c>
      <c r="BQ117" s="70">
        <v>0</v>
      </c>
      <c r="BR117" s="70">
        <v>0</v>
      </c>
      <c r="BS117" s="70">
        <v>0</v>
      </c>
      <c r="BT117" s="70">
        <v>0</v>
      </c>
      <c r="BU117" s="70">
        <v>0</v>
      </c>
      <c r="BV117" s="70">
        <v>0</v>
      </c>
      <c r="BW117" s="70">
        <v>0</v>
      </c>
      <c r="BX117" s="70">
        <v>0</v>
      </c>
      <c r="BY117" s="70">
        <v>0</v>
      </c>
      <c r="BZ117" s="70">
        <v>0</v>
      </c>
      <c r="CA117" s="70">
        <v>0</v>
      </c>
      <c r="CB117" s="70">
        <v>0</v>
      </c>
      <c r="CC117" s="70">
        <v>0</v>
      </c>
      <c r="CD117" s="70">
        <v>0</v>
      </c>
      <c r="CE117" s="70">
        <v>0</v>
      </c>
      <c r="CF117" s="70">
        <v>0</v>
      </c>
      <c r="CG117" s="70">
        <v>0</v>
      </c>
      <c r="CH117" s="70">
        <v>0</v>
      </c>
      <c r="CI117" s="70">
        <v>0</v>
      </c>
      <c r="CJ117" s="70">
        <v>0</v>
      </c>
      <c r="CK117" s="70">
        <v>0</v>
      </c>
      <c r="CL117" s="70">
        <v>0</v>
      </c>
      <c r="CM117" s="70">
        <v>0</v>
      </c>
      <c r="CN117" s="70">
        <v>0</v>
      </c>
      <c r="CO117" s="70">
        <v>0</v>
      </c>
      <c r="CP117" s="70">
        <v>0</v>
      </c>
      <c r="CQ117" s="70">
        <v>0</v>
      </c>
      <c r="CR117" s="70">
        <v>0</v>
      </c>
      <c r="CS117" s="70">
        <v>0</v>
      </c>
      <c r="CT117" s="70">
        <v>0</v>
      </c>
      <c r="CU117" s="70">
        <v>0</v>
      </c>
      <c r="CV117" s="70">
        <v>0</v>
      </c>
      <c r="CW117" s="70">
        <v>0</v>
      </c>
      <c r="CX117" s="70">
        <v>0</v>
      </c>
      <c r="CY117" s="70">
        <v>0</v>
      </c>
      <c r="CZ117" s="70">
        <v>0</v>
      </c>
      <c r="DA117" s="70">
        <v>0</v>
      </c>
      <c r="DB117" s="70">
        <v>0</v>
      </c>
      <c r="DC117" s="70">
        <v>0</v>
      </c>
      <c r="DD117" s="70">
        <v>0</v>
      </c>
      <c r="DE117" s="70">
        <v>0</v>
      </c>
      <c r="DF117" s="70">
        <v>0</v>
      </c>
      <c r="DG117" s="70">
        <v>0</v>
      </c>
      <c r="DH117" s="70">
        <v>0</v>
      </c>
      <c r="DI117" s="70">
        <v>0</v>
      </c>
      <c r="DJ117" s="70">
        <v>0</v>
      </c>
      <c r="DK117" s="70">
        <v>0</v>
      </c>
      <c r="DL117" s="78">
        <v>0</v>
      </c>
      <c r="DM117" s="61">
        <v>0</v>
      </c>
      <c r="DN117" s="61">
        <v>0</v>
      </c>
      <c r="DO117" s="61">
        <v>0</v>
      </c>
      <c r="DP117" s="61">
        <v>0</v>
      </c>
      <c r="DQ117" s="61">
        <v>0</v>
      </c>
      <c r="DR117" s="61">
        <v>0</v>
      </c>
      <c r="DS117" s="61">
        <v>0</v>
      </c>
      <c r="DT117" s="61">
        <v>0</v>
      </c>
      <c r="DU117" s="61">
        <v>0</v>
      </c>
      <c r="DV117" s="61">
        <v>0</v>
      </c>
      <c r="DW117" s="61">
        <v>0</v>
      </c>
      <c r="DX117" s="61">
        <v>0</v>
      </c>
      <c r="DY117" s="61">
        <v>0</v>
      </c>
    </row>
    <row r="118" s="61" customFormat="1" spans="1:129">
      <c r="A118" s="69"/>
      <c r="B118" s="70" t="s">
        <v>109</v>
      </c>
      <c r="C118" s="70">
        <v>0</v>
      </c>
      <c r="D118" s="70">
        <v>0</v>
      </c>
      <c r="E118" s="70">
        <v>0</v>
      </c>
      <c r="F118" s="70">
        <v>0</v>
      </c>
      <c r="G118" s="70">
        <v>0</v>
      </c>
      <c r="H118" s="70">
        <v>0</v>
      </c>
      <c r="I118" s="70">
        <v>0</v>
      </c>
      <c r="J118" s="70">
        <v>0</v>
      </c>
      <c r="K118" s="70">
        <v>0</v>
      </c>
      <c r="L118" s="70">
        <v>0</v>
      </c>
      <c r="M118" s="70">
        <v>0</v>
      </c>
      <c r="N118" s="70">
        <v>0</v>
      </c>
      <c r="O118" s="70">
        <v>0</v>
      </c>
      <c r="P118" s="70">
        <v>0</v>
      </c>
      <c r="Q118" s="70"/>
      <c r="R118" s="70"/>
      <c r="S118" s="70">
        <v>0</v>
      </c>
      <c r="T118" s="70">
        <v>0</v>
      </c>
      <c r="U118" s="70">
        <v>0</v>
      </c>
      <c r="V118" s="70">
        <v>0</v>
      </c>
      <c r="W118" s="70">
        <v>0</v>
      </c>
      <c r="X118" s="70">
        <v>0</v>
      </c>
      <c r="Y118" s="70">
        <v>0</v>
      </c>
      <c r="Z118" s="70">
        <v>0</v>
      </c>
      <c r="AA118" s="70">
        <v>0</v>
      </c>
      <c r="AB118" s="70">
        <v>0</v>
      </c>
      <c r="AC118" s="70">
        <v>0</v>
      </c>
      <c r="AD118" s="70">
        <v>0</v>
      </c>
      <c r="AE118" s="70">
        <v>0</v>
      </c>
      <c r="AF118" s="70">
        <v>0</v>
      </c>
      <c r="AG118" s="70">
        <v>0</v>
      </c>
      <c r="AH118" s="70">
        <v>0</v>
      </c>
      <c r="AI118" s="70">
        <v>0</v>
      </c>
      <c r="AJ118" s="70">
        <v>0</v>
      </c>
      <c r="AK118" s="70">
        <v>0</v>
      </c>
      <c r="AL118" s="70">
        <v>0</v>
      </c>
      <c r="AM118" s="70">
        <v>0</v>
      </c>
      <c r="AN118" s="70">
        <v>0</v>
      </c>
      <c r="AO118" s="70">
        <v>0</v>
      </c>
      <c r="AP118" s="70">
        <v>0</v>
      </c>
      <c r="AQ118" s="70">
        <v>0</v>
      </c>
      <c r="AR118" s="70">
        <v>0</v>
      </c>
      <c r="AS118" s="70">
        <v>0</v>
      </c>
      <c r="AT118" s="70">
        <v>0</v>
      </c>
      <c r="AU118" s="70">
        <v>0</v>
      </c>
      <c r="AV118" s="70">
        <v>0</v>
      </c>
      <c r="AW118" s="70">
        <v>0</v>
      </c>
      <c r="AX118" s="70">
        <v>0</v>
      </c>
      <c r="AY118" s="70">
        <v>0</v>
      </c>
      <c r="AZ118" s="70">
        <v>0</v>
      </c>
      <c r="BA118" s="70">
        <v>0</v>
      </c>
      <c r="BB118" s="70">
        <v>0</v>
      </c>
      <c r="BC118" s="70">
        <v>0</v>
      </c>
      <c r="BD118" s="70">
        <v>0</v>
      </c>
      <c r="BE118" s="70">
        <v>0</v>
      </c>
      <c r="BF118" s="70">
        <v>0</v>
      </c>
      <c r="BG118" s="70">
        <v>0</v>
      </c>
      <c r="BH118" s="70">
        <v>0</v>
      </c>
      <c r="BI118" s="70">
        <v>0</v>
      </c>
      <c r="BJ118" s="70">
        <v>0</v>
      </c>
      <c r="BK118" s="70">
        <v>0</v>
      </c>
      <c r="BL118" s="70">
        <v>0</v>
      </c>
      <c r="BM118" s="70">
        <v>0</v>
      </c>
      <c r="BN118" s="70">
        <v>0</v>
      </c>
      <c r="BO118" s="70">
        <v>0</v>
      </c>
      <c r="BP118" s="70">
        <v>0</v>
      </c>
      <c r="BQ118" s="70">
        <v>0</v>
      </c>
      <c r="BR118" s="70">
        <v>0</v>
      </c>
      <c r="BS118" s="70">
        <v>0</v>
      </c>
      <c r="BT118" s="70">
        <v>0</v>
      </c>
      <c r="BU118" s="70">
        <v>0</v>
      </c>
      <c r="BV118" s="70">
        <v>0</v>
      </c>
      <c r="BW118" s="70">
        <v>0</v>
      </c>
      <c r="BX118" s="70">
        <v>0</v>
      </c>
      <c r="BY118" s="70">
        <v>0</v>
      </c>
      <c r="BZ118" s="70">
        <v>0</v>
      </c>
      <c r="CA118" s="70">
        <v>0</v>
      </c>
      <c r="CB118" s="70">
        <v>0</v>
      </c>
      <c r="CC118" s="70">
        <v>0</v>
      </c>
      <c r="CD118" s="70">
        <v>0</v>
      </c>
      <c r="CE118" s="70">
        <v>0</v>
      </c>
      <c r="CF118" s="70">
        <v>0</v>
      </c>
      <c r="CG118" s="70">
        <v>0</v>
      </c>
      <c r="CH118" s="70">
        <v>0</v>
      </c>
      <c r="CI118" s="70">
        <v>0</v>
      </c>
      <c r="CJ118" s="70">
        <v>0</v>
      </c>
      <c r="CK118" s="70">
        <v>0</v>
      </c>
      <c r="CL118" s="70">
        <v>0</v>
      </c>
      <c r="CM118" s="70">
        <v>0</v>
      </c>
      <c r="CN118" s="70">
        <v>0</v>
      </c>
      <c r="CO118" s="70">
        <v>0</v>
      </c>
      <c r="CP118" s="70">
        <v>0</v>
      </c>
      <c r="CQ118" s="70">
        <v>0</v>
      </c>
      <c r="CR118" s="70">
        <v>0</v>
      </c>
      <c r="CS118" s="70">
        <v>0</v>
      </c>
      <c r="CT118" s="70">
        <v>0</v>
      </c>
      <c r="CU118" s="70">
        <v>0</v>
      </c>
      <c r="CV118" s="70">
        <v>0</v>
      </c>
      <c r="CW118" s="70">
        <v>0</v>
      </c>
      <c r="CX118" s="70">
        <v>0</v>
      </c>
      <c r="CY118" s="70">
        <v>0</v>
      </c>
      <c r="CZ118" s="70">
        <v>0</v>
      </c>
      <c r="DA118" s="70">
        <v>0</v>
      </c>
      <c r="DB118" s="70">
        <v>0</v>
      </c>
      <c r="DC118" s="70">
        <v>0</v>
      </c>
      <c r="DD118" s="70">
        <v>0</v>
      </c>
      <c r="DE118" s="70">
        <v>0</v>
      </c>
      <c r="DF118" s="70">
        <v>0</v>
      </c>
      <c r="DG118" s="70">
        <v>0</v>
      </c>
      <c r="DH118" s="70">
        <v>0</v>
      </c>
      <c r="DI118" s="70">
        <v>0</v>
      </c>
      <c r="DJ118" s="70">
        <v>0</v>
      </c>
      <c r="DK118" s="70">
        <v>0</v>
      </c>
      <c r="DL118" s="78">
        <v>0</v>
      </c>
      <c r="DM118" s="61">
        <v>0</v>
      </c>
      <c r="DN118" s="61">
        <v>0</v>
      </c>
      <c r="DO118" s="61">
        <v>0</v>
      </c>
      <c r="DP118" s="61">
        <v>0</v>
      </c>
      <c r="DQ118" s="61">
        <v>0</v>
      </c>
      <c r="DR118" s="61">
        <v>0</v>
      </c>
      <c r="DS118" s="61">
        <v>0</v>
      </c>
      <c r="DT118" s="61">
        <v>0</v>
      </c>
      <c r="DU118" s="61">
        <v>0</v>
      </c>
      <c r="DV118" s="61">
        <v>0</v>
      </c>
      <c r="DW118" s="61">
        <v>0</v>
      </c>
      <c r="DX118" s="61">
        <v>0</v>
      </c>
      <c r="DY118" s="61">
        <v>0</v>
      </c>
    </row>
    <row r="119" s="63" customFormat="1" spans="1:129">
      <c r="A119" s="69"/>
      <c r="B119" s="71" t="s">
        <v>95</v>
      </c>
      <c r="C119" s="77">
        <v>22969684.61</v>
      </c>
      <c r="D119" s="77">
        <v>3152.39</v>
      </c>
      <c r="E119" s="77">
        <v>542252.24</v>
      </c>
      <c r="F119" s="77">
        <v>64689.76</v>
      </c>
      <c r="G119" s="77">
        <v>32698.9</v>
      </c>
      <c r="H119" s="77">
        <v>183778.17</v>
      </c>
      <c r="I119" s="77">
        <v>495497.51</v>
      </c>
      <c r="J119" s="77">
        <v>422885.84</v>
      </c>
      <c r="K119" s="77">
        <v>419874.46</v>
      </c>
      <c r="L119" s="77">
        <v>788870.99</v>
      </c>
      <c r="M119" s="77">
        <v>203417.82</v>
      </c>
      <c r="N119" s="77">
        <v>341658.16</v>
      </c>
      <c r="O119" s="77">
        <v>248376.09</v>
      </c>
      <c r="P119" s="77">
        <v>238393.02</v>
      </c>
      <c r="Q119" s="77"/>
      <c r="R119" s="77"/>
      <c r="S119" s="77">
        <v>223714.75</v>
      </c>
      <c r="T119" s="77">
        <v>252866.69</v>
      </c>
      <c r="U119" s="70">
        <v>12362460.37</v>
      </c>
      <c r="V119" s="70">
        <v>1136069.62</v>
      </c>
      <c r="W119" s="70">
        <v>4088991.97</v>
      </c>
      <c r="X119" s="70">
        <v>920035.86</v>
      </c>
      <c r="Y119" s="70">
        <v>19326.42</v>
      </c>
      <c r="Z119" s="77">
        <v>342606.87</v>
      </c>
      <c r="AA119" s="70">
        <v>124616.28</v>
      </c>
      <c r="AB119" s="70">
        <v>468169.5</v>
      </c>
      <c r="AC119" s="77">
        <v>181350.55</v>
      </c>
      <c r="AD119" s="77">
        <v>249103.37</v>
      </c>
      <c r="AE119" s="77">
        <v>103612.37</v>
      </c>
      <c r="AF119" s="77">
        <v>930031.01</v>
      </c>
      <c r="AG119" s="77">
        <v>2056608.63</v>
      </c>
      <c r="AH119" s="77">
        <v>336503.43</v>
      </c>
      <c r="AI119" s="77">
        <v>413133.16</v>
      </c>
      <c r="AJ119" s="77">
        <v>371555.11</v>
      </c>
      <c r="AK119" s="77">
        <v>248014.09</v>
      </c>
      <c r="AL119" s="77">
        <v>300466.66</v>
      </c>
      <c r="AM119" s="77">
        <v>378536.64</v>
      </c>
      <c r="AN119" s="77">
        <v>635008.04</v>
      </c>
      <c r="AO119" s="77">
        <v>335930.27</v>
      </c>
      <c r="AP119" s="77">
        <v>751401.52</v>
      </c>
      <c r="AQ119" s="77">
        <v>508399.6</v>
      </c>
      <c r="AR119" s="77">
        <v>105460.43</v>
      </c>
      <c r="AS119" s="77">
        <v>151649.23</v>
      </c>
      <c r="AT119" s="77">
        <v>419024.55</v>
      </c>
      <c r="AU119" s="70">
        <v>9077050.09</v>
      </c>
      <c r="AV119" s="77">
        <v>320474.16</v>
      </c>
      <c r="AW119" s="77">
        <v>313012.76</v>
      </c>
      <c r="AX119" s="77">
        <v>385472.17</v>
      </c>
      <c r="AY119" s="77">
        <v>325611.29</v>
      </c>
      <c r="AZ119" s="77">
        <v>378384.18</v>
      </c>
      <c r="BA119" s="77">
        <v>405461.89</v>
      </c>
      <c r="BB119" s="77">
        <v>108445.47</v>
      </c>
      <c r="BC119" s="77">
        <v>362559.87</v>
      </c>
      <c r="BD119" s="77">
        <v>233877.99</v>
      </c>
      <c r="BE119" s="77">
        <v>161381.17</v>
      </c>
      <c r="BF119" s="77">
        <v>222163.46</v>
      </c>
      <c r="BG119" s="77">
        <v>232636.85</v>
      </c>
      <c r="BH119" s="77">
        <v>170239.65</v>
      </c>
      <c r="BI119" s="77">
        <v>142375.55</v>
      </c>
      <c r="BJ119" s="77">
        <v>199780.66</v>
      </c>
      <c r="BK119" s="77">
        <v>143199.14</v>
      </c>
      <c r="BL119" s="77">
        <v>128900.87</v>
      </c>
      <c r="BM119" s="77">
        <v>84236.29</v>
      </c>
      <c r="BN119" s="77">
        <v>97490.02</v>
      </c>
      <c r="BO119" s="77">
        <v>104708.12</v>
      </c>
      <c r="BP119" s="77">
        <v>274405.05</v>
      </c>
      <c r="BQ119" s="77">
        <v>106475.35</v>
      </c>
      <c r="BR119" s="77">
        <v>86245.12</v>
      </c>
      <c r="BS119" s="77">
        <v>111668.01</v>
      </c>
      <c r="BT119" s="77">
        <v>98559.19</v>
      </c>
      <c r="BU119" s="77">
        <v>122436.16</v>
      </c>
      <c r="BV119" s="77">
        <v>98802.61</v>
      </c>
      <c r="BW119" s="77">
        <v>82298.32</v>
      </c>
      <c r="BX119" s="77">
        <v>172112.84</v>
      </c>
      <c r="BY119" s="77">
        <v>53210.23</v>
      </c>
      <c r="BZ119" s="77">
        <v>59274</v>
      </c>
      <c r="CA119" s="77">
        <v>39244.97</v>
      </c>
      <c r="CB119" s="77">
        <v>72727.18</v>
      </c>
      <c r="CC119" s="77">
        <v>104771.52</v>
      </c>
      <c r="CD119" s="77">
        <v>132465.95</v>
      </c>
      <c r="CE119" s="77">
        <v>156279.22</v>
      </c>
      <c r="CF119" s="77">
        <v>54630.27</v>
      </c>
      <c r="CG119" s="77">
        <v>73114.11</v>
      </c>
      <c r="CH119" s="77">
        <v>35476.51</v>
      </c>
      <c r="CI119" s="77">
        <v>49797.08</v>
      </c>
      <c r="CJ119" s="77">
        <v>38707.64</v>
      </c>
      <c r="CK119" s="77">
        <v>79489.23</v>
      </c>
      <c r="CL119" s="77">
        <v>63610.3</v>
      </c>
      <c r="CM119" s="77">
        <v>93028.96</v>
      </c>
      <c r="CN119" s="77">
        <v>82560.93</v>
      </c>
      <c r="CO119" s="77">
        <v>71725.08</v>
      </c>
      <c r="CP119" s="77">
        <v>81346.7</v>
      </c>
      <c r="CQ119" s="77">
        <v>42728.18</v>
      </c>
      <c r="CR119" s="77">
        <v>53997.08</v>
      </c>
      <c r="CS119" s="77">
        <v>101439.8</v>
      </c>
      <c r="CT119" s="77">
        <v>45244.83</v>
      </c>
      <c r="CU119" s="77">
        <v>72109.32</v>
      </c>
      <c r="CV119" s="77">
        <v>48592.61</v>
      </c>
      <c r="CW119" s="77">
        <v>66150.4</v>
      </c>
      <c r="CX119" s="77">
        <v>28161.99</v>
      </c>
      <c r="CY119" s="77">
        <v>80936.98</v>
      </c>
      <c r="CZ119" s="77">
        <v>82326.02</v>
      </c>
      <c r="DA119" s="77">
        <v>71156.98</v>
      </c>
      <c r="DB119" s="77">
        <v>73243.15</v>
      </c>
      <c r="DC119" s="77">
        <v>96057.63</v>
      </c>
      <c r="DD119" s="77">
        <v>66355.87</v>
      </c>
      <c r="DE119" s="77">
        <v>71162.37</v>
      </c>
      <c r="DF119" s="77">
        <v>59956.23</v>
      </c>
      <c r="DG119" s="77">
        <v>123272.56</v>
      </c>
      <c r="DH119" s="77">
        <v>61084.56</v>
      </c>
      <c r="DI119" s="77">
        <v>69633.21</v>
      </c>
      <c r="DJ119" s="77">
        <v>81115.4</v>
      </c>
      <c r="DK119" s="77">
        <v>40899.06</v>
      </c>
      <c r="DL119" s="79">
        <v>52993</v>
      </c>
      <c r="DM119" s="80">
        <v>85974.96</v>
      </c>
      <c r="DN119" s="80">
        <v>27533.98</v>
      </c>
      <c r="DO119" s="80">
        <v>79369.77</v>
      </c>
      <c r="DP119" s="80">
        <v>63038.14</v>
      </c>
      <c r="DQ119" s="80">
        <v>86851.44</v>
      </c>
      <c r="DR119" s="80">
        <v>38140.79</v>
      </c>
      <c r="DS119" s="80">
        <v>28598.85</v>
      </c>
      <c r="DT119" s="80">
        <v>31850.63</v>
      </c>
      <c r="DU119" s="80">
        <v>24632.25</v>
      </c>
      <c r="DV119" s="80">
        <v>33391.67</v>
      </c>
      <c r="DW119" s="80">
        <v>20973.68</v>
      </c>
      <c r="DX119" s="80">
        <v>31305.57</v>
      </c>
      <c r="DY119" s="80">
        <v>21897.04</v>
      </c>
    </row>
    <row r="120" s="61" customFormat="1" spans="1:129">
      <c r="A120" s="69" t="s">
        <v>110</v>
      </c>
      <c r="B120" s="70" t="s">
        <v>111</v>
      </c>
      <c r="C120" s="70">
        <v>33648.58</v>
      </c>
      <c r="D120" s="70">
        <v>0</v>
      </c>
      <c r="E120" s="70">
        <v>7968.91</v>
      </c>
      <c r="F120" s="70">
        <v>0</v>
      </c>
      <c r="G120" s="70">
        <v>504.72</v>
      </c>
      <c r="H120" s="70">
        <v>0</v>
      </c>
      <c r="I120" s="70">
        <v>0</v>
      </c>
      <c r="J120" s="70">
        <v>10142.12</v>
      </c>
      <c r="K120" s="70">
        <v>8910.03</v>
      </c>
      <c r="L120" s="70">
        <v>2444.83</v>
      </c>
      <c r="M120" s="70">
        <v>0</v>
      </c>
      <c r="N120" s="70">
        <v>631.7</v>
      </c>
      <c r="O120" s="70">
        <v>2700.27</v>
      </c>
      <c r="P120" s="70">
        <v>0</v>
      </c>
      <c r="Q120" s="70"/>
      <c r="R120" s="70"/>
      <c r="S120" s="70">
        <v>0</v>
      </c>
      <c r="T120" s="70">
        <v>0</v>
      </c>
      <c r="U120" s="70">
        <v>346</v>
      </c>
      <c r="V120" s="70">
        <v>0</v>
      </c>
      <c r="W120" s="70">
        <v>0</v>
      </c>
      <c r="X120" s="70">
        <v>0</v>
      </c>
      <c r="Y120" s="70">
        <v>0</v>
      </c>
      <c r="Z120" s="70">
        <v>0</v>
      </c>
      <c r="AA120" s="70">
        <v>0</v>
      </c>
      <c r="AB120" s="70">
        <v>0</v>
      </c>
      <c r="AC120" s="70">
        <v>0</v>
      </c>
      <c r="AD120" s="70">
        <v>0</v>
      </c>
      <c r="AE120" s="70">
        <v>0</v>
      </c>
      <c r="AF120" s="70">
        <v>0</v>
      </c>
      <c r="AG120" s="70">
        <v>0</v>
      </c>
      <c r="AH120" s="70">
        <v>0</v>
      </c>
      <c r="AI120" s="70">
        <v>0</v>
      </c>
      <c r="AJ120" s="70">
        <v>0</v>
      </c>
      <c r="AK120" s="70">
        <v>0</v>
      </c>
      <c r="AL120" s="70">
        <v>0</v>
      </c>
      <c r="AM120" s="70">
        <v>0</v>
      </c>
      <c r="AN120" s="70">
        <v>0</v>
      </c>
      <c r="AO120" s="70">
        <v>0</v>
      </c>
      <c r="AP120" s="70">
        <v>0</v>
      </c>
      <c r="AQ120" s="70">
        <v>0</v>
      </c>
      <c r="AR120" s="70">
        <v>0</v>
      </c>
      <c r="AS120" s="70">
        <v>0</v>
      </c>
      <c r="AT120" s="70">
        <v>0</v>
      </c>
      <c r="AU120" s="70">
        <v>346</v>
      </c>
      <c r="AV120" s="70">
        <v>0</v>
      </c>
      <c r="AW120" s="70">
        <v>0</v>
      </c>
      <c r="AX120" s="70">
        <v>0</v>
      </c>
      <c r="AY120" s="70">
        <v>0</v>
      </c>
      <c r="AZ120" s="70">
        <v>0</v>
      </c>
      <c r="BA120" s="70">
        <v>0</v>
      </c>
      <c r="BB120" s="70">
        <v>0</v>
      </c>
      <c r="BC120" s="70">
        <v>0</v>
      </c>
      <c r="BD120" s="70">
        <v>0</v>
      </c>
      <c r="BE120" s="70">
        <v>0</v>
      </c>
      <c r="BF120" s="70">
        <v>0</v>
      </c>
      <c r="BG120" s="70">
        <v>0</v>
      </c>
      <c r="BH120" s="70">
        <v>0</v>
      </c>
      <c r="BI120" s="70">
        <v>0</v>
      </c>
      <c r="BJ120" s="70">
        <v>0</v>
      </c>
      <c r="BK120" s="70">
        <v>0</v>
      </c>
      <c r="BL120" s="70">
        <v>0</v>
      </c>
      <c r="BM120" s="70">
        <v>0</v>
      </c>
      <c r="BN120" s="70">
        <v>346</v>
      </c>
      <c r="BO120" s="70">
        <v>0</v>
      </c>
      <c r="BP120" s="70">
        <v>0</v>
      </c>
      <c r="BQ120" s="70">
        <v>0</v>
      </c>
      <c r="BR120" s="70">
        <v>0</v>
      </c>
      <c r="BS120" s="70">
        <v>0</v>
      </c>
      <c r="BT120" s="70">
        <v>0</v>
      </c>
      <c r="BU120" s="70">
        <v>0</v>
      </c>
      <c r="BV120" s="70">
        <v>0</v>
      </c>
      <c r="BW120" s="70">
        <v>0</v>
      </c>
      <c r="BX120" s="70">
        <v>0</v>
      </c>
      <c r="BY120" s="70">
        <v>0</v>
      </c>
      <c r="BZ120" s="70">
        <v>0</v>
      </c>
      <c r="CA120" s="70">
        <v>0</v>
      </c>
      <c r="CB120" s="70">
        <v>0</v>
      </c>
      <c r="CC120" s="70">
        <v>0</v>
      </c>
      <c r="CD120" s="70">
        <v>0</v>
      </c>
      <c r="CE120" s="70">
        <v>0</v>
      </c>
      <c r="CF120" s="70">
        <v>0</v>
      </c>
      <c r="CG120" s="70">
        <v>0</v>
      </c>
      <c r="CH120" s="70">
        <v>0</v>
      </c>
      <c r="CI120" s="70">
        <v>0</v>
      </c>
      <c r="CJ120" s="70">
        <v>0</v>
      </c>
      <c r="CK120" s="70">
        <v>0</v>
      </c>
      <c r="CL120" s="70">
        <v>0</v>
      </c>
      <c r="CM120" s="70">
        <v>0</v>
      </c>
      <c r="CN120" s="70">
        <v>0</v>
      </c>
      <c r="CO120" s="70">
        <v>0</v>
      </c>
      <c r="CP120" s="70">
        <v>0</v>
      </c>
      <c r="CQ120" s="70">
        <v>0</v>
      </c>
      <c r="CR120" s="70">
        <v>0</v>
      </c>
      <c r="CS120" s="70">
        <v>0</v>
      </c>
      <c r="CT120" s="70">
        <v>0</v>
      </c>
      <c r="CU120" s="70">
        <v>0</v>
      </c>
      <c r="CV120" s="70">
        <v>0</v>
      </c>
      <c r="CW120" s="70">
        <v>0</v>
      </c>
      <c r="CX120" s="70">
        <v>0</v>
      </c>
      <c r="CY120" s="70">
        <v>0</v>
      </c>
      <c r="CZ120" s="70">
        <v>0</v>
      </c>
      <c r="DA120" s="70">
        <v>0</v>
      </c>
      <c r="DB120" s="70">
        <v>0</v>
      </c>
      <c r="DC120" s="70">
        <v>0</v>
      </c>
      <c r="DD120" s="70">
        <v>0</v>
      </c>
      <c r="DE120" s="70">
        <v>0</v>
      </c>
      <c r="DF120" s="70">
        <v>0</v>
      </c>
      <c r="DG120" s="70">
        <v>0</v>
      </c>
      <c r="DH120" s="70">
        <v>0</v>
      </c>
      <c r="DI120" s="70">
        <v>0</v>
      </c>
      <c r="DJ120" s="70">
        <v>0</v>
      </c>
      <c r="DK120" s="70">
        <v>0</v>
      </c>
      <c r="DL120" s="78">
        <v>0</v>
      </c>
      <c r="DM120" s="61">
        <v>0</v>
      </c>
      <c r="DN120" s="61">
        <v>0</v>
      </c>
      <c r="DO120" s="61">
        <v>0</v>
      </c>
      <c r="DP120" s="61">
        <v>0</v>
      </c>
      <c r="DQ120" s="61">
        <v>0</v>
      </c>
      <c r="DR120" s="61">
        <v>0</v>
      </c>
      <c r="DS120" s="61">
        <v>0</v>
      </c>
      <c r="DT120" s="61">
        <v>0</v>
      </c>
      <c r="DU120" s="61">
        <v>0</v>
      </c>
      <c r="DV120" s="61">
        <v>0</v>
      </c>
      <c r="DW120" s="61">
        <v>0</v>
      </c>
      <c r="DX120" s="61">
        <v>0</v>
      </c>
      <c r="DY120" s="61">
        <v>0</v>
      </c>
    </row>
    <row r="121" s="61" customFormat="1" spans="1:129">
      <c r="A121" s="69"/>
      <c r="B121" s="70" t="s">
        <v>112</v>
      </c>
      <c r="C121" s="70">
        <v>3772.48</v>
      </c>
      <c r="D121" s="70">
        <v>0</v>
      </c>
      <c r="E121" s="70">
        <v>0</v>
      </c>
      <c r="F121" s="70">
        <v>0</v>
      </c>
      <c r="G121" s="70">
        <v>0</v>
      </c>
      <c r="H121" s="70">
        <v>0</v>
      </c>
      <c r="I121" s="70">
        <v>239</v>
      </c>
      <c r="J121" s="70">
        <v>234</v>
      </c>
      <c r="K121" s="70">
        <v>0</v>
      </c>
      <c r="L121" s="70">
        <v>0</v>
      </c>
      <c r="M121" s="70">
        <v>103.11</v>
      </c>
      <c r="N121" s="70">
        <v>0</v>
      </c>
      <c r="O121" s="70">
        <v>0</v>
      </c>
      <c r="P121" s="70">
        <v>290</v>
      </c>
      <c r="Q121" s="70"/>
      <c r="R121" s="70"/>
      <c r="S121" s="70">
        <v>0</v>
      </c>
      <c r="T121" s="70">
        <v>0</v>
      </c>
      <c r="U121" s="70">
        <v>783.07</v>
      </c>
      <c r="V121" s="70">
        <v>0</v>
      </c>
      <c r="W121" s="70">
        <v>0</v>
      </c>
      <c r="X121" s="70">
        <v>2123.3</v>
      </c>
      <c r="Y121" s="70">
        <v>0</v>
      </c>
      <c r="Z121" s="70">
        <v>0</v>
      </c>
      <c r="AA121" s="70">
        <v>0</v>
      </c>
      <c r="AB121" s="70">
        <v>0</v>
      </c>
      <c r="AC121" s="70">
        <v>0</v>
      </c>
      <c r="AD121" s="70">
        <v>0</v>
      </c>
      <c r="AE121" s="70">
        <v>0</v>
      </c>
      <c r="AF121" s="70">
        <v>0</v>
      </c>
      <c r="AG121" s="70">
        <v>0</v>
      </c>
      <c r="AH121" s="70">
        <v>0</v>
      </c>
      <c r="AI121" s="70">
        <v>0</v>
      </c>
      <c r="AJ121" s="70">
        <v>0</v>
      </c>
      <c r="AK121" s="70">
        <v>0</v>
      </c>
      <c r="AL121" s="70">
        <v>2123.3</v>
      </c>
      <c r="AM121" s="70">
        <v>0</v>
      </c>
      <c r="AN121" s="70">
        <v>0</v>
      </c>
      <c r="AO121" s="70">
        <v>0</v>
      </c>
      <c r="AP121" s="70">
        <v>131</v>
      </c>
      <c r="AQ121" s="70">
        <v>580.71</v>
      </c>
      <c r="AR121" s="70">
        <v>0</v>
      </c>
      <c r="AS121" s="70">
        <v>0</v>
      </c>
      <c r="AT121" s="70">
        <v>71.36</v>
      </c>
      <c r="AU121" s="70">
        <v>0</v>
      </c>
      <c r="AV121" s="70">
        <v>0</v>
      </c>
      <c r="AW121" s="70">
        <v>0</v>
      </c>
      <c r="AX121" s="70">
        <v>0</v>
      </c>
      <c r="AY121" s="70">
        <v>0</v>
      </c>
      <c r="AZ121" s="70">
        <v>0</v>
      </c>
      <c r="BA121" s="70">
        <v>0</v>
      </c>
      <c r="BB121" s="70">
        <v>0</v>
      </c>
      <c r="BC121" s="70">
        <v>0</v>
      </c>
      <c r="BD121" s="70">
        <v>0</v>
      </c>
      <c r="BE121" s="70">
        <v>0</v>
      </c>
      <c r="BF121" s="70">
        <v>0</v>
      </c>
      <c r="BG121" s="70">
        <v>0</v>
      </c>
      <c r="BH121" s="70">
        <v>0</v>
      </c>
      <c r="BI121" s="70">
        <v>0</v>
      </c>
      <c r="BJ121" s="70">
        <v>0</v>
      </c>
      <c r="BK121" s="70">
        <v>0</v>
      </c>
      <c r="BL121" s="70">
        <v>0</v>
      </c>
      <c r="BM121" s="70">
        <v>0</v>
      </c>
      <c r="BN121" s="70">
        <v>0</v>
      </c>
      <c r="BO121" s="70">
        <v>0</v>
      </c>
      <c r="BP121" s="70">
        <v>0</v>
      </c>
      <c r="BQ121" s="70">
        <v>0</v>
      </c>
      <c r="BR121" s="70">
        <v>0</v>
      </c>
      <c r="BS121" s="70">
        <v>0</v>
      </c>
      <c r="BT121" s="70">
        <v>0</v>
      </c>
      <c r="BU121" s="70">
        <v>0</v>
      </c>
      <c r="BV121" s="70">
        <v>0</v>
      </c>
      <c r="BW121" s="70">
        <v>0</v>
      </c>
      <c r="BX121" s="70">
        <v>0</v>
      </c>
      <c r="BY121" s="70">
        <v>0</v>
      </c>
      <c r="BZ121" s="70">
        <v>0</v>
      </c>
      <c r="CA121" s="70">
        <v>0</v>
      </c>
      <c r="CB121" s="70">
        <v>0</v>
      </c>
      <c r="CC121" s="70">
        <v>0</v>
      </c>
      <c r="CD121" s="70">
        <v>0</v>
      </c>
      <c r="CE121" s="70">
        <v>0</v>
      </c>
      <c r="CF121" s="70">
        <v>0</v>
      </c>
      <c r="CG121" s="70">
        <v>0</v>
      </c>
      <c r="CH121" s="70">
        <v>0</v>
      </c>
      <c r="CI121" s="70">
        <v>0</v>
      </c>
      <c r="CJ121" s="70">
        <v>0</v>
      </c>
      <c r="CK121" s="70">
        <v>0</v>
      </c>
      <c r="CL121" s="70">
        <v>0</v>
      </c>
      <c r="CM121" s="70">
        <v>0</v>
      </c>
      <c r="CN121" s="70">
        <v>0</v>
      </c>
      <c r="CO121" s="70">
        <v>0</v>
      </c>
      <c r="CP121" s="70">
        <v>0</v>
      </c>
      <c r="CQ121" s="70">
        <v>0</v>
      </c>
      <c r="CR121" s="70">
        <v>0</v>
      </c>
      <c r="CS121" s="70">
        <v>0</v>
      </c>
      <c r="CT121" s="70">
        <v>0</v>
      </c>
      <c r="CU121" s="70">
        <v>0</v>
      </c>
      <c r="CV121" s="70">
        <v>0</v>
      </c>
      <c r="CW121" s="70">
        <v>0</v>
      </c>
      <c r="CX121" s="70">
        <v>0</v>
      </c>
      <c r="CY121" s="70">
        <v>0</v>
      </c>
      <c r="CZ121" s="70">
        <v>0</v>
      </c>
      <c r="DA121" s="70">
        <v>0</v>
      </c>
      <c r="DB121" s="70">
        <v>0</v>
      </c>
      <c r="DC121" s="70">
        <v>0</v>
      </c>
      <c r="DD121" s="70">
        <v>0</v>
      </c>
      <c r="DE121" s="70">
        <v>0</v>
      </c>
      <c r="DF121" s="70">
        <v>0</v>
      </c>
      <c r="DG121" s="70">
        <v>0</v>
      </c>
      <c r="DH121" s="70">
        <v>0</v>
      </c>
      <c r="DI121" s="70">
        <v>0</v>
      </c>
      <c r="DJ121" s="70">
        <v>0</v>
      </c>
      <c r="DK121" s="70">
        <v>0</v>
      </c>
      <c r="DL121" s="78">
        <v>0</v>
      </c>
      <c r="DM121" s="61">
        <v>0</v>
      </c>
      <c r="DN121" s="61">
        <v>0</v>
      </c>
      <c r="DO121" s="61">
        <v>0</v>
      </c>
      <c r="DP121" s="61">
        <v>0</v>
      </c>
      <c r="DQ121" s="61">
        <v>0</v>
      </c>
      <c r="DR121" s="61">
        <v>0</v>
      </c>
      <c r="DS121" s="61">
        <v>0</v>
      </c>
      <c r="DT121" s="61">
        <v>0</v>
      </c>
      <c r="DU121" s="61">
        <v>0</v>
      </c>
      <c r="DV121" s="61">
        <v>0</v>
      </c>
      <c r="DW121" s="61">
        <v>0</v>
      </c>
      <c r="DX121" s="61">
        <v>0</v>
      </c>
      <c r="DY121" s="61">
        <v>0</v>
      </c>
    </row>
    <row r="122" s="61" customFormat="1" spans="1:129">
      <c r="A122" s="69"/>
      <c r="B122" s="70" t="s">
        <v>113</v>
      </c>
      <c r="C122" s="70">
        <v>135134.87</v>
      </c>
      <c r="D122" s="70">
        <v>32809</v>
      </c>
      <c r="E122" s="70">
        <v>5753</v>
      </c>
      <c r="F122" s="70">
        <v>0</v>
      </c>
      <c r="G122" s="70">
        <v>0</v>
      </c>
      <c r="H122" s="70">
        <v>3481</v>
      </c>
      <c r="I122" s="70">
        <v>4514.57</v>
      </c>
      <c r="J122" s="70">
        <v>71924.25</v>
      </c>
      <c r="K122" s="70">
        <v>5680.05</v>
      </c>
      <c r="L122" s="70">
        <v>4156</v>
      </c>
      <c r="M122" s="70">
        <v>0</v>
      </c>
      <c r="N122" s="70">
        <v>773</v>
      </c>
      <c r="O122" s="70">
        <v>2813</v>
      </c>
      <c r="P122" s="70">
        <v>3231</v>
      </c>
      <c r="Q122" s="70"/>
      <c r="R122" s="70"/>
      <c r="S122" s="70">
        <v>0</v>
      </c>
      <c r="T122" s="70">
        <v>0</v>
      </c>
      <c r="U122" s="70">
        <v>0</v>
      </c>
      <c r="V122" s="70">
        <v>0</v>
      </c>
      <c r="W122" s="70">
        <v>0</v>
      </c>
      <c r="X122" s="70">
        <v>0</v>
      </c>
      <c r="Y122" s="70">
        <v>0</v>
      </c>
      <c r="Z122" s="70">
        <v>0</v>
      </c>
      <c r="AA122" s="70">
        <v>0</v>
      </c>
      <c r="AB122" s="70">
        <v>0</v>
      </c>
      <c r="AC122" s="70">
        <v>0</v>
      </c>
      <c r="AD122" s="70">
        <v>0</v>
      </c>
      <c r="AE122" s="70">
        <v>0</v>
      </c>
      <c r="AF122" s="70">
        <v>0</v>
      </c>
      <c r="AG122" s="70">
        <v>0</v>
      </c>
      <c r="AH122" s="70">
        <v>0</v>
      </c>
      <c r="AI122" s="70">
        <v>0</v>
      </c>
      <c r="AJ122" s="70">
        <v>0</v>
      </c>
      <c r="AK122" s="70">
        <v>0</v>
      </c>
      <c r="AL122" s="70">
        <v>0</v>
      </c>
      <c r="AM122" s="70">
        <v>0</v>
      </c>
      <c r="AN122" s="70">
        <v>0</v>
      </c>
      <c r="AO122" s="70">
        <v>0</v>
      </c>
      <c r="AP122" s="70">
        <v>0</v>
      </c>
      <c r="AQ122" s="70">
        <v>0</v>
      </c>
      <c r="AR122" s="70">
        <v>0</v>
      </c>
      <c r="AS122" s="70">
        <v>0</v>
      </c>
      <c r="AT122" s="70">
        <v>0</v>
      </c>
      <c r="AU122" s="70">
        <v>0</v>
      </c>
      <c r="AV122" s="70">
        <v>0</v>
      </c>
      <c r="AW122" s="70">
        <v>0</v>
      </c>
      <c r="AX122" s="70">
        <v>0</v>
      </c>
      <c r="AY122" s="70">
        <v>0</v>
      </c>
      <c r="AZ122" s="70">
        <v>0</v>
      </c>
      <c r="BA122" s="70">
        <v>0</v>
      </c>
      <c r="BB122" s="70">
        <v>0</v>
      </c>
      <c r="BC122" s="70">
        <v>0</v>
      </c>
      <c r="BD122" s="70">
        <v>0</v>
      </c>
      <c r="BE122" s="70">
        <v>0</v>
      </c>
      <c r="BF122" s="70">
        <v>0</v>
      </c>
      <c r="BG122" s="70">
        <v>0</v>
      </c>
      <c r="BH122" s="70">
        <v>0</v>
      </c>
      <c r="BI122" s="70">
        <v>0</v>
      </c>
      <c r="BJ122" s="70">
        <v>0</v>
      </c>
      <c r="BK122" s="70">
        <v>0</v>
      </c>
      <c r="BL122" s="70">
        <v>0</v>
      </c>
      <c r="BM122" s="70">
        <v>0</v>
      </c>
      <c r="BN122" s="70">
        <v>0</v>
      </c>
      <c r="BO122" s="70">
        <v>0</v>
      </c>
      <c r="BP122" s="70">
        <v>0</v>
      </c>
      <c r="BQ122" s="70">
        <v>0</v>
      </c>
      <c r="BR122" s="70">
        <v>0</v>
      </c>
      <c r="BS122" s="70">
        <v>0</v>
      </c>
      <c r="BT122" s="70">
        <v>0</v>
      </c>
      <c r="BU122" s="70">
        <v>0</v>
      </c>
      <c r="BV122" s="70">
        <v>0</v>
      </c>
      <c r="BW122" s="70">
        <v>0</v>
      </c>
      <c r="BX122" s="70">
        <v>0</v>
      </c>
      <c r="BY122" s="70">
        <v>0</v>
      </c>
      <c r="BZ122" s="70">
        <v>0</v>
      </c>
      <c r="CA122" s="70">
        <v>0</v>
      </c>
      <c r="CB122" s="70">
        <v>0</v>
      </c>
      <c r="CC122" s="70">
        <v>0</v>
      </c>
      <c r="CD122" s="70">
        <v>0</v>
      </c>
      <c r="CE122" s="70">
        <v>0</v>
      </c>
      <c r="CF122" s="70">
        <v>0</v>
      </c>
      <c r="CG122" s="70">
        <v>0</v>
      </c>
      <c r="CH122" s="70">
        <v>0</v>
      </c>
      <c r="CI122" s="70">
        <v>0</v>
      </c>
      <c r="CJ122" s="70">
        <v>0</v>
      </c>
      <c r="CK122" s="70">
        <v>0</v>
      </c>
      <c r="CL122" s="70">
        <v>0</v>
      </c>
      <c r="CM122" s="70">
        <v>0</v>
      </c>
      <c r="CN122" s="70">
        <v>0</v>
      </c>
      <c r="CO122" s="70">
        <v>0</v>
      </c>
      <c r="CP122" s="70">
        <v>0</v>
      </c>
      <c r="CQ122" s="70">
        <v>0</v>
      </c>
      <c r="CR122" s="70">
        <v>0</v>
      </c>
      <c r="CS122" s="70">
        <v>0</v>
      </c>
      <c r="CT122" s="70">
        <v>0</v>
      </c>
      <c r="CU122" s="70">
        <v>0</v>
      </c>
      <c r="CV122" s="70">
        <v>0</v>
      </c>
      <c r="CW122" s="70">
        <v>0</v>
      </c>
      <c r="CX122" s="70">
        <v>0</v>
      </c>
      <c r="CY122" s="70">
        <v>0</v>
      </c>
      <c r="CZ122" s="70">
        <v>0</v>
      </c>
      <c r="DA122" s="70">
        <v>0</v>
      </c>
      <c r="DB122" s="70">
        <v>0</v>
      </c>
      <c r="DC122" s="70">
        <v>0</v>
      </c>
      <c r="DD122" s="70">
        <v>0</v>
      </c>
      <c r="DE122" s="70">
        <v>0</v>
      </c>
      <c r="DF122" s="70">
        <v>0</v>
      </c>
      <c r="DG122" s="70">
        <v>0</v>
      </c>
      <c r="DH122" s="70">
        <v>0</v>
      </c>
      <c r="DI122" s="70">
        <v>0</v>
      </c>
      <c r="DJ122" s="70">
        <v>0</v>
      </c>
      <c r="DK122" s="70">
        <v>0</v>
      </c>
      <c r="DL122" s="78">
        <v>0</v>
      </c>
      <c r="DM122" s="61">
        <v>0</v>
      </c>
      <c r="DN122" s="61">
        <v>0</v>
      </c>
      <c r="DO122" s="61">
        <v>0</v>
      </c>
      <c r="DP122" s="61">
        <v>0</v>
      </c>
      <c r="DQ122" s="61">
        <v>0</v>
      </c>
      <c r="DR122" s="61">
        <v>0</v>
      </c>
      <c r="DS122" s="61">
        <v>0</v>
      </c>
      <c r="DT122" s="61">
        <v>0</v>
      </c>
      <c r="DU122" s="61">
        <v>0</v>
      </c>
      <c r="DV122" s="61">
        <v>0</v>
      </c>
      <c r="DW122" s="61">
        <v>0</v>
      </c>
      <c r="DX122" s="61">
        <v>0</v>
      </c>
      <c r="DY122" s="61">
        <v>0</v>
      </c>
    </row>
    <row r="123" s="61" customFormat="1" spans="1:129">
      <c r="A123" s="69"/>
      <c r="B123" s="70" t="s">
        <v>114</v>
      </c>
      <c r="C123" s="70">
        <v>15898.77</v>
      </c>
      <c r="D123" s="70">
        <v>0</v>
      </c>
      <c r="E123" s="70">
        <v>0</v>
      </c>
      <c r="F123" s="70">
        <v>0</v>
      </c>
      <c r="G123" s="70">
        <v>0</v>
      </c>
      <c r="H123" s="70">
        <v>0</v>
      </c>
      <c r="I123" s="70">
        <v>0</v>
      </c>
      <c r="J123" s="70">
        <v>9438</v>
      </c>
      <c r="K123" s="70">
        <v>0</v>
      </c>
      <c r="L123" s="70">
        <v>0</v>
      </c>
      <c r="M123" s="70">
        <v>0</v>
      </c>
      <c r="N123" s="70">
        <v>0</v>
      </c>
      <c r="O123" s="70">
        <v>0</v>
      </c>
      <c r="P123" s="70">
        <v>0</v>
      </c>
      <c r="Q123" s="70"/>
      <c r="R123" s="70"/>
      <c r="S123" s="70">
        <v>0</v>
      </c>
      <c r="T123" s="70">
        <v>0</v>
      </c>
      <c r="U123" s="70">
        <v>0</v>
      </c>
      <c r="V123" s="70">
        <v>6460.77</v>
      </c>
      <c r="W123" s="70">
        <v>0</v>
      </c>
      <c r="X123" s="70">
        <v>0</v>
      </c>
      <c r="Y123" s="70">
        <v>6460.77</v>
      </c>
      <c r="Z123" s="70">
        <v>0</v>
      </c>
      <c r="AA123" s="70">
        <v>0</v>
      </c>
      <c r="AB123" s="70">
        <v>0</v>
      </c>
      <c r="AC123" s="70">
        <v>0</v>
      </c>
      <c r="AD123" s="70">
        <v>0</v>
      </c>
      <c r="AE123" s="70">
        <v>0</v>
      </c>
      <c r="AF123" s="70">
        <v>0</v>
      </c>
      <c r="AG123" s="70">
        <v>0</v>
      </c>
      <c r="AH123" s="70">
        <v>0</v>
      </c>
      <c r="AI123" s="70">
        <v>0</v>
      </c>
      <c r="AJ123" s="70">
        <v>0</v>
      </c>
      <c r="AK123" s="70">
        <v>0</v>
      </c>
      <c r="AL123" s="70">
        <v>0</v>
      </c>
      <c r="AM123" s="70">
        <v>0</v>
      </c>
      <c r="AN123" s="70">
        <v>0</v>
      </c>
      <c r="AO123" s="70">
        <v>0</v>
      </c>
      <c r="AP123" s="70">
        <v>0</v>
      </c>
      <c r="AQ123" s="70">
        <v>0</v>
      </c>
      <c r="AR123" s="70">
        <v>0</v>
      </c>
      <c r="AS123" s="70">
        <v>0</v>
      </c>
      <c r="AT123" s="70">
        <v>0</v>
      </c>
      <c r="AU123" s="70">
        <v>0</v>
      </c>
      <c r="AV123" s="70">
        <v>0</v>
      </c>
      <c r="AW123" s="70">
        <v>0</v>
      </c>
      <c r="AX123" s="70">
        <v>0</v>
      </c>
      <c r="AY123" s="70">
        <v>0</v>
      </c>
      <c r="AZ123" s="70">
        <v>0</v>
      </c>
      <c r="BA123" s="70">
        <v>0</v>
      </c>
      <c r="BB123" s="70">
        <v>0</v>
      </c>
      <c r="BC123" s="70">
        <v>0</v>
      </c>
      <c r="BD123" s="70">
        <v>0</v>
      </c>
      <c r="BE123" s="70">
        <v>0</v>
      </c>
      <c r="BF123" s="70">
        <v>0</v>
      </c>
      <c r="BG123" s="70">
        <v>0</v>
      </c>
      <c r="BH123" s="70">
        <v>0</v>
      </c>
      <c r="BI123" s="70">
        <v>0</v>
      </c>
      <c r="BJ123" s="70">
        <v>0</v>
      </c>
      <c r="BK123" s="70">
        <v>0</v>
      </c>
      <c r="BL123" s="70">
        <v>0</v>
      </c>
      <c r="BM123" s="70">
        <v>0</v>
      </c>
      <c r="BN123" s="70">
        <v>0</v>
      </c>
      <c r="BO123" s="70">
        <v>0</v>
      </c>
      <c r="BP123" s="70">
        <v>0</v>
      </c>
      <c r="BQ123" s="70">
        <v>0</v>
      </c>
      <c r="BR123" s="70">
        <v>0</v>
      </c>
      <c r="BS123" s="70">
        <v>0</v>
      </c>
      <c r="BT123" s="70">
        <v>0</v>
      </c>
      <c r="BU123" s="70">
        <v>0</v>
      </c>
      <c r="BV123" s="70">
        <v>0</v>
      </c>
      <c r="BW123" s="70">
        <v>0</v>
      </c>
      <c r="BX123" s="70">
        <v>0</v>
      </c>
      <c r="BY123" s="70">
        <v>0</v>
      </c>
      <c r="BZ123" s="70">
        <v>0</v>
      </c>
      <c r="CA123" s="70">
        <v>0</v>
      </c>
      <c r="CB123" s="70">
        <v>0</v>
      </c>
      <c r="CC123" s="70">
        <v>0</v>
      </c>
      <c r="CD123" s="70">
        <v>0</v>
      </c>
      <c r="CE123" s="70">
        <v>0</v>
      </c>
      <c r="CF123" s="70">
        <v>0</v>
      </c>
      <c r="CG123" s="70">
        <v>0</v>
      </c>
      <c r="CH123" s="70">
        <v>0</v>
      </c>
      <c r="CI123" s="70">
        <v>0</v>
      </c>
      <c r="CJ123" s="70">
        <v>0</v>
      </c>
      <c r="CK123" s="70">
        <v>0</v>
      </c>
      <c r="CL123" s="70">
        <v>0</v>
      </c>
      <c r="CM123" s="70">
        <v>0</v>
      </c>
      <c r="CN123" s="70">
        <v>0</v>
      </c>
      <c r="CO123" s="70">
        <v>0</v>
      </c>
      <c r="CP123" s="70">
        <v>0</v>
      </c>
      <c r="CQ123" s="70">
        <v>0</v>
      </c>
      <c r="CR123" s="70">
        <v>0</v>
      </c>
      <c r="CS123" s="70">
        <v>0</v>
      </c>
      <c r="CT123" s="70">
        <v>0</v>
      </c>
      <c r="CU123" s="70">
        <v>0</v>
      </c>
      <c r="CV123" s="70">
        <v>0</v>
      </c>
      <c r="CW123" s="70">
        <v>0</v>
      </c>
      <c r="CX123" s="70">
        <v>0</v>
      </c>
      <c r="CY123" s="70">
        <v>0</v>
      </c>
      <c r="CZ123" s="70">
        <v>0</v>
      </c>
      <c r="DA123" s="70">
        <v>0</v>
      </c>
      <c r="DB123" s="70">
        <v>0</v>
      </c>
      <c r="DC123" s="70">
        <v>0</v>
      </c>
      <c r="DD123" s="70">
        <v>0</v>
      </c>
      <c r="DE123" s="70">
        <v>0</v>
      </c>
      <c r="DF123" s="70">
        <v>0</v>
      </c>
      <c r="DG123" s="70">
        <v>0</v>
      </c>
      <c r="DH123" s="70">
        <v>0</v>
      </c>
      <c r="DI123" s="70">
        <v>0</v>
      </c>
      <c r="DJ123" s="70">
        <v>0</v>
      </c>
      <c r="DK123" s="70">
        <v>0</v>
      </c>
      <c r="DL123" s="78">
        <v>0</v>
      </c>
      <c r="DM123" s="61">
        <v>0</v>
      </c>
      <c r="DN123" s="61">
        <v>0</v>
      </c>
      <c r="DO123" s="61">
        <v>0</v>
      </c>
      <c r="DP123" s="61">
        <v>0</v>
      </c>
      <c r="DQ123" s="61">
        <v>0</v>
      </c>
      <c r="DR123" s="61">
        <v>0</v>
      </c>
      <c r="DS123" s="61">
        <v>0</v>
      </c>
      <c r="DT123" s="61">
        <v>0</v>
      </c>
      <c r="DU123" s="61">
        <v>0</v>
      </c>
      <c r="DV123" s="61">
        <v>0</v>
      </c>
      <c r="DW123" s="61">
        <v>0</v>
      </c>
      <c r="DX123" s="61">
        <v>0</v>
      </c>
      <c r="DY123" s="61">
        <v>0</v>
      </c>
    </row>
    <row r="124" s="61" customFormat="1" spans="1:129">
      <c r="A124" s="69"/>
      <c r="B124" s="70" t="s">
        <v>115</v>
      </c>
      <c r="C124" s="70">
        <v>0</v>
      </c>
      <c r="D124" s="70">
        <v>0</v>
      </c>
      <c r="E124" s="70">
        <v>0</v>
      </c>
      <c r="F124" s="70">
        <v>0</v>
      </c>
      <c r="G124" s="70">
        <v>0</v>
      </c>
      <c r="H124" s="70">
        <v>0</v>
      </c>
      <c r="I124" s="70">
        <v>0</v>
      </c>
      <c r="J124" s="70">
        <v>0</v>
      </c>
      <c r="K124" s="70">
        <v>0</v>
      </c>
      <c r="L124" s="70">
        <v>0</v>
      </c>
      <c r="M124" s="70">
        <v>0</v>
      </c>
      <c r="N124" s="70">
        <v>0</v>
      </c>
      <c r="O124" s="70">
        <v>0</v>
      </c>
      <c r="P124" s="70">
        <v>0</v>
      </c>
      <c r="Q124" s="70"/>
      <c r="R124" s="70"/>
      <c r="S124" s="70">
        <v>0</v>
      </c>
      <c r="T124" s="70">
        <v>0</v>
      </c>
      <c r="U124" s="70">
        <v>0</v>
      </c>
      <c r="V124" s="70">
        <v>0</v>
      </c>
      <c r="W124" s="70">
        <v>0</v>
      </c>
      <c r="X124" s="70">
        <v>0</v>
      </c>
      <c r="Y124" s="70">
        <v>0</v>
      </c>
      <c r="Z124" s="70">
        <v>0</v>
      </c>
      <c r="AA124" s="70">
        <v>0</v>
      </c>
      <c r="AB124" s="70">
        <v>0</v>
      </c>
      <c r="AC124" s="70">
        <v>0</v>
      </c>
      <c r="AD124" s="70">
        <v>0</v>
      </c>
      <c r="AE124" s="70">
        <v>0</v>
      </c>
      <c r="AF124" s="70">
        <v>0</v>
      </c>
      <c r="AG124" s="70">
        <v>0</v>
      </c>
      <c r="AH124" s="70">
        <v>0</v>
      </c>
      <c r="AI124" s="70">
        <v>0</v>
      </c>
      <c r="AJ124" s="70">
        <v>0</v>
      </c>
      <c r="AK124" s="70">
        <v>0</v>
      </c>
      <c r="AL124" s="70">
        <v>0</v>
      </c>
      <c r="AM124" s="70">
        <v>0</v>
      </c>
      <c r="AN124" s="70">
        <v>0</v>
      </c>
      <c r="AO124" s="70">
        <v>0</v>
      </c>
      <c r="AP124" s="70">
        <v>0</v>
      </c>
      <c r="AQ124" s="70">
        <v>0</v>
      </c>
      <c r="AR124" s="70">
        <v>0</v>
      </c>
      <c r="AS124" s="70">
        <v>0</v>
      </c>
      <c r="AT124" s="70">
        <v>0</v>
      </c>
      <c r="AU124" s="70">
        <v>0</v>
      </c>
      <c r="AV124" s="70">
        <v>0</v>
      </c>
      <c r="AW124" s="70">
        <v>0</v>
      </c>
      <c r="AX124" s="70">
        <v>0</v>
      </c>
      <c r="AY124" s="70">
        <v>0</v>
      </c>
      <c r="AZ124" s="70">
        <v>0</v>
      </c>
      <c r="BA124" s="70">
        <v>0</v>
      </c>
      <c r="BB124" s="70">
        <v>0</v>
      </c>
      <c r="BC124" s="70">
        <v>0</v>
      </c>
      <c r="BD124" s="70">
        <v>0</v>
      </c>
      <c r="BE124" s="70">
        <v>0</v>
      </c>
      <c r="BF124" s="70">
        <v>0</v>
      </c>
      <c r="BG124" s="70">
        <v>0</v>
      </c>
      <c r="BH124" s="70">
        <v>0</v>
      </c>
      <c r="BI124" s="70">
        <v>0</v>
      </c>
      <c r="BJ124" s="70">
        <v>0</v>
      </c>
      <c r="BK124" s="70">
        <v>0</v>
      </c>
      <c r="BL124" s="70">
        <v>0</v>
      </c>
      <c r="BM124" s="70">
        <v>0</v>
      </c>
      <c r="BN124" s="70">
        <v>0</v>
      </c>
      <c r="BO124" s="70">
        <v>0</v>
      </c>
      <c r="BP124" s="70">
        <v>0</v>
      </c>
      <c r="BQ124" s="70">
        <v>0</v>
      </c>
      <c r="BR124" s="70">
        <v>0</v>
      </c>
      <c r="BS124" s="70">
        <v>0</v>
      </c>
      <c r="BT124" s="70">
        <v>0</v>
      </c>
      <c r="BU124" s="70">
        <v>0</v>
      </c>
      <c r="BV124" s="70">
        <v>0</v>
      </c>
      <c r="BW124" s="70">
        <v>0</v>
      </c>
      <c r="BX124" s="70">
        <v>0</v>
      </c>
      <c r="BY124" s="70">
        <v>0</v>
      </c>
      <c r="BZ124" s="70">
        <v>0</v>
      </c>
      <c r="CA124" s="70">
        <v>0</v>
      </c>
      <c r="CB124" s="70">
        <v>0</v>
      </c>
      <c r="CC124" s="70">
        <v>0</v>
      </c>
      <c r="CD124" s="70">
        <v>0</v>
      </c>
      <c r="CE124" s="70">
        <v>0</v>
      </c>
      <c r="CF124" s="70">
        <v>0</v>
      </c>
      <c r="CG124" s="70">
        <v>0</v>
      </c>
      <c r="CH124" s="70">
        <v>0</v>
      </c>
      <c r="CI124" s="70">
        <v>0</v>
      </c>
      <c r="CJ124" s="70">
        <v>0</v>
      </c>
      <c r="CK124" s="70">
        <v>0</v>
      </c>
      <c r="CL124" s="70">
        <v>0</v>
      </c>
      <c r="CM124" s="70">
        <v>0</v>
      </c>
      <c r="CN124" s="70">
        <v>0</v>
      </c>
      <c r="CO124" s="70">
        <v>0</v>
      </c>
      <c r="CP124" s="70">
        <v>0</v>
      </c>
      <c r="CQ124" s="70">
        <v>0</v>
      </c>
      <c r="CR124" s="70">
        <v>0</v>
      </c>
      <c r="CS124" s="70">
        <v>0</v>
      </c>
      <c r="CT124" s="70">
        <v>0</v>
      </c>
      <c r="CU124" s="70">
        <v>0</v>
      </c>
      <c r="CV124" s="70">
        <v>0</v>
      </c>
      <c r="CW124" s="70">
        <v>0</v>
      </c>
      <c r="CX124" s="70">
        <v>0</v>
      </c>
      <c r="CY124" s="70">
        <v>0</v>
      </c>
      <c r="CZ124" s="70">
        <v>0</v>
      </c>
      <c r="DA124" s="70">
        <v>0</v>
      </c>
      <c r="DB124" s="70">
        <v>0</v>
      </c>
      <c r="DC124" s="70">
        <v>0</v>
      </c>
      <c r="DD124" s="70">
        <v>0</v>
      </c>
      <c r="DE124" s="70">
        <v>0</v>
      </c>
      <c r="DF124" s="70">
        <v>0</v>
      </c>
      <c r="DG124" s="70">
        <v>0</v>
      </c>
      <c r="DH124" s="70">
        <v>0</v>
      </c>
      <c r="DI124" s="70">
        <v>0</v>
      </c>
      <c r="DJ124" s="70">
        <v>0</v>
      </c>
      <c r="DK124" s="70">
        <v>0</v>
      </c>
      <c r="DL124" s="78">
        <v>0</v>
      </c>
      <c r="DM124" s="61">
        <v>0</v>
      </c>
      <c r="DN124" s="61">
        <v>0</v>
      </c>
      <c r="DO124" s="61">
        <v>0</v>
      </c>
      <c r="DP124" s="61">
        <v>0</v>
      </c>
      <c r="DQ124" s="61">
        <v>0</v>
      </c>
      <c r="DR124" s="61">
        <v>0</v>
      </c>
      <c r="DS124" s="61">
        <v>0</v>
      </c>
      <c r="DT124" s="61">
        <v>0</v>
      </c>
      <c r="DU124" s="61">
        <v>0</v>
      </c>
      <c r="DV124" s="61">
        <v>0</v>
      </c>
      <c r="DW124" s="61">
        <v>0</v>
      </c>
      <c r="DX124" s="61">
        <v>0</v>
      </c>
      <c r="DY124" s="61">
        <v>0</v>
      </c>
    </row>
    <row r="125" s="61" customFormat="1" spans="1:129">
      <c r="A125" s="69"/>
      <c r="B125" s="70" t="s">
        <v>116</v>
      </c>
      <c r="C125" s="70">
        <v>0</v>
      </c>
      <c r="D125" s="70">
        <v>0</v>
      </c>
      <c r="E125" s="70">
        <v>0</v>
      </c>
      <c r="F125" s="70">
        <v>0</v>
      </c>
      <c r="G125" s="70">
        <v>0</v>
      </c>
      <c r="H125" s="70">
        <v>0</v>
      </c>
      <c r="I125" s="70">
        <v>0</v>
      </c>
      <c r="J125" s="70">
        <v>0</v>
      </c>
      <c r="K125" s="70">
        <v>0</v>
      </c>
      <c r="L125" s="70">
        <v>0</v>
      </c>
      <c r="M125" s="70">
        <v>0</v>
      </c>
      <c r="N125" s="70">
        <v>0</v>
      </c>
      <c r="O125" s="70">
        <v>0</v>
      </c>
      <c r="P125" s="70">
        <v>0</v>
      </c>
      <c r="Q125" s="70"/>
      <c r="R125" s="70"/>
      <c r="S125" s="70">
        <v>0</v>
      </c>
      <c r="T125" s="70">
        <v>0</v>
      </c>
      <c r="U125" s="70">
        <v>0</v>
      </c>
      <c r="V125" s="70">
        <v>0</v>
      </c>
      <c r="W125" s="70">
        <v>0</v>
      </c>
      <c r="X125" s="70">
        <v>0</v>
      </c>
      <c r="Y125" s="70">
        <v>0</v>
      </c>
      <c r="Z125" s="70">
        <v>0</v>
      </c>
      <c r="AA125" s="70">
        <v>0</v>
      </c>
      <c r="AB125" s="70">
        <v>0</v>
      </c>
      <c r="AC125" s="70">
        <v>0</v>
      </c>
      <c r="AD125" s="70">
        <v>0</v>
      </c>
      <c r="AE125" s="70">
        <v>0</v>
      </c>
      <c r="AF125" s="70">
        <v>0</v>
      </c>
      <c r="AG125" s="70">
        <v>0</v>
      </c>
      <c r="AH125" s="70">
        <v>0</v>
      </c>
      <c r="AI125" s="70">
        <v>0</v>
      </c>
      <c r="AJ125" s="70">
        <v>0</v>
      </c>
      <c r="AK125" s="70">
        <v>0</v>
      </c>
      <c r="AL125" s="70">
        <v>0</v>
      </c>
      <c r="AM125" s="70">
        <v>0</v>
      </c>
      <c r="AN125" s="70">
        <v>0</v>
      </c>
      <c r="AO125" s="70">
        <v>0</v>
      </c>
      <c r="AP125" s="70">
        <v>0</v>
      </c>
      <c r="AQ125" s="70">
        <v>0</v>
      </c>
      <c r="AR125" s="70">
        <v>0</v>
      </c>
      <c r="AS125" s="70">
        <v>0</v>
      </c>
      <c r="AT125" s="70">
        <v>0</v>
      </c>
      <c r="AU125" s="70">
        <v>0</v>
      </c>
      <c r="AV125" s="70">
        <v>0</v>
      </c>
      <c r="AW125" s="70">
        <v>0</v>
      </c>
      <c r="AX125" s="70">
        <v>0</v>
      </c>
      <c r="AY125" s="70">
        <v>0</v>
      </c>
      <c r="AZ125" s="70">
        <v>0</v>
      </c>
      <c r="BA125" s="70">
        <v>0</v>
      </c>
      <c r="BB125" s="70">
        <v>0</v>
      </c>
      <c r="BC125" s="70">
        <v>0</v>
      </c>
      <c r="BD125" s="70">
        <v>0</v>
      </c>
      <c r="BE125" s="70">
        <v>0</v>
      </c>
      <c r="BF125" s="70">
        <v>0</v>
      </c>
      <c r="BG125" s="70">
        <v>0</v>
      </c>
      <c r="BH125" s="70">
        <v>0</v>
      </c>
      <c r="BI125" s="70">
        <v>0</v>
      </c>
      <c r="BJ125" s="70">
        <v>0</v>
      </c>
      <c r="BK125" s="70">
        <v>0</v>
      </c>
      <c r="BL125" s="70">
        <v>0</v>
      </c>
      <c r="BM125" s="70">
        <v>0</v>
      </c>
      <c r="BN125" s="70">
        <v>0</v>
      </c>
      <c r="BO125" s="70">
        <v>0</v>
      </c>
      <c r="BP125" s="70">
        <v>0</v>
      </c>
      <c r="BQ125" s="70">
        <v>0</v>
      </c>
      <c r="BR125" s="70">
        <v>0</v>
      </c>
      <c r="BS125" s="70">
        <v>0</v>
      </c>
      <c r="BT125" s="70">
        <v>0</v>
      </c>
      <c r="BU125" s="70">
        <v>0</v>
      </c>
      <c r="BV125" s="70">
        <v>0</v>
      </c>
      <c r="BW125" s="70">
        <v>0</v>
      </c>
      <c r="BX125" s="70">
        <v>0</v>
      </c>
      <c r="BY125" s="70">
        <v>0</v>
      </c>
      <c r="BZ125" s="70">
        <v>0</v>
      </c>
      <c r="CA125" s="70">
        <v>0</v>
      </c>
      <c r="CB125" s="70">
        <v>0</v>
      </c>
      <c r="CC125" s="70">
        <v>0</v>
      </c>
      <c r="CD125" s="70">
        <v>0</v>
      </c>
      <c r="CE125" s="70">
        <v>0</v>
      </c>
      <c r="CF125" s="70">
        <v>0</v>
      </c>
      <c r="CG125" s="70">
        <v>0</v>
      </c>
      <c r="CH125" s="70">
        <v>0</v>
      </c>
      <c r="CI125" s="70">
        <v>0</v>
      </c>
      <c r="CJ125" s="70">
        <v>0</v>
      </c>
      <c r="CK125" s="70">
        <v>0</v>
      </c>
      <c r="CL125" s="70">
        <v>0</v>
      </c>
      <c r="CM125" s="70">
        <v>0</v>
      </c>
      <c r="CN125" s="70">
        <v>0</v>
      </c>
      <c r="CO125" s="70">
        <v>0</v>
      </c>
      <c r="CP125" s="70">
        <v>0</v>
      </c>
      <c r="CQ125" s="70">
        <v>0</v>
      </c>
      <c r="CR125" s="70">
        <v>0</v>
      </c>
      <c r="CS125" s="70">
        <v>0</v>
      </c>
      <c r="CT125" s="70">
        <v>0</v>
      </c>
      <c r="CU125" s="70">
        <v>0</v>
      </c>
      <c r="CV125" s="70">
        <v>0</v>
      </c>
      <c r="CW125" s="70">
        <v>0</v>
      </c>
      <c r="CX125" s="70">
        <v>0</v>
      </c>
      <c r="CY125" s="70">
        <v>0</v>
      </c>
      <c r="CZ125" s="70">
        <v>0</v>
      </c>
      <c r="DA125" s="70">
        <v>0</v>
      </c>
      <c r="DB125" s="70">
        <v>0</v>
      </c>
      <c r="DC125" s="70">
        <v>0</v>
      </c>
      <c r="DD125" s="70">
        <v>0</v>
      </c>
      <c r="DE125" s="70">
        <v>0</v>
      </c>
      <c r="DF125" s="70">
        <v>0</v>
      </c>
      <c r="DG125" s="70">
        <v>0</v>
      </c>
      <c r="DH125" s="70">
        <v>0</v>
      </c>
      <c r="DI125" s="70">
        <v>0</v>
      </c>
      <c r="DJ125" s="70">
        <v>0</v>
      </c>
      <c r="DK125" s="70">
        <v>0</v>
      </c>
      <c r="DL125" s="78">
        <v>0</v>
      </c>
      <c r="DM125" s="61">
        <v>0</v>
      </c>
      <c r="DN125" s="61">
        <v>0</v>
      </c>
      <c r="DO125" s="61">
        <v>0</v>
      </c>
      <c r="DP125" s="61">
        <v>0</v>
      </c>
      <c r="DQ125" s="61">
        <v>0</v>
      </c>
      <c r="DR125" s="61">
        <v>0</v>
      </c>
      <c r="DS125" s="61">
        <v>0</v>
      </c>
      <c r="DT125" s="61">
        <v>0</v>
      </c>
      <c r="DU125" s="61">
        <v>0</v>
      </c>
      <c r="DV125" s="61">
        <v>0</v>
      </c>
      <c r="DW125" s="61">
        <v>0</v>
      </c>
      <c r="DX125" s="61">
        <v>0</v>
      </c>
      <c r="DY125" s="61">
        <v>0</v>
      </c>
    </row>
    <row r="126" s="61" customFormat="1" spans="1:129">
      <c r="A126" s="69"/>
      <c r="B126" s="70" t="s">
        <v>117</v>
      </c>
      <c r="C126" s="70">
        <v>56273.16</v>
      </c>
      <c r="D126" s="70">
        <v>0</v>
      </c>
      <c r="E126" s="70">
        <v>0</v>
      </c>
      <c r="F126" s="70">
        <v>0</v>
      </c>
      <c r="G126" s="70">
        <v>0</v>
      </c>
      <c r="H126" s="70">
        <v>0</v>
      </c>
      <c r="I126" s="70">
        <v>0</v>
      </c>
      <c r="J126" s="70">
        <v>23105.75</v>
      </c>
      <c r="K126" s="70">
        <v>0</v>
      </c>
      <c r="L126" s="70">
        <v>0</v>
      </c>
      <c r="M126" s="70">
        <v>0</v>
      </c>
      <c r="N126" s="70">
        <v>0</v>
      </c>
      <c r="O126" s="70">
        <v>0</v>
      </c>
      <c r="P126" s="70">
        <v>0</v>
      </c>
      <c r="Q126" s="70"/>
      <c r="R126" s="70"/>
      <c r="S126" s="70">
        <v>0</v>
      </c>
      <c r="T126" s="70">
        <v>0</v>
      </c>
      <c r="U126" s="70">
        <v>27792.41</v>
      </c>
      <c r="V126" s="70">
        <v>5375</v>
      </c>
      <c r="W126" s="70">
        <v>0</v>
      </c>
      <c r="X126" s="70">
        <v>0</v>
      </c>
      <c r="Y126" s="70">
        <v>5375</v>
      </c>
      <c r="Z126" s="70">
        <v>0</v>
      </c>
      <c r="AA126" s="70">
        <v>0</v>
      </c>
      <c r="AB126" s="70">
        <v>0</v>
      </c>
      <c r="AC126" s="70">
        <v>0</v>
      </c>
      <c r="AD126" s="70">
        <v>0</v>
      </c>
      <c r="AE126" s="70">
        <v>0</v>
      </c>
      <c r="AF126" s="70">
        <v>0</v>
      </c>
      <c r="AG126" s="70">
        <v>0</v>
      </c>
      <c r="AH126" s="70">
        <v>0</v>
      </c>
      <c r="AI126" s="70">
        <v>0</v>
      </c>
      <c r="AJ126" s="70">
        <v>0</v>
      </c>
      <c r="AK126" s="70">
        <v>0</v>
      </c>
      <c r="AL126" s="70">
        <v>0</v>
      </c>
      <c r="AM126" s="70">
        <v>0</v>
      </c>
      <c r="AN126" s="70">
        <v>0</v>
      </c>
      <c r="AO126" s="70">
        <v>0</v>
      </c>
      <c r="AP126" s="70">
        <v>0</v>
      </c>
      <c r="AQ126" s="70">
        <v>0</v>
      </c>
      <c r="AR126" s="70">
        <v>0</v>
      </c>
      <c r="AS126" s="70">
        <v>27792.41</v>
      </c>
      <c r="AT126" s="70">
        <v>0</v>
      </c>
      <c r="AU126" s="70">
        <v>0</v>
      </c>
      <c r="AV126" s="70">
        <v>0</v>
      </c>
      <c r="AW126" s="70">
        <v>0</v>
      </c>
      <c r="AX126" s="70">
        <v>0</v>
      </c>
      <c r="AY126" s="70">
        <v>0</v>
      </c>
      <c r="AZ126" s="70">
        <v>0</v>
      </c>
      <c r="BA126" s="70">
        <v>0</v>
      </c>
      <c r="BB126" s="70">
        <v>0</v>
      </c>
      <c r="BC126" s="70">
        <v>0</v>
      </c>
      <c r="BD126" s="70">
        <v>0</v>
      </c>
      <c r="BE126" s="70">
        <v>0</v>
      </c>
      <c r="BF126" s="70">
        <v>0</v>
      </c>
      <c r="BG126" s="70">
        <v>0</v>
      </c>
      <c r="BH126" s="70">
        <v>0</v>
      </c>
      <c r="BI126" s="70">
        <v>0</v>
      </c>
      <c r="BJ126" s="70">
        <v>0</v>
      </c>
      <c r="BK126" s="70">
        <v>0</v>
      </c>
      <c r="BL126" s="70">
        <v>0</v>
      </c>
      <c r="BM126" s="70">
        <v>0</v>
      </c>
      <c r="BN126" s="70">
        <v>0</v>
      </c>
      <c r="BO126" s="70">
        <v>0</v>
      </c>
      <c r="BP126" s="70">
        <v>0</v>
      </c>
      <c r="BQ126" s="70">
        <v>0</v>
      </c>
      <c r="BR126" s="70">
        <v>0</v>
      </c>
      <c r="BS126" s="70">
        <v>0</v>
      </c>
      <c r="BT126" s="70">
        <v>0</v>
      </c>
      <c r="BU126" s="70">
        <v>0</v>
      </c>
      <c r="BV126" s="70">
        <v>0</v>
      </c>
      <c r="BW126" s="70">
        <v>0</v>
      </c>
      <c r="BX126" s="70">
        <v>0</v>
      </c>
      <c r="BY126" s="70">
        <v>0</v>
      </c>
      <c r="BZ126" s="70">
        <v>0</v>
      </c>
      <c r="CA126" s="70">
        <v>0</v>
      </c>
      <c r="CB126" s="70">
        <v>0</v>
      </c>
      <c r="CC126" s="70">
        <v>0</v>
      </c>
      <c r="CD126" s="70">
        <v>0</v>
      </c>
      <c r="CE126" s="70">
        <v>0</v>
      </c>
      <c r="CF126" s="70">
        <v>0</v>
      </c>
      <c r="CG126" s="70">
        <v>0</v>
      </c>
      <c r="CH126" s="70">
        <v>0</v>
      </c>
      <c r="CI126" s="70">
        <v>0</v>
      </c>
      <c r="CJ126" s="70">
        <v>0</v>
      </c>
      <c r="CK126" s="70">
        <v>0</v>
      </c>
      <c r="CL126" s="70">
        <v>0</v>
      </c>
      <c r="CM126" s="70">
        <v>0</v>
      </c>
      <c r="CN126" s="70">
        <v>0</v>
      </c>
      <c r="CO126" s="70">
        <v>0</v>
      </c>
      <c r="CP126" s="70">
        <v>0</v>
      </c>
      <c r="CQ126" s="70">
        <v>0</v>
      </c>
      <c r="CR126" s="70">
        <v>0</v>
      </c>
      <c r="CS126" s="70">
        <v>0</v>
      </c>
      <c r="CT126" s="70">
        <v>0</v>
      </c>
      <c r="CU126" s="70">
        <v>0</v>
      </c>
      <c r="CV126" s="70">
        <v>0</v>
      </c>
      <c r="CW126" s="70">
        <v>0</v>
      </c>
      <c r="CX126" s="70">
        <v>0</v>
      </c>
      <c r="CY126" s="70">
        <v>0</v>
      </c>
      <c r="CZ126" s="70">
        <v>0</v>
      </c>
      <c r="DA126" s="70">
        <v>0</v>
      </c>
      <c r="DB126" s="70">
        <v>0</v>
      </c>
      <c r="DC126" s="70">
        <v>0</v>
      </c>
      <c r="DD126" s="70">
        <v>0</v>
      </c>
      <c r="DE126" s="70">
        <v>0</v>
      </c>
      <c r="DF126" s="70">
        <v>0</v>
      </c>
      <c r="DG126" s="70">
        <v>0</v>
      </c>
      <c r="DH126" s="70">
        <v>0</v>
      </c>
      <c r="DI126" s="70">
        <v>0</v>
      </c>
      <c r="DJ126" s="70">
        <v>0</v>
      </c>
      <c r="DK126" s="70">
        <v>0</v>
      </c>
      <c r="DL126" s="78">
        <v>0</v>
      </c>
      <c r="DM126" s="61">
        <v>0</v>
      </c>
      <c r="DN126" s="61">
        <v>0</v>
      </c>
      <c r="DO126" s="61">
        <v>0</v>
      </c>
      <c r="DP126" s="61">
        <v>0</v>
      </c>
      <c r="DQ126" s="61">
        <v>0</v>
      </c>
      <c r="DR126" s="61">
        <v>0</v>
      </c>
      <c r="DS126" s="61">
        <v>0</v>
      </c>
      <c r="DT126" s="61">
        <v>0</v>
      </c>
      <c r="DU126" s="61">
        <v>0</v>
      </c>
      <c r="DV126" s="61">
        <v>0</v>
      </c>
      <c r="DW126" s="61">
        <v>0</v>
      </c>
      <c r="DX126" s="61">
        <v>0</v>
      </c>
      <c r="DY126" s="61">
        <v>0</v>
      </c>
    </row>
    <row r="127" s="61" customFormat="1" spans="1:129">
      <c r="A127" s="69"/>
      <c r="B127" s="70" t="s">
        <v>118</v>
      </c>
      <c r="C127" s="70">
        <v>85584.91</v>
      </c>
      <c r="D127" s="70">
        <v>0</v>
      </c>
      <c r="E127" s="70">
        <v>0</v>
      </c>
      <c r="F127" s="70">
        <v>0</v>
      </c>
      <c r="G127" s="70">
        <v>0</v>
      </c>
      <c r="H127" s="70">
        <v>85584.91</v>
      </c>
      <c r="I127" s="70">
        <v>0</v>
      </c>
      <c r="J127" s="70">
        <v>0</v>
      </c>
      <c r="K127" s="70">
        <v>0</v>
      </c>
      <c r="L127" s="70">
        <v>0</v>
      </c>
      <c r="M127" s="70">
        <v>0</v>
      </c>
      <c r="N127" s="70">
        <v>0</v>
      </c>
      <c r="O127" s="70">
        <v>0</v>
      </c>
      <c r="P127" s="70">
        <v>0</v>
      </c>
      <c r="Q127" s="70"/>
      <c r="R127" s="70"/>
      <c r="S127" s="70">
        <v>0</v>
      </c>
      <c r="T127" s="70">
        <v>0</v>
      </c>
      <c r="U127" s="70">
        <v>0</v>
      </c>
      <c r="V127" s="70">
        <v>0</v>
      </c>
      <c r="W127" s="70">
        <v>0</v>
      </c>
      <c r="X127" s="70">
        <v>0</v>
      </c>
      <c r="Y127" s="70">
        <v>0</v>
      </c>
      <c r="Z127" s="70">
        <v>0</v>
      </c>
      <c r="AA127" s="70">
        <v>0</v>
      </c>
      <c r="AB127" s="70">
        <v>0</v>
      </c>
      <c r="AC127" s="70">
        <v>0</v>
      </c>
      <c r="AD127" s="70">
        <v>0</v>
      </c>
      <c r="AE127" s="70">
        <v>0</v>
      </c>
      <c r="AF127" s="70">
        <v>0</v>
      </c>
      <c r="AG127" s="70">
        <v>0</v>
      </c>
      <c r="AH127" s="70">
        <v>0</v>
      </c>
      <c r="AI127" s="70">
        <v>0</v>
      </c>
      <c r="AJ127" s="70">
        <v>0</v>
      </c>
      <c r="AK127" s="70">
        <v>0</v>
      </c>
      <c r="AL127" s="70">
        <v>0</v>
      </c>
      <c r="AM127" s="70">
        <v>0</v>
      </c>
      <c r="AN127" s="70">
        <v>0</v>
      </c>
      <c r="AO127" s="70">
        <v>0</v>
      </c>
      <c r="AP127" s="70">
        <v>0</v>
      </c>
      <c r="AQ127" s="70">
        <v>0</v>
      </c>
      <c r="AR127" s="70">
        <v>0</v>
      </c>
      <c r="AS127" s="70">
        <v>0</v>
      </c>
      <c r="AT127" s="70">
        <v>0</v>
      </c>
      <c r="AU127" s="70">
        <v>0</v>
      </c>
      <c r="AV127" s="70">
        <v>0</v>
      </c>
      <c r="AW127" s="70">
        <v>0</v>
      </c>
      <c r="AX127" s="70">
        <v>0</v>
      </c>
      <c r="AY127" s="70">
        <v>0</v>
      </c>
      <c r="AZ127" s="70">
        <v>0</v>
      </c>
      <c r="BA127" s="70">
        <v>0</v>
      </c>
      <c r="BB127" s="70">
        <v>0</v>
      </c>
      <c r="BC127" s="70">
        <v>0</v>
      </c>
      <c r="BD127" s="70">
        <v>0</v>
      </c>
      <c r="BE127" s="70">
        <v>0</v>
      </c>
      <c r="BF127" s="70">
        <v>0</v>
      </c>
      <c r="BG127" s="70">
        <v>0</v>
      </c>
      <c r="BH127" s="70">
        <v>0</v>
      </c>
      <c r="BI127" s="70">
        <v>0</v>
      </c>
      <c r="BJ127" s="70">
        <v>0</v>
      </c>
      <c r="BK127" s="70">
        <v>0</v>
      </c>
      <c r="BL127" s="70">
        <v>0</v>
      </c>
      <c r="BM127" s="70">
        <v>0</v>
      </c>
      <c r="BN127" s="70">
        <v>0</v>
      </c>
      <c r="BO127" s="70">
        <v>0</v>
      </c>
      <c r="BP127" s="70">
        <v>0</v>
      </c>
      <c r="BQ127" s="70">
        <v>0</v>
      </c>
      <c r="BR127" s="70">
        <v>0</v>
      </c>
      <c r="BS127" s="70">
        <v>0</v>
      </c>
      <c r="BT127" s="70">
        <v>0</v>
      </c>
      <c r="BU127" s="70">
        <v>0</v>
      </c>
      <c r="BV127" s="70">
        <v>0</v>
      </c>
      <c r="BW127" s="70">
        <v>0</v>
      </c>
      <c r="BX127" s="70">
        <v>0</v>
      </c>
      <c r="BY127" s="70">
        <v>0</v>
      </c>
      <c r="BZ127" s="70">
        <v>0</v>
      </c>
      <c r="CA127" s="70">
        <v>0</v>
      </c>
      <c r="CB127" s="70">
        <v>0</v>
      </c>
      <c r="CC127" s="70">
        <v>0</v>
      </c>
      <c r="CD127" s="70">
        <v>0</v>
      </c>
      <c r="CE127" s="70">
        <v>0</v>
      </c>
      <c r="CF127" s="70">
        <v>0</v>
      </c>
      <c r="CG127" s="70">
        <v>0</v>
      </c>
      <c r="CH127" s="70">
        <v>0</v>
      </c>
      <c r="CI127" s="70">
        <v>0</v>
      </c>
      <c r="CJ127" s="70">
        <v>0</v>
      </c>
      <c r="CK127" s="70">
        <v>0</v>
      </c>
      <c r="CL127" s="70">
        <v>0</v>
      </c>
      <c r="CM127" s="70">
        <v>0</v>
      </c>
      <c r="CN127" s="70">
        <v>0</v>
      </c>
      <c r="CO127" s="70">
        <v>0</v>
      </c>
      <c r="CP127" s="70">
        <v>0</v>
      </c>
      <c r="CQ127" s="70">
        <v>0</v>
      </c>
      <c r="CR127" s="70">
        <v>0</v>
      </c>
      <c r="CS127" s="70">
        <v>0</v>
      </c>
      <c r="CT127" s="70">
        <v>0</v>
      </c>
      <c r="CU127" s="70">
        <v>0</v>
      </c>
      <c r="CV127" s="70">
        <v>0</v>
      </c>
      <c r="CW127" s="70">
        <v>0</v>
      </c>
      <c r="CX127" s="70">
        <v>0</v>
      </c>
      <c r="CY127" s="70">
        <v>0</v>
      </c>
      <c r="CZ127" s="70">
        <v>0</v>
      </c>
      <c r="DA127" s="70">
        <v>0</v>
      </c>
      <c r="DB127" s="70">
        <v>0</v>
      </c>
      <c r="DC127" s="70">
        <v>0</v>
      </c>
      <c r="DD127" s="70">
        <v>0</v>
      </c>
      <c r="DE127" s="70">
        <v>0</v>
      </c>
      <c r="DF127" s="70">
        <v>0</v>
      </c>
      <c r="DG127" s="70">
        <v>0</v>
      </c>
      <c r="DH127" s="70">
        <v>0</v>
      </c>
      <c r="DI127" s="70">
        <v>0</v>
      </c>
      <c r="DJ127" s="70">
        <v>0</v>
      </c>
      <c r="DK127" s="70">
        <v>0</v>
      </c>
      <c r="DL127" s="78">
        <v>0</v>
      </c>
      <c r="DM127" s="61">
        <v>0</v>
      </c>
      <c r="DN127" s="61">
        <v>0</v>
      </c>
      <c r="DO127" s="61">
        <v>0</v>
      </c>
      <c r="DP127" s="61">
        <v>0</v>
      </c>
      <c r="DQ127" s="61">
        <v>0</v>
      </c>
      <c r="DR127" s="61">
        <v>0</v>
      </c>
      <c r="DS127" s="61">
        <v>0</v>
      </c>
      <c r="DT127" s="61">
        <v>0</v>
      </c>
      <c r="DU127" s="61">
        <v>0</v>
      </c>
      <c r="DV127" s="61">
        <v>0</v>
      </c>
      <c r="DW127" s="61">
        <v>0</v>
      </c>
      <c r="DX127" s="61">
        <v>0</v>
      </c>
      <c r="DY127" s="61">
        <v>0</v>
      </c>
    </row>
    <row r="128" s="61" customFormat="1" spans="1:129">
      <c r="A128" s="69"/>
      <c r="B128" s="70" t="s">
        <v>119</v>
      </c>
      <c r="C128" s="70">
        <v>2660.95</v>
      </c>
      <c r="D128" s="70">
        <v>0</v>
      </c>
      <c r="E128" s="70">
        <v>0</v>
      </c>
      <c r="F128" s="70">
        <v>0</v>
      </c>
      <c r="G128" s="70">
        <v>0</v>
      </c>
      <c r="H128" s="70">
        <v>0</v>
      </c>
      <c r="I128" s="70">
        <v>0</v>
      </c>
      <c r="J128" s="70">
        <v>0</v>
      </c>
      <c r="K128" s="70">
        <v>0</v>
      </c>
      <c r="L128" s="70">
        <v>0</v>
      </c>
      <c r="M128" s="70">
        <v>0</v>
      </c>
      <c r="N128" s="70">
        <v>0</v>
      </c>
      <c r="O128" s="70">
        <v>0</v>
      </c>
      <c r="P128" s="70">
        <v>0</v>
      </c>
      <c r="Q128" s="70"/>
      <c r="R128" s="70"/>
      <c r="S128" s="70">
        <v>0</v>
      </c>
      <c r="T128" s="70">
        <v>0</v>
      </c>
      <c r="U128" s="70">
        <v>2170</v>
      </c>
      <c r="V128" s="70">
        <v>0</v>
      </c>
      <c r="W128" s="70">
        <v>490.95</v>
      </c>
      <c r="X128" s="70">
        <v>0</v>
      </c>
      <c r="Y128" s="70">
        <v>0</v>
      </c>
      <c r="Z128" s="70">
        <v>0</v>
      </c>
      <c r="AA128" s="70">
        <v>0</v>
      </c>
      <c r="AB128" s="70">
        <v>0</v>
      </c>
      <c r="AC128" s="70">
        <v>0</v>
      </c>
      <c r="AD128" s="70">
        <v>0</v>
      </c>
      <c r="AE128" s="70">
        <v>0</v>
      </c>
      <c r="AF128" s="70">
        <v>490.95</v>
      </c>
      <c r="AG128" s="70">
        <v>0</v>
      </c>
      <c r="AH128" s="70">
        <v>0</v>
      </c>
      <c r="AI128" s="70">
        <v>0</v>
      </c>
      <c r="AJ128" s="70">
        <v>0</v>
      </c>
      <c r="AK128" s="70">
        <v>0</v>
      </c>
      <c r="AL128" s="70">
        <v>0</v>
      </c>
      <c r="AM128" s="70">
        <v>0</v>
      </c>
      <c r="AN128" s="70">
        <v>0</v>
      </c>
      <c r="AO128" s="70">
        <v>0</v>
      </c>
      <c r="AP128" s="70">
        <v>0</v>
      </c>
      <c r="AQ128" s="70">
        <v>0</v>
      </c>
      <c r="AR128" s="70">
        <v>0</v>
      </c>
      <c r="AS128" s="70">
        <v>0</v>
      </c>
      <c r="AT128" s="70">
        <v>1360</v>
      </c>
      <c r="AU128" s="70">
        <v>810</v>
      </c>
      <c r="AV128" s="70">
        <v>0</v>
      </c>
      <c r="AW128" s="70">
        <v>0</v>
      </c>
      <c r="AX128" s="70">
        <v>0</v>
      </c>
      <c r="AY128" s="70">
        <v>0</v>
      </c>
      <c r="AZ128" s="70">
        <v>0</v>
      </c>
      <c r="BA128" s="70">
        <v>0</v>
      </c>
      <c r="BB128" s="70">
        <v>0</v>
      </c>
      <c r="BC128" s="70">
        <v>0</v>
      </c>
      <c r="BD128" s="70">
        <v>0</v>
      </c>
      <c r="BE128" s="70">
        <v>0</v>
      </c>
      <c r="BF128" s="70">
        <v>0</v>
      </c>
      <c r="BG128" s="70">
        <v>0</v>
      </c>
      <c r="BH128" s="70">
        <v>0</v>
      </c>
      <c r="BI128" s="70">
        <v>0</v>
      </c>
      <c r="BJ128" s="70">
        <v>0</v>
      </c>
      <c r="BK128" s="70">
        <v>0</v>
      </c>
      <c r="BL128" s="70">
        <v>0</v>
      </c>
      <c r="BM128" s="70">
        <v>0</v>
      </c>
      <c r="BN128" s="70">
        <v>80</v>
      </c>
      <c r="BO128" s="70">
        <v>0</v>
      </c>
      <c r="BP128" s="70">
        <v>0</v>
      </c>
      <c r="BQ128" s="70">
        <v>0</v>
      </c>
      <c r="BR128" s="70">
        <v>0</v>
      </c>
      <c r="BS128" s="70">
        <v>0</v>
      </c>
      <c r="BT128" s="70">
        <v>0</v>
      </c>
      <c r="BU128" s="70">
        <v>0</v>
      </c>
      <c r="BV128" s="70">
        <v>0</v>
      </c>
      <c r="BW128" s="70">
        <v>0</v>
      </c>
      <c r="BX128" s="70">
        <v>0</v>
      </c>
      <c r="BY128" s="70">
        <v>0</v>
      </c>
      <c r="BZ128" s="70">
        <v>0</v>
      </c>
      <c r="CA128" s="70">
        <v>0</v>
      </c>
      <c r="CB128" s="70">
        <v>0</v>
      </c>
      <c r="CC128" s="70">
        <v>0</v>
      </c>
      <c r="CD128" s="70">
        <v>0</v>
      </c>
      <c r="CE128" s="70">
        <v>0</v>
      </c>
      <c r="CF128" s="70">
        <v>0</v>
      </c>
      <c r="CG128" s="70">
        <v>0</v>
      </c>
      <c r="CH128" s="70">
        <v>0</v>
      </c>
      <c r="CI128" s="70">
        <v>0</v>
      </c>
      <c r="CJ128" s="70">
        <v>0</v>
      </c>
      <c r="CK128" s="70">
        <v>0</v>
      </c>
      <c r="CL128" s="70">
        <v>0</v>
      </c>
      <c r="CM128" s="70">
        <v>0</v>
      </c>
      <c r="CN128" s="70">
        <v>0</v>
      </c>
      <c r="CO128" s="70">
        <v>0</v>
      </c>
      <c r="CP128" s="70">
        <v>0</v>
      </c>
      <c r="CQ128" s="70">
        <v>0</v>
      </c>
      <c r="CR128" s="70">
        <v>0</v>
      </c>
      <c r="CS128" s="70">
        <v>0</v>
      </c>
      <c r="CT128" s="70">
        <v>0</v>
      </c>
      <c r="CU128" s="70">
        <v>0</v>
      </c>
      <c r="CV128" s="70">
        <v>0</v>
      </c>
      <c r="CW128" s="70">
        <v>300</v>
      </c>
      <c r="CX128" s="70">
        <v>0</v>
      </c>
      <c r="CY128" s="70">
        <v>0</v>
      </c>
      <c r="CZ128" s="70">
        <v>0</v>
      </c>
      <c r="DA128" s="70">
        <v>0</v>
      </c>
      <c r="DB128" s="70">
        <v>0</v>
      </c>
      <c r="DC128" s="70">
        <v>0</v>
      </c>
      <c r="DD128" s="70">
        <v>0</v>
      </c>
      <c r="DE128" s="70">
        <v>0</v>
      </c>
      <c r="DF128" s="70">
        <v>0</v>
      </c>
      <c r="DG128" s="70">
        <v>0</v>
      </c>
      <c r="DH128" s="70">
        <v>0</v>
      </c>
      <c r="DI128" s="70">
        <v>0</v>
      </c>
      <c r="DJ128" s="70">
        <v>0</v>
      </c>
      <c r="DK128" s="70">
        <v>0</v>
      </c>
      <c r="DL128" s="78">
        <v>0</v>
      </c>
      <c r="DM128" s="61">
        <v>0</v>
      </c>
      <c r="DN128" s="61">
        <v>0</v>
      </c>
      <c r="DO128" s="61">
        <v>430</v>
      </c>
      <c r="DP128" s="61">
        <v>0</v>
      </c>
      <c r="DQ128" s="61">
        <v>0</v>
      </c>
      <c r="DR128" s="61">
        <v>0</v>
      </c>
      <c r="DS128" s="61">
        <v>0</v>
      </c>
      <c r="DT128" s="61">
        <v>0</v>
      </c>
      <c r="DU128" s="61">
        <v>0</v>
      </c>
      <c r="DV128" s="61">
        <v>0</v>
      </c>
      <c r="DW128" s="61">
        <v>0</v>
      </c>
      <c r="DX128" s="61">
        <v>0</v>
      </c>
      <c r="DY128" s="61">
        <v>0</v>
      </c>
    </row>
    <row r="129" s="61" customFormat="1" spans="1:129">
      <c r="A129" s="69"/>
      <c r="B129" s="70" t="s">
        <v>120</v>
      </c>
      <c r="C129" s="70">
        <v>84529.77</v>
      </c>
      <c r="D129" s="70">
        <v>0</v>
      </c>
      <c r="E129" s="70">
        <v>0</v>
      </c>
      <c r="F129" s="70">
        <v>0</v>
      </c>
      <c r="G129" s="70">
        <v>0</v>
      </c>
      <c r="H129" s="70">
        <v>0</v>
      </c>
      <c r="I129" s="70">
        <v>0</v>
      </c>
      <c r="J129" s="70">
        <v>40624.33</v>
      </c>
      <c r="K129" s="70">
        <v>0</v>
      </c>
      <c r="L129" s="70">
        <v>0</v>
      </c>
      <c r="M129" s="70">
        <v>0</v>
      </c>
      <c r="N129" s="70">
        <v>0</v>
      </c>
      <c r="O129" s="70">
        <v>0</v>
      </c>
      <c r="P129" s="70">
        <v>0</v>
      </c>
      <c r="Q129" s="70"/>
      <c r="R129" s="70"/>
      <c r="S129" s="70">
        <v>0</v>
      </c>
      <c r="T129" s="70">
        <v>0</v>
      </c>
      <c r="U129" s="70">
        <v>43905.44</v>
      </c>
      <c r="V129" s="70">
        <v>0</v>
      </c>
      <c r="W129" s="70">
        <v>0</v>
      </c>
      <c r="X129" s="70">
        <v>0</v>
      </c>
      <c r="Y129" s="70">
        <v>0</v>
      </c>
      <c r="Z129" s="70">
        <v>0</v>
      </c>
      <c r="AA129" s="70">
        <v>0</v>
      </c>
      <c r="AB129" s="70">
        <v>0</v>
      </c>
      <c r="AC129" s="70">
        <v>0</v>
      </c>
      <c r="AD129" s="70">
        <v>0</v>
      </c>
      <c r="AE129" s="70">
        <v>0</v>
      </c>
      <c r="AF129" s="70">
        <v>0</v>
      </c>
      <c r="AG129" s="70">
        <v>0</v>
      </c>
      <c r="AH129" s="70">
        <v>0</v>
      </c>
      <c r="AI129" s="70">
        <v>0</v>
      </c>
      <c r="AJ129" s="70">
        <v>0</v>
      </c>
      <c r="AK129" s="70">
        <v>0</v>
      </c>
      <c r="AL129" s="70">
        <v>0</v>
      </c>
      <c r="AM129" s="70">
        <v>0</v>
      </c>
      <c r="AN129" s="70">
        <v>0</v>
      </c>
      <c r="AO129" s="70">
        <v>0</v>
      </c>
      <c r="AP129" s="70">
        <v>0</v>
      </c>
      <c r="AQ129" s="70">
        <v>0</v>
      </c>
      <c r="AR129" s="70">
        <v>0</v>
      </c>
      <c r="AS129" s="70">
        <v>0</v>
      </c>
      <c r="AT129" s="70">
        <v>0</v>
      </c>
      <c r="AU129" s="70">
        <v>43905.44</v>
      </c>
      <c r="AV129" s="70">
        <v>0</v>
      </c>
      <c r="AW129" s="70">
        <v>0</v>
      </c>
      <c r="AX129" s="70">
        <v>0</v>
      </c>
      <c r="AY129" s="70">
        <v>0</v>
      </c>
      <c r="AZ129" s="70">
        <v>0</v>
      </c>
      <c r="BA129" s="70">
        <v>0</v>
      </c>
      <c r="BB129" s="70">
        <v>17475.73</v>
      </c>
      <c r="BC129" s="70">
        <v>0</v>
      </c>
      <c r="BD129" s="70">
        <v>0</v>
      </c>
      <c r="BE129" s="70">
        <v>0</v>
      </c>
      <c r="BF129" s="70">
        <v>0</v>
      </c>
      <c r="BG129" s="70">
        <v>0</v>
      </c>
      <c r="BH129" s="70">
        <v>0</v>
      </c>
      <c r="BI129" s="70">
        <v>0</v>
      </c>
      <c r="BJ129" s="70">
        <v>0</v>
      </c>
      <c r="BK129" s="70">
        <v>0</v>
      </c>
      <c r="BL129" s="70">
        <v>0</v>
      </c>
      <c r="BM129" s="70">
        <v>0</v>
      </c>
      <c r="BN129" s="70">
        <v>347</v>
      </c>
      <c r="BO129" s="70">
        <v>0</v>
      </c>
      <c r="BP129" s="70">
        <v>0</v>
      </c>
      <c r="BQ129" s="70">
        <v>0</v>
      </c>
      <c r="BR129" s="70">
        <v>0</v>
      </c>
      <c r="BS129" s="70">
        <v>2508.09</v>
      </c>
      <c r="BT129" s="70">
        <v>0</v>
      </c>
      <c r="BU129" s="70">
        <v>0</v>
      </c>
      <c r="BV129" s="70">
        <v>0</v>
      </c>
      <c r="BW129" s="70">
        <v>0</v>
      </c>
      <c r="BX129" s="70">
        <v>0</v>
      </c>
      <c r="BY129" s="70">
        <v>-2011.38</v>
      </c>
      <c r="BZ129" s="70">
        <v>8956</v>
      </c>
      <c r="CA129" s="70">
        <v>0</v>
      </c>
      <c r="CB129" s="70">
        <v>0</v>
      </c>
      <c r="CC129" s="70">
        <v>0</v>
      </c>
      <c r="CD129" s="70">
        <v>0</v>
      </c>
      <c r="CE129" s="70">
        <v>0</v>
      </c>
      <c r="CF129" s="70">
        <v>0</v>
      </c>
      <c r="CG129" s="70">
        <v>0</v>
      </c>
      <c r="CH129" s="70">
        <v>0</v>
      </c>
      <c r="CI129" s="70">
        <v>0</v>
      </c>
      <c r="CJ129" s="70">
        <v>0</v>
      </c>
      <c r="CK129" s="70">
        <v>0</v>
      </c>
      <c r="CL129" s="70">
        <v>14963.33</v>
      </c>
      <c r="CM129" s="70">
        <v>1666.67</v>
      </c>
      <c r="CN129" s="70">
        <v>0</v>
      </c>
      <c r="CO129" s="70">
        <v>0</v>
      </c>
      <c r="CP129" s="70">
        <v>0</v>
      </c>
      <c r="CQ129" s="70">
        <v>0</v>
      </c>
      <c r="CR129" s="70">
        <v>0</v>
      </c>
      <c r="CS129" s="70">
        <v>0</v>
      </c>
      <c r="CT129" s="70">
        <v>0</v>
      </c>
      <c r="CU129" s="70">
        <v>0</v>
      </c>
      <c r="CV129" s="70">
        <v>0</v>
      </c>
      <c r="CW129" s="70">
        <v>0</v>
      </c>
      <c r="CX129" s="70">
        <v>0</v>
      </c>
      <c r="CY129" s="70">
        <v>0</v>
      </c>
      <c r="CZ129" s="70">
        <v>0</v>
      </c>
      <c r="DA129" s="70">
        <v>0</v>
      </c>
      <c r="DB129" s="70">
        <v>0</v>
      </c>
      <c r="DC129" s="70">
        <v>0</v>
      </c>
      <c r="DD129" s="70">
        <v>0</v>
      </c>
      <c r="DE129" s="70">
        <v>0</v>
      </c>
      <c r="DF129" s="70">
        <v>0</v>
      </c>
      <c r="DG129" s="70">
        <v>0</v>
      </c>
      <c r="DH129" s="70">
        <v>0</v>
      </c>
      <c r="DI129" s="70">
        <v>0</v>
      </c>
      <c r="DJ129" s="70">
        <v>0</v>
      </c>
      <c r="DK129" s="70">
        <v>0</v>
      </c>
      <c r="DL129" s="78">
        <v>0</v>
      </c>
      <c r="DM129" s="61">
        <v>0</v>
      </c>
      <c r="DN129" s="61">
        <v>0</v>
      </c>
      <c r="DO129" s="61">
        <v>0</v>
      </c>
      <c r="DP129" s="61">
        <v>0</v>
      </c>
      <c r="DQ129" s="61">
        <v>0</v>
      </c>
      <c r="DR129" s="61">
        <v>0</v>
      </c>
      <c r="DS129" s="61">
        <v>0</v>
      </c>
      <c r="DT129" s="61">
        <v>0</v>
      </c>
      <c r="DU129" s="61">
        <v>0</v>
      </c>
      <c r="DV129" s="61">
        <v>0</v>
      </c>
      <c r="DW129" s="61">
        <v>0</v>
      </c>
      <c r="DX129" s="61">
        <v>0</v>
      </c>
      <c r="DY129" s="61">
        <v>0</v>
      </c>
    </row>
    <row r="130" s="61" customFormat="1" spans="1:129">
      <c r="A130" s="69"/>
      <c r="B130" s="70" t="s">
        <v>121</v>
      </c>
      <c r="C130" s="70">
        <v>0</v>
      </c>
      <c r="D130" s="70">
        <v>0</v>
      </c>
      <c r="E130" s="70">
        <v>0</v>
      </c>
      <c r="F130" s="70">
        <v>0</v>
      </c>
      <c r="G130" s="70">
        <v>0</v>
      </c>
      <c r="H130" s="70">
        <v>0</v>
      </c>
      <c r="I130" s="70">
        <v>0</v>
      </c>
      <c r="J130" s="70">
        <v>0</v>
      </c>
      <c r="K130" s="70">
        <v>0</v>
      </c>
      <c r="L130" s="70">
        <v>0</v>
      </c>
      <c r="M130" s="70">
        <v>0</v>
      </c>
      <c r="N130" s="70">
        <v>0</v>
      </c>
      <c r="O130" s="70">
        <v>0</v>
      </c>
      <c r="P130" s="70">
        <v>0</v>
      </c>
      <c r="Q130" s="70"/>
      <c r="R130" s="70"/>
      <c r="S130" s="70">
        <v>0</v>
      </c>
      <c r="T130" s="70">
        <v>0</v>
      </c>
      <c r="U130" s="70">
        <v>0</v>
      </c>
      <c r="V130" s="70">
        <v>0</v>
      </c>
      <c r="W130" s="70">
        <v>0</v>
      </c>
      <c r="X130" s="70">
        <v>0</v>
      </c>
      <c r="Y130" s="70">
        <v>0</v>
      </c>
      <c r="Z130" s="70">
        <v>0</v>
      </c>
      <c r="AA130" s="70">
        <v>0</v>
      </c>
      <c r="AB130" s="70">
        <v>0</v>
      </c>
      <c r="AC130" s="70">
        <v>0</v>
      </c>
      <c r="AD130" s="70">
        <v>0</v>
      </c>
      <c r="AE130" s="70">
        <v>0</v>
      </c>
      <c r="AF130" s="70">
        <v>0</v>
      </c>
      <c r="AG130" s="70">
        <v>0</v>
      </c>
      <c r="AH130" s="70">
        <v>0</v>
      </c>
      <c r="AI130" s="70">
        <v>0</v>
      </c>
      <c r="AJ130" s="70">
        <v>0</v>
      </c>
      <c r="AK130" s="70">
        <v>0</v>
      </c>
      <c r="AL130" s="70">
        <v>0</v>
      </c>
      <c r="AM130" s="70">
        <v>0</v>
      </c>
      <c r="AN130" s="70">
        <v>0</v>
      </c>
      <c r="AO130" s="70">
        <v>0</v>
      </c>
      <c r="AP130" s="70">
        <v>0</v>
      </c>
      <c r="AQ130" s="70">
        <v>0</v>
      </c>
      <c r="AR130" s="70">
        <v>0</v>
      </c>
      <c r="AS130" s="70">
        <v>0</v>
      </c>
      <c r="AT130" s="70">
        <v>0</v>
      </c>
      <c r="AU130" s="70">
        <v>0</v>
      </c>
      <c r="AV130" s="70">
        <v>0</v>
      </c>
      <c r="AW130" s="70">
        <v>0</v>
      </c>
      <c r="AX130" s="70">
        <v>0</v>
      </c>
      <c r="AY130" s="70">
        <v>0</v>
      </c>
      <c r="AZ130" s="70">
        <v>0</v>
      </c>
      <c r="BA130" s="70">
        <v>0</v>
      </c>
      <c r="BB130" s="70">
        <v>0</v>
      </c>
      <c r="BC130" s="70">
        <v>0</v>
      </c>
      <c r="BD130" s="70">
        <v>0</v>
      </c>
      <c r="BE130" s="70">
        <v>0</v>
      </c>
      <c r="BF130" s="70">
        <v>0</v>
      </c>
      <c r="BG130" s="70">
        <v>0</v>
      </c>
      <c r="BH130" s="70">
        <v>0</v>
      </c>
      <c r="BI130" s="70">
        <v>0</v>
      </c>
      <c r="BJ130" s="70">
        <v>0</v>
      </c>
      <c r="BK130" s="70">
        <v>0</v>
      </c>
      <c r="BL130" s="70">
        <v>0</v>
      </c>
      <c r="BM130" s="70">
        <v>0</v>
      </c>
      <c r="BN130" s="70">
        <v>0</v>
      </c>
      <c r="BO130" s="70">
        <v>0</v>
      </c>
      <c r="BP130" s="70">
        <v>0</v>
      </c>
      <c r="BQ130" s="70">
        <v>0</v>
      </c>
      <c r="BR130" s="70">
        <v>0</v>
      </c>
      <c r="BS130" s="70">
        <v>0</v>
      </c>
      <c r="BT130" s="70">
        <v>0</v>
      </c>
      <c r="BU130" s="70">
        <v>0</v>
      </c>
      <c r="BV130" s="70">
        <v>0</v>
      </c>
      <c r="BW130" s="70">
        <v>0</v>
      </c>
      <c r="BX130" s="70">
        <v>0</v>
      </c>
      <c r="BY130" s="70">
        <v>0</v>
      </c>
      <c r="BZ130" s="70">
        <v>0</v>
      </c>
      <c r="CA130" s="70">
        <v>0</v>
      </c>
      <c r="CB130" s="70">
        <v>0</v>
      </c>
      <c r="CC130" s="70">
        <v>0</v>
      </c>
      <c r="CD130" s="70">
        <v>0</v>
      </c>
      <c r="CE130" s="70">
        <v>0</v>
      </c>
      <c r="CF130" s="70">
        <v>0</v>
      </c>
      <c r="CG130" s="70">
        <v>0</v>
      </c>
      <c r="CH130" s="70">
        <v>0</v>
      </c>
      <c r="CI130" s="70">
        <v>0</v>
      </c>
      <c r="CJ130" s="70">
        <v>0</v>
      </c>
      <c r="CK130" s="70">
        <v>0</v>
      </c>
      <c r="CL130" s="70">
        <v>0</v>
      </c>
      <c r="CM130" s="70">
        <v>0</v>
      </c>
      <c r="CN130" s="70">
        <v>0</v>
      </c>
      <c r="CO130" s="70">
        <v>0</v>
      </c>
      <c r="CP130" s="70">
        <v>0</v>
      </c>
      <c r="CQ130" s="70">
        <v>0</v>
      </c>
      <c r="CR130" s="70">
        <v>0</v>
      </c>
      <c r="CS130" s="70">
        <v>0</v>
      </c>
      <c r="CT130" s="70">
        <v>0</v>
      </c>
      <c r="CU130" s="70">
        <v>0</v>
      </c>
      <c r="CV130" s="70">
        <v>0</v>
      </c>
      <c r="CW130" s="70">
        <v>0</v>
      </c>
      <c r="CX130" s="70">
        <v>0</v>
      </c>
      <c r="CY130" s="70">
        <v>0</v>
      </c>
      <c r="CZ130" s="70">
        <v>0</v>
      </c>
      <c r="DA130" s="70">
        <v>0</v>
      </c>
      <c r="DB130" s="70">
        <v>0</v>
      </c>
      <c r="DC130" s="70">
        <v>0</v>
      </c>
      <c r="DD130" s="70">
        <v>0</v>
      </c>
      <c r="DE130" s="70">
        <v>0</v>
      </c>
      <c r="DF130" s="70">
        <v>0</v>
      </c>
      <c r="DG130" s="70">
        <v>0</v>
      </c>
      <c r="DH130" s="70">
        <v>0</v>
      </c>
      <c r="DI130" s="70">
        <v>0</v>
      </c>
      <c r="DJ130" s="70">
        <v>0</v>
      </c>
      <c r="DK130" s="70">
        <v>0</v>
      </c>
      <c r="DL130" s="78">
        <v>0</v>
      </c>
      <c r="DM130" s="61">
        <v>0</v>
      </c>
      <c r="DN130" s="61">
        <v>0</v>
      </c>
      <c r="DO130" s="61">
        <v>0</v>
      </c>
      <c r="DP130" s="61">
        <v>0</v>
      </c>
      <c r="DQ130" s="61">
        <v>0</v>
      </c>
      <c r="DR130" s="61">
        <v>0</v>
      </c>
      <c r="DS130" s="61">
        <v>0</v>
      </c>
      <c r="DT130" s="61">
        <v>0</v>
      </c>
      <c r="DU130" s="61">
        <v>0</v>
      </c>
      <c r="DV130" s="61">
        <v>0</v>
      </c>
      <c r="DW130" s="61">
        <v>0</v>
      </c>
      <c r="DX130" s="61">
        <v>0</v>
      </c>
      <c r="DY130" s="61">
        <v>0</v>
      </c>
    </row>
    <row r="131" s="61" customFormat="1" spans="1:129">
      <c r="A131" s="69"/>
      <c r="B131" s="70" t="s">
        <v>122</v>
      </c>
      <c r="C131" s="70">
        <v>116223.31</v>
      </c>
      <c r="D131" s="70">
        <v>0</v>
      </c>
      <c r="E131" s="70">
        <v>0</v>
      </c>
      <c r="F131" s="70">
        <v>0</v>
      </c>
      <c r="G131" s="70">
        <v>0</v>
      </c>
      <c r="H131" s="70">
        <v>0</v>
      </c>
      <c r="I131" s="70">
        <v>0</v>
      </c>
      <c r="J131" s="70">
        <v>47676.25</v>
      </c>
      <c r="K131" s="70">
        <v>0</v>
      </c>
      <c r="L131" s="70">
        <v>411.4</v>
      </c>
      <c r="M131" s="70">
        <v>0</v>
      </c>
      <c r="N131" s="70">
        <v>0</v>
      </c>
      <c r="O131" s="70">
        <v>0</v>
      </c>
      <c r="P131" s="70">
        <v>0</v>
      </c>
      <c r="Q131" s="70"/>
      <c r="R131" s="70"/>
      <c r="S131" s="70">
        <v>0</v>
      </c>
      <c r="T131" s="70">
        <v>106.23</v>
      </c>
      <c r="U131" s="70">
        <v>42024.37</v>
      </c>
      <c r="V131" s="70">
        <v>25086.83</v>
      </c>
      <c r="W131" s="70">
        <v>918.23</v>
      </c>
      <c r="X131" s="70">
        <v>0</v>
      </c>
      <c r="Y131" s="70">
        <v>25086.83</v>
      </c>
      <c r="Z131" s="70">
        <v>0</v>
      </c>
      <c r="AA131" s="70">
        <v>0</v>
      </c>
      <c r="AB131" s="70">
        <v>0</v>
      </c>
      <c r="AC131" s="70">
        <v>0</v>
      </c>
      <c r="AD131" s="70">
        <v>0</v>
      </c>
      <c r="AE131" s="70">
        <v>0</v>
      </c>
      <c r="AF131" s="70">
        <v>80</v>
      </c>
      <c r="AG131" s="70">
        <v>361.23</v>
      </c>
      <c r="AH131" s="70">
        <v>0</v>
      </c>
      <c r="AI131" s="70">
        <v>477</v>
      </c>
      <c r="AJ131" s="70">
        <v>0</v>
      </c>
      <c r="AK131" s="70">
        <v>0</v>
      </c>
      <c r="AL131" s="70">
        <v>0</v>
      </c>
      <c r="AM131" s="70">
        <v>0</v>
      </c>
      <c r="AN131" s="70">
        <v>0</v>
      </c>
      <c r="AO131" s="70">
        <v>0</v>
      </c>
      <c r="AP131" s="70">
        <v>0</v>
      </c>
      <c r="AQ131" s="70">
        <v>3460.21</v>
      </c>
      <c r="AR131" s="70">
        <v>202.14</v>
      </c>
      <c r="AS131" s="70">
        <v>-1026.41</v>
      </c>
      <c r="AT131" s="70">
        <v>2208.4</v>
      </c>
      <c r="AU131" s="70">
        <v>37180.03</v>
      </c>
      <c r="AV131" s="70">
        <v>0</v>
      </c>
      <c r="AW131" s="70">
        <v>1184.66</v>
      </c>
      <c r="AX131" s="70">
        <v>0</v>
      </c>
      <c r="AY131" s="70">
        <v>0</v>
      </c>
      <c r="AZ131" s="70">
        <v>893.22</v>
      </c>
      <c r="BA131" s="70">
        <v>2851.48</v>
      </c>
      <c r="BB131" s="70">
        <v>209.62</v>
      </c>
      <c r="BC131" s="70">
        <v>950.5</v>
      </c>
      <c r="BD131" s="70">
        <v>1498.76</v>
      </c>
      <c r="BE131" s="70">
        <v>1331.99</v>
      </c>
      <c r="BF131" s="70">
        <v>1514</v>
      </c>
      <c r="BG131" s="70">
        <v>5057.11</v>
      </c>
      <c r="BH131" s="70">
        <v>2120.96</v>
      </c>
      <c r="BI131" s="70">
        <v>658.77</v>
      </c>
      <c r="BJ131" s="70">
        <v>867.16</v>
      </c>
      <c r="BK131" s="70">
        <v>0</v>
      </c>
      <c r="BL131" s="70">
        <v>553.46</v>
      </c>
      <c r="BM131" s="70">
        <v>779.56</v>
      </c>
      <c r="BN131" s="70">
        <v>340.58</v>
      </c>
      <c r="BO131" s="70">
        <v>304.5</v>
      </c>
      <c r="BP131" s="70">
        <v>0</v>
      </c>
      <c r="BQ131" s="70">
        <v>0</v>
      </c>
      <c r="BR131" s="70">
        <v>607.89</v>
      </c>
      <c r="BS131" s="70">
        <v>24</v>
      </c>
      <c r="BT131" s="70">
        <v>0</v>
      </c>
      <c r="BU131" s="70">
        <v>0</v>
      </c>
      <c r="BV131" s="70">
        <v>623.84</v>
      </c>
      <c r="BW131" s="70">
        <v>0</v>
      </c>
      <c r="BX131" s="70">
        <v>0</v>
      </c>
      <c r="BY131" s="70">
        <v>0</v>
      </c>
      <c r="BZ131" s="70">
        <v>366.15</v>
      </c>
      <c r="CA131" s="70">
        <v>321</v>
      </c>
      <c r="CB131" s="70">
        <v>108</v>
      </c>
      <c r="CC131" s="70">
        <v>175</v>
      </c>
      <c r="CD131" s="70">
        <v>1630.78</v>
      </c>
      <c r="CE131" s="70">
        <v>1494.73</v>
      </c>
      <c r="CF131" s="70">
        <v>0</v>
      </c>
      <c r="CG131" s="70">
        <v>417.05</v>
      </c>
      <c r="CH131" s="70">
        <v>167</v>
      </c>
      <c r="CI131" s="70">
        <v>0</v>
      </c>
      <c r="CJ131" s="70">
        <v>308.75</v>
      </c>
      <c r="CK131" s="70">
        <v>0</v>
      </c>
      <c r="CL131" s="70">
        <v>59</v>
      </c>
      <c r="CM131" s="70">
        <v>198</v>
      </c>
      <c r="CN131" s="70">
        <v>0</v>
      </c>
      <c r="CO131" s="70">
        <v>78</v>
      </c>
      <c r="CP131" s="70">
        <v>200</v>
      </c>
      <c r="CQ131" s="70">
        <v>0</v>
      </c>
      <c r="CR131" s="70">
        <v>979</v>
      </c>
      <c r="CS131" s="70">
        <v>581.37</v>
      </c>
      <c r="CT131" s="70">
        <v>199.05</v>
      </c>
      <c r="CU131" s="70">
        <v>0</v>
      </c>
      <c r="CV131" s="70">
        <v>141</v>
      </c>
      <c r="CW131" s="70">
        <v>118</v>
      </c>
      <c r="CX131" s="70">
        <v>155</v>
      </c>
      <c r="CY131" s="70">
        <v>0</v>
      </c>
      <c r="CZ131" s="70">
        <v>198</v>
      </c>
      <c r="DA131" s="70">
        <v>179</v>
      </c>
      <c r="DB131" s="70">
        <v>0</v>
      </c>
      <c r="DC131" s="70">
        <v>453.66</v>
      </c>
      <c r="DD131" s="70">
        <v>258</v>
      </c>
      <c r="DE131" s="70">
        <v>766.44</v>
      </c>
      <c r="DF131" s="70">
        <v>0</v>
      </c>
      <c r="DG131" s="70">
        <v>0</v>
      </c>
      <c r="DH131" s="70">
        <v>200</v>
      </c>
      <c r="DI131" s="70">
        <v>0</v>
      </c>
      <c r="DJ131" s="70">
        <v>500</v>
      </c>
      <c r="DK131" s="70">
        <v>393.38</v>
      </c>
      <c r="DL131" s="78">
        <v>206</v>
      </c>
      <c r="DM131" s="61">
        <v>71</v>
      </c>
      <c r="DN131" s="61">
        <v>0</v>
      </c>
      <c r="DO131" s="61">
        <v>557.3</v>
      </c>
      <c r="DP131" s="61">
        <v>1108.77</v>
      </c>
      <c r="DQ131" s="61">
        <v>332.75</v>
      </c>
      <c r="DR131" s="61">
        <v>0</v>
      </c>
      <c r="DS131" s="61">
        <v>0</v>
      </c>
      <c r="DT131" s="61">
        <v>0</v>
      </c>
      <c r="DU131" s="61">
        <v>0</v>
      </c>
      <c r="DV131" s="61">
        <v>0</v>
      </c>
      <c r="DW131" s="61">
        <v>0</v>
      </c>
      <c r="DX131" s="61">
        <v>1886.79</v>
      </c>
      <c r="DY131" s="61">
        <v>0</v>
      </c>
    </row>
    <row r="132" s="64" customFormat="1" spans="1:16384">
      <c r="A132" s="69"/>
      <c r="B132" s="70" t="s">
        <v>123</v>
      </c>
      <c r="C132" s="70">
        <v>47490.09</v>
      </c>
      <c r="D132" s="70">
        <v>0</v>
      </c>
      <c r="E132" s="70">
        <v>0</v>
      </c>
      <c r="F132" s="70">
        <v>0</v>
      </c>
      <c r="G132" s="70">
        <v>0</v>
      </c>
      <c r="H132" s="70">
        <v>0</v>
      </c>
      <c r="I132" s="70">
        <v>0</v>
      </c>
      <c r="J132" s="70">
        <v>0</v>
      </c>
      <c r="K132" s="70">
        <v>0</v>
      </c>
      <c r="L132" s="70">
        <v>0</v>
      </c>
      <c r="M132" s="70">
        <v>0</v>
      </c>
      <c r="N132" s="70">
        <v>0</v>
      </c>
      <c r="O132" s="70">
        <v>0</v>
      </c>
      <c r="P132" s="70">
        <v>0</v>
      </c>
      <c r="Q132" s="70"/>
      <c r="R132" s="70"/>
      <c r="S132" s="70">
        <v>0</v>
      </c>
      <c r="T132" s="70">
        <v>0</v>
      </c>
      <c r="U132" s="70">
        <v>47490.09</v>
      </c>
      <c r="V132" s="70">
        <v>0</v>
      </c>
      <c r="W132" s="70">
        <v>0</v>
      </c>
      <c r="X132" s="70">
        <v>0</v>
      </c>
      <c r="Y132" s="70">
        <v>0</v>
      </c>
      <c r="Z132" s="70">
        <v>0</v>
      </c>
      <c r="AA132" s="70">
        <v>0</v>
      </c>
      <c r="AB132" s="70">
        <v>0</v>
      </c>
      <c r="AC132" s="70">
        <v>0</v>
      </c>
      <c r="AD132" s="70">
        <v>0</v>
      </c>
      <c r="AE132" s="70">
        <v>0</v>
      </c>
      <c r="AF132" s="70">
        <v>0</v>
      </c>
      <c r="AG132" s="70">
        <v>0</v>
      </c>
      <c r="AH132" s="70">
        <v>0</v>
      </c>
      <c r="AI132" s="70">
        <v>0</v>
      </c>
      <c r="AJ132" s="70">
        <v>0</v>
      </c>
      <c r="AK132" s="70">
        <v>0</v>
      </c>
      <c r="AL132" s="70">
        <v>0</v>
      </c>
      <c r="AM132" s="70">
        <v>0</v>
      </c>
      <c r="AN132" s="70">
        <v>0</v>
      </c>
      <c r="AO132" s="70">
        <v>0</v>
      </c>
      <c r="AP132" s="70">
        <v>0</v>
      </c>
      <c r="AQ132" s="70">
        <v>47490.09</v>
      </c>
      <c r="AR132" s="70">
        <v>0</v>
      </c>
      <c r="AS132" s="70">
        <v>0</v>
      </c>
      <c r="AT132" s="70">
        <v>0</v>
      </c>
      <c r="AU132" s="70">
        <v>0</v>
      </c>
      <c r="AV132" s="70">
        <v>0</v>
      </c>
      <c r="AW132" s="70">
        <v>0</v>
      </c>
      <c r="AX132" s="70">
        <v>0</v>
      </c>
      <c r="AY132" s="70">
        <v>0</v>
      </c>
      <c r="AZ132" s="70">
        <v>0</v>
      </c>
      <c r="BA132" s="70">
        <v>0</v>
      </c>
      <c r="BB132" s="70">
        <v>0</v>
      </c>
      <c r="BC132" s="70">
        <v>0</v>
      </c>
      <c r="BD132" s="70">
        <v>0</v>
      </c>
      <c r="BE132" s="70">
        <v>0</v>
      </c>
      <c r="BF132" s="70">
        <v>0</v>
      </c>
      <c r="BG132" s="70">
        <v>0</v>
      </c>
      <c r="BH132" s="70">
        <v>0</v>
      </c>
      <c r="BI132" s="70">
        <v>0</v>
      </c>
      <c r="BJ132" s="70">
        <v>0</v>
      </c>
      <c r="BK132" s="70">
        <v>0</v>
      </c>
      <c r="BL132" s="70">
        <v>0</v>
      </c>
      <c r="BM132" s="70">
        <v>0</v>
      </c>
      <c r="BN132" s="70">
        <v>0</v>
      </c>
      <c r="BO132" s="70">
        <v>0</v>
      </c>
      <c r="BP132" s="70">
        <v>0</v>
      </c>
      <c r="BQ132" s="70">
        <v>0</v>
      </c>
      <c r="BR132" s="70">
        <v>0</v>
      </c>
      <c r="BS132" s="70">
        <v>0</v>
      </c>
      <c r="BT132" s="70">
        <v>0</v>
      </c>
      <c r="BU132" s="70">
        <v>0</v>
      </c>
      <c r="BV132" s="70">
        <v>0</v>
      </c>
      <c r="BW132" s="70">
        <v>0</v>
      </c>
      <c r="BX132" s="70">
        <v>0</v>
      </c>
      <c r="BY132" s="70">
        <v>0</v>
      </c>
      <c r="BZ132" s="70">
        <v>0</v>
      </c>
      <c r="CA132" s="70">
        <v>0</v>
      </c>
      <c r="CB132" s="70">
        <v>0</v>
      </c>
      <c r="CC132" s="70">
        <v>0</v>
      </c>
      <c r="CD132" s="70">
        <v>0</v>
      </c>
      <c r="CE132" s="70">
        <v>0</v>
      </c>
      <c r="CF132" s="70">
        <v>0</v>
      </c>
      <c r="CG132" s="70">
        <v>0</v>
      </c>
      <c r="CH132" s="70">
        <v>0</v>
      </c>
      <c r="CI132" s="70">
        <v>0</v>
      </c>
      <c r="CJ132" s="70">
        <v>0</v>
      </c>
      <c r="CK132" s="70">
        <v>0</v>
      </c>
      <c r="CL132" s="70">
        <v>0</v>
      </c>
      <c r="CM132" s="70">
        <v>0</v>
      </c>
      <c r="CN132" s="70">
        <v>0</v>
      </c>
      <c r="CO132" s="70">
        <v>0</v>
      </c>
      <c r="CP132" s="70">
        <v>0</v>
      </c>
      <c r="CQ132" s="70">
        <v>0</v>
      </c>
      <c r="CR132" s="70">
        <v>0</v>
      </c>
      <c r="CS132" s="70">
        <v>0</v>
      </c>
      <c r="CT132" s="70">
        <v>0</v>
      </c>
      <c r="CU132" s="70">
        <v>0</v>
      </c>
      <c r="CV132" s="70">
        <v>0</v>
      </c>
      <c r="CW132" s="70">
        <v>0</v>
      </c>
      <c r="CX132" s="70">
        <v>0</v>
      </c>
      <c r="CY132" s="70">
        <v>0</v>
      </c>
      <c r="CZ132" s="70">
        <v>0</v>
      </c>
      <c r="DA132" s="70">
        <v>0</v>
      </c>
      <c r="DB132" s="70">
        <v>0</v>
      </c>
      <c r="DC132" s="70">
        <v>0</v>
      </c>
      <c r="DD132" s="70">
        <v>0</v>
      </c>
      <c r="DE132" s="70">
        <v>0</v>
      </c>
      <c r="DF132" s="70">
        <v>0</v>
      </c>
      <c r="DG132" s="70">
        <v>0</v>
      </c>
      <c r="DH132" s="70">
        <v>0</v>
      </c>
      <c r="DI132" s="70">
        <v>0</v>
      </c>
      <c r="DJ132" s="70">
        <v>0</v>
      </c>
      <c r="DK132" s="70">
        <v>0</v>
      </c>
      <c r="DL132" s="78">
        <v>0</v>
      </c>
      <c r="DM132" s="61">
        <v>0</v>
      </c>
      <c r="DN132" s="61">
        <v>0</v>
      </c>
      <c r="DO132" s="61">
        <v>0</v>
      </c>
      <c r="DP132" s="61">
        <v>0</v>
      </c>
      <c r="DQ132" s="61">
        <v>0</v>
      </c>
      <c r="DR132" s="61">
        <v>0</v>
      </c>
      <c r="DS132" s="61">
        <v>0</v>
      </c>
      <c r="DT132" s="61">
        <v>0</v>
      </c>
      <c r="DU132" s="61">
        <v>0</v>
      </c>
      <c r="DV132" s="61">
        <v>0</v>
      </c>
      <c r="DW132" s="61">
        <v>0</v>
      </c>
      <c r="DX132" s="61">
        <v>0</v>
      </c>
      <c r="DY132" s="61">
        <v>0</v>
      </c>
      <c r="DZ132" s="61"/>
      <c r="EA132" s="61"/>
      <c r="EB132" s="61"/>
      <c r="EC132" s="61"/>
      <c r="ED132" s="61"/>
      <c r="EE132" s="61"/>
      <c r="EF132" s="61"/>
      <c r="EG132" s="61"/>
      <c r="EH132" s="61"/>
      <c r="EI132" s="61"/>
      <c r="EJ132" s="61"/>
      <c r="EK132" s="61"/>
      <c r="EL132" s="61"/>
      <c r="EM132" s="61"/>
      <c r="EN132" s="61"/>
      <c r="EO132" s="61"/>
      <c r="EP132" s="61"/>
      <c r="EQ132" s="61"/>
      <c r="ER132" s="61"/>
      <c r="ES132" s="61"/>
      <c r="ET132" s="61"/>
      <c r="EU132" s="61"/>
      <c r="EV132" s="61"/>
      <c r="EW132" s="61"/>
      <c r="EX132" s="61"/>
      <c r="EY132" s="61"/>
      <c r="EZ132" s="61"/>
      <c r="FA132" s="61"/>
      <c r="FB132" s="61"/>
      <c r="FC132" s="61"/>
      <c r="FD132" s="61"/>
      <c r="FE132" s="61"/>
      <c r="FF132" s="61"/>
      <c r="FG132" s="61"/>
      <c r="FH132" s="61"/>
      <c r="FI132" s="61"/>
      <c r="FJ132" s="61"/>
      <c r="FK132" s="61"/>
      <c r="FL132" s="61"/>
      <c r="FM132" s="61"/>
      <c r="FN132" s="61"/>
      <c r="FO132" s="61"/>
      <c r="FP132" s="61"/>
      <c r="FQ132" s="61"/>
      <c r="FR132" s="61"/>
      <c r="FS132" s="61"/>
      <c r="FT132" s="61"/>
      <c r="FU132" s="61"/>
      <c r="FV132" s="61"/>
      <c r="FW132" s="61"/>
      <c r="FX132" s="61"/>
      <c r="FY132" s="61"/>
      <c r="FZ132" s="61"/>
      <c r="GA132" s="61"/>
      <c r="GB132" s="61"/>
      <c r="GC132" s="61"/>
      <c r="GD132" s="61"/>
      <c r="GE132" s="61"/>
      <c r="GF132" s="61"/>
      <c r="GG132" s="61"/>
      <c r="GH132" s="61"/>
      <c r="GI132" s="61"/>
      <c r="GJ132" s="61"/>
      <c r="GK132" s="61"/>
      <c r="GL132" s="61"/>
      <c r="GM132" s="61"/>
      <c r="GN132" s="61"/>
      <c r="GO132" s="61"/>
      <c r="GP132" s="61"/>
      <c r="GQ132" s="61"/>
      <c r="GR132" s="61"/>
      <c r="GS132" s="61"/>
      <c r="GT132" s="61"/>
      <c r="GU132" s="61"/>
      <c r="GV132" s="61"/>
      <c r="GW132" s="61"/>
      <c r="GX132" s="61"/>
      <c r="GY132" s="61"/>
      <c r="GZ132" s="61"/>
      <c r="HA132" s="61"/>
      <c r="HB132" s="61"/>
      <c r="HC132" s="61"/>
      <c r="HD132" s="61"/>
      <c r="HE132" s="61"/>
      <c r="HF132" s="61"/>
      <c r="HG132" s="61"/>
      <c r="HH132" s="61"/>
      <c r="HI132" s="61"/>
      <c r="HJ132" s="61"/>
      <c r="HK132" s="61"/>
      <c r="HL132" s="61"/>
      <c r="HM132" s="61"/>
      <c r="HN132" s="61"/>
      <c r="HO132" s="61"/>
      <c r="HP132" s="61"/>
      <c r="HQ132" s="61"/>
      <c r="HR132" s="61"/>
      <c r="HS132" s="61"/>
      <c r="HT132" s="61"/>
      <c r="HU132" s="61"/>
      <c r="HV132" s="61"/>
      <c r="HW132" s="61"/>
      <c r="HX132" s="61"/>
      <c r="HY132" s="61"/>
      <c r="HZ132" s="61"/>
      <c r="IA132" s="61"/>
      <c r="IB132" s="61"/>
      <c r="IC132" s="61"/>
      <c r="ID132" s="61"/>
      <c r="IE132" s="61"/>
      <c r="IF132" s="61"/>
      <c r="IG132" s="61"/>
      <c r="IH132" s="61"/>
      <c r="II132" s="61"/>
      <c r="IJ132" s="61"/>
      <c r="IK132" s="61"/>
      <c r="IL132" s="61"/>
      <c r="IM132" s="61"/>
      <c r="IN132" s="61"/>
      <c r="IO132" s="61"/>
      <c r="IP132" s="61"/>
      <c r="IQ132" s="61"/>
      <c r="IR132" s="61"/>
      <c r="IS132" s="61"/>
      <c r="IT132" s="61"/>
      <c r="IU132" s="61"/>
      <c r="IV132" s="61"/>
      <c r="IW132" s="61"/>
      <c r="IX132" s="61"/>
      <c r="IY132" s="61"/>
      <c r="IZ132" s="61"/>
      <c r="JA132" s="61"/>
      <c r="JB132" s="61"/>
      <c r="JC132" s="61"/>
      <c r="JD132" s="61"/>
      <c r="JE132" s="61"/>
      <c r="JF132" s="61"/>
      <c r="JG132" s="61"/>
      <c r="JH132" s="61"/>
      <c r="JI132" s="61"/>
      <c r="JJ132" s="61"/>
      <c r="JK132" s="61"/>
      <c r="JL132" s="61"/>
      <c r="JM132" s="61"/>
      <c r="JN132" s="61"/>
      <c r="JO132" s="61"/>
      <c r="JP132" s="61"/>
      <c r="JQ132" s="61"/>
      <c r="JR132" s="61"/>
      <c r="JS132" s="61"/>
      <c r="JT132" s="61"/>
      <c r="JU132" s="61"/>
      <c r="JV132" s="61"/>
      <c r="JW132" s="61"/>
      <c r="JX132" s="61"/>
      <c r="JY132" s="61"/>
      <c r="JZ132" s="61"/>
      <c r="KA132" s="61"/>
      <c r="KB132" s="61"/>
      <c r="KC132" s="61"/>
      <c r="KD132" s="61"/>
      <c r="KE132" s="61"/>
      <c r="KF132" s="61"/>
      <c r="KG132" s="61"/>
      <c r="KH132" s="61"/>
      <c r="KI132" s="61"/>
      <c r="KJ132" s="61"/>
      <c r="KK132" s="61"/>
      <c r="KL132" s="61"/>
      <c r="KM132" s="61"/>
      <c r="KN132" s="61"/>
      <c r="KO132" s="61"/>
      <c r="KP132" s="61"/>
      <c r="KQ132" s="61"/>
      <c r="KR132" s="61"/>
      <c r="KS132" s="61"/>
      <c r="KT132" s="61"/>
      <c r="KU132" s="61"/>
      <c r="KV132" s="61"/>
      <c r="KW132" s="61"/>
      <c r="KX132" s="61"/>
      <c r="KY132" s="61"/>
      <c r="KZ132" s="61"/>
      <c r="LA132" s="61"/>
      <c r="LB132" s="61"/>
      <c r="LC132" s="61"/>
      <c r="LD132" s="61"/>
      <c r="LE132" s="61"/>
      <c r="LF132" s="61"/>
      <c r="LG132" s="61"/>
      <c r="LH132" s="61"/>
      <c r="LI132" s="61"/>
      <c r="LJ132" s="61"/>
      <c r="LK132" s="61"/>
      <c r="LL132" s="61"/>
      <c r="LM132" s="61"/>
      <c r="LN132" s="61"/>
      <c r="LO132" s="61"/>
      <c r="LP132" s="61"/>
      <c r="LQ132" s="61"/>
      <c r="LR132" s="61"/>
      <c r="LS132" s="61"/>
      <c r="LT132" s="61"/>
      <c r="LU132" s="61"/>
      <c r="LV132" s="61"/>
      <c r="LW132" s="61"/>
      <c r="LX132" s="61"/>
      <c r="LY132" s="61"/>
      <c r="LZ132" s="61"/>
      <c r="MA132" s="61"/>
      <c r="MB132" s="61"/>
      <c r="MC132" s="61"/>
      <c r="MD132" s="61"/>
      <c r="ME132" s="61"/>
      <c r="MF132" s="61"/>
      <c r="MG132" s="61"/>
      <c r="MH132" s="61"/>
      <c r="MI132" s="61"/>
      <c r="MJ132" s="61"/>
      <c r="MK132" s="61"/>
      <c r="ML132" s="61"/>
      <c r="MM132" s="61"/>
      <c r="MN132" s="61"/>
      <c r="MO132" s="61"/>
      <c r="MP132" s="61"/>
      <c r="MQ132" s="61"/>
      <c r="MR132" s="61"/>
      <c r="MS132" s="61"/>
      <c r="MT132" s="61"/>
      <c r="MU132" s="61"/>
      <c r="MV132" s="61"/>
      <c r="MW132" s="61"/>
      <c r="MX132" s="61"/>
      <c r="MY132" s="61"/>
      <c r="MZ132" s="61"/>
      <c r="NA132" s="61"/>
      <c r="NB132" s="61"/>
      <c r="NC132" s="61"/>
      <c r="ND132" s="61"/>
      <c r="NE132" s="61"/>
      <c r="NF132" s="61"/>
      <c r="NG132" s="61"/>
      <c r="NH132" s="61"/>
      <c r="NI132" s="61"/>
      <c r="NJ132" s="61"/>
      <c r="NK132" s="61"/>
      <c r="NL132" s="61"/>
      <c r="NM132" s="61"/>
      <c r="NN132" s="61"/>
      <c r="NO132" s="61"/>
      <c r="NP132" s="61"/>
      <c r="NQ132" s="61"/>
      <c r="NR132" s="61"/>
      <c r="NS132" s="61"/>
      <c r="NT132" s="61"/>
      <c r="NU132" s="61"/>
      <c r="NV132" s="61"/>
      <c r="NW132" s="61"/>
      <c r="NX132" s="61"/>
      <c r="NY132" s="61"/>
      <c r="NZ132" s="61"/>
      <c r="OA132" s="61"/>
      <c r="OB132" s="61"/>
      <c r="OC132" s="61"/>
      <c r="OD132" s="61"/>
      <c r="OE132" s="61"/>
      <c r="OF132" s="61"/>
      <c r="OG132" s="61"/>
      <c r="OH132" s="61"/>
      <c r="OI132" s="61"/>
      <c r="OJ132" s="61"/>
      <c r="OK132" s="61"/>
      <c r="OL132" s="61"/>
      <c r="OM132" s="61"/>
      <c r="ON132" s="61"/>
      <c r="OO132" s="61"/>
      <c r="OP132" s="61"/>
      <c r="OQ132" s="61"/>
      <c r="OR132" s="61"/>
      <c r="OS132" s="61"/>
      <c r="OT132" s="61"/>
      <c r="OU132" s="61"/>
      <c r="OV132" s="61"/>
      <c r="OW132" s="61"/>
      <c r="OX132" s="61"/>
      <c r="OY132" s="61"/>
      <c r="OZ132" s="61"/>
      <c r="PA132" s="61"/>
      <c r="PB132" s="61"/>
      <c r="PC132" s="61"/>
      <c r="PD132" s="61"/>
      <c r="PE132" s="61"/>
      <c r="PF132" s="61"/>
      <c r="PG132" s="61"/>
      <c r="PH132" s="61"/>
      <c r="PI132" s="61"/>
      <c r="PJ132" s="61"/>
      <c r="PK132" s="61"/>
      <c r="PL132" s="61"/>
      <c r="PM132" s="61"/>
      <c r="PN132" s="61"/>
      <c r="PO132" s="61"/>
      <c r="PP132" s="61"/>
      <c r="PQ132" s="61"/>
      <c r="PR132" s="61"/>
      <c r="PS132" s="61"/>
      <c r="PT132" s="61"/>
      <c r="PU132" s="61"/>
      <c r="PV132" s="61"/>
      <c r="PW132" s="61"/>
      <c r="PX132" s="61"/>
      <c r="PY132" s="61"/>
      <c r="PZ132" s="61"/>
      <c r="QA132" s="61"/>
      <c r="QB132" s="61"/>
      <c r="QC132" s="61"/>
      <c r="QD132" s="61"/>
      <c r="QE132" s="61"/>
      <c r="QF132" s="61"/>
      <c r="QG132" s="61"/>
      <c r="QH132" s="61"/>
      <c r="QI132" s="61"/>
      <c r="QJ132" s="61"/>
      <c r="QK132" s="61"/>
      <c r="QL132" s="61"/>
      <c r="QM132" s="61"/>
      <c r="QN132" s="61"/>
      <c r="QO132" s="61"/>
      <c r="QP132" s="61"/>
      <c r="QQ132" s="61"/>
      <c r="QR132" s="61"/>
      <c r="QS132" s="61"/>
      <c r="QT132" s="61"/>
      <c r="QU132" s="61"/>
      <c r="QV132" s="61"/>
      <c r="QW132" s="61"/>
      <c r="QX132" s="61"/>
      <c r="QY132" s="61"/>
      <c r="QZ132" s="61"/>
      <c r="RA132" s="61"/>
      <c r="RB132" s="61"/>
      <c r="RC132" s="61"/>
      <c r="RD132" s="61"/>
      <c r="RE132" s="61"/>
      <c r="RF132" s="61"/>
      <c r="RG132" s="61"/>
      <c r="RH132" s="61"/>
      <c r="RI132" s="61"/>
      <c r="RJ132" s="61"/>
      <c r="RK132" s="61"/>
      <c r="RL132" s="61"/>
      <c r="RM132" s="61"/>
      <c r="RN132" s="61"/>
      <c r="RO132" s="61"/>
      <c r="RP132" s="61"/>
      <c r="RQ132" s="61"/>
      <c r="RR132" s="61"/>
      <c r="RS132" s="61"/>
      <c r="RT132" s="61"/>
      <c r="RU132" s="61"/>
      <c r="RV132" s="61"/>
      <c r="RW132" s="61"/>
      <c r="RX132" s="61"/>
      <c r="RY132" s="61"/>
      <c r="RZ132" s="61"/>
      <c r="SA132" s="61"/>
      <c r="SB132" s="61"/>
      <c r="SC132" s="61"/>
      <c r="SD132" s="61"/>
      <c r="SE132" s="61"/>
      <c r="SF132" s="61"/>
      <c r="SG132" s="61"/>
      <c r="SH132" s="61"/>
      <c r="SI132" s="61"/>
      <c r="SJ132" s="61"/>
      <c r="SK132" s="61"/>
      <c r="SL132" s="61"/>
      <c r="SM132" s="61"/>
      <c r="SN132" s="61"/>
      <c r="SO132" s="61"/>
      <c r="SP132" s="61"/>
      <c r="SQ132" s="61"/>
      <c r="SR132" s="61"/>
      <c r="SS132" s="61"/>
      <c r="ST132" s="61"/>
      <c r="SU132" s="61"/>
      <c r="SV132" s="61"/>
      <c r="SW132" s="61"/>
      <c r="SX132" s="61"/>
      <c r="SY132" s="61"/>
      <c r="SZ132" s="61"/>
      <c r="TA132" s="61"/>
      <c r="TB132" s="61"/>
      <c r="TC132" s="61"/>
      <c r="TD132" s="61"/>
      <c r="TE132" s="61"/>
      <c r="TF132" s="61"/>
      <c r="TG132" s="61"/>
      <c r="TH132" s="61"/>
      <c r="TI132" s="61"/>
      <c r="TJ132" s="61"/>
      <c r="TK132" s="61"/>
      <c r="TL132" s="61"/>
      <c r="TM132" s="61"/>
      <c r="TN132" s="61"/>
      <c r="TO132" s="61"/>
      <c r="TP132" s="61"/>
      <c r="TQ132" s="61"/>
      <c r="TR132" s="61"/>
      <c r="TS132" s="61"/>
      <c r="TT132" s="61"/>
      <c r="TU132" s="61"/>
      <c r="TV132" s="61"/>
      <c r="TW132" s="61"/>
      <c r="TX132" s="61"/>
      <c r="TY132" s="61"/>
      <c r="TZ132" s="61"/>
      <c r="UA132" s="61"/>
      <c r="UB132" s="61"/>
      <c r="UC132" s="61"/>
      <c r="UD132" s="61"/>
      <c r="UE132" s="61"/>
      <c r="UF132" s="61"/>
      <c r="UG132" s="61"/>
      <c r="UH132" s="61"/>
      <c r="UI132" s="61"/>
      <c r="UJ132" s="61"/>
      <c r="UK132" s="61"/>
      <c r="UL132" s="61"/>
      <c r="UM132" s="61"/>
      <c r="UN132" s="61"/>
      <c r="UO132" s="61"/>
      <c r="UP132" s="61"/>
      <c r="UQ132" s="61"/>
      <c r="UR132" s="61"/>
      <c r="US132" s="61"/>
      <c r="UT132" s="61"/>
      <c r="UU132" s="61"/>
      <c r="UV132" s="61"/>
      <c r="UW132" s="61"/>
      <c r="UX132" s="61"/>
      <c r="UY132" s="61"/>
      <c r="UZ132" s="61"/>
      <c r="VA132" s="61"/>
      <c r="VB132" s="61"/>
      <c r="VC132" s="61"/>
      <c r="VD132" s="61"/>
      <c r="VE132" s="61"/>
      <c r="VF132" s="61"/>
      <c r="VG132" s="61"/>
      <c r="VH132" s="61"/>
      <c r="VI132" s="61"/>
      <c r="VJ132" s="61"/>
      <c r="VK132" s="61"/>
      <c r="VL132" s="61"/>
      <c r="VM132" s="61"/>
      <c r="VN132" s="61"/>
      <c r="VO132" s="61"/>
      <c r="VP132" s="61"/>
      <c r="VQ132" s="61"/>
      <c r="VR132" s="61"/>
      <c r="VS132" s="61"/>
      <c r="VT132" s="61"/>
      <c r="VU132" s="61"/>
      <c r="VV132" s="61"/>
      <c r="VW132" s="61"/>
      <c r="VX132" s="61"/>
      <c r="VY132" s="61"/>
      <c r="VZ132" s="61"/>
      <c r="WA132" s="61"/>
      <c r="WB132" s="61"/>
      <c r="WC132" s="61"/>
      <c r="WD132" s="61"/>
      <c r="WE132" s="61"/>
      <c r="WF132" s="61"/>
      <c r="WG132" s="61"/>
      <c r="WH132" s="61"/>
      <c r="WI132" s="61"/>
      <c r="WJ132" s="61"/>
      <c r="WK132" s="61"/>
      <c r="WL132" s="61"/>
      <c r="WM132" s="61"/>
      <c r="WN132" s="61"/>
      <c r="WO132" s="61"/>
      <c r="WP132" s="61"/>
      <c r="WQ132" s="61"/>
      <c r="WR132" s="61"/>
      <c r="WS132" s="61"/>
      <c r="WT132" s="61"/>
      <c r="WU132" s="61"/>
      <c r="WV132" s="61"/>
      <c r="WW132" s="61"/>
      <c r="WX132" s="61"/>
      <c r="WY132" s="61"/>
      <c r="WZ132" s="61"/>
      <c r="XA132" s="61"/>
      <c r="XB132" s="61"/>
      <c r="XC132" s="61"/>
      <c r="XD132" s="61"/>
      <c r="XE132" s="61"/>
      <c r="XF132" s="61"/>
      <c r="XG132" s="61"/>
      <c r="XH132" s="61"/>
      <c r="XI132" s="61"/>
      <c r="XJ132" s="61"/>
      <c r="XK132" s="61"/>
      <c r="XL132" s="61"/>
      <c r="XM132" s="61"/>
      <c r="XN132" s="61"/>
      <c r="XO132" s="61"/>
      <c r="XP132" s="61"/>
      <c r="XQ132" s="61"/>
      <c r="XR132" s="61"/>
      <c r="XS132" s="61"/>
      <c r="XT132" s="61"/>
      <c r="XU132" s="61"/>
      <c r="XV132" s="61"/>
      <c r="XW132" s="61"/>
      <c r="XX132" s="61"/>
      <c r="XY132" s="61"/>
      <c r="XZ132" s="61"/>
      <c r="YA132" s="61"/>
      <c r="YB132" s="61"/>
      <c r="YC132" s="61"/>
      <c r="YD132" s="61"/>
      <c r="YE132" s="61"/>
      <c r="YF132" s="61"/>
      <c r="YG132" s="61"/>
      <c r="YH132" s="61"/>
      <c r="YI132" s="61"/>
      <c r="YJ132" s="61"/>
      <c r="YK132" s="61"/>
      <c r="YL132" s="61"/>
      <c r="YM132" s="61"/>
      <c r="YN132" s="61"/>
      <c r="YO132" s="61"/>
      <c r="YP132" s="61"/>
      <c r="YQ132" s="61"/>
      <c r="YR132" s="61"/>
      <c r="YS132" s="61"/>
      <c r="YT132" s="61"/>
      <c r="YU132" s="61"/>
      <c r="YV132" s="61"/>
      <c r="YW132" s="61"/>
      <c r="YX132" s="61"/>
      <c r="YY132" s="61"/>
      <c r="YZ132" s="61"/>
      <c r="ZA132" s="61"/>
      <c r="ZB132" s="61"/>
      <c r="ZC132" s="61"/>
      <c r="ZD132" s="61"/>
      <c r="ZE132" s="61"/>
      <c r="ZF132" s="61"/>
      <c r="ZG132" s="61"/>
      <c r="ZH132" s="61"/>
      <c r="ZI132" s="61"/>
      <c r="ZJ132" s="61"/>
      <c r="ZK132" s="61"/>
      <c r="ZL132" s="61"/>
      <c r="ZM132" s="61"/>
      <c r="ZN132" s="61"/>
      <c r="ZO132" s="61"/>
      <c r="ZP132" s="61"/>
      <c r="ZQ132" s="61"/>
      <c r="ZR132" s="61"/>
      <c r="ZS132" s="61"/>
      <c r="ZT132" s="61"/>
      <c r="ZU132" s="61"/>
      <c r="ZV132" s="61"/>
      <c r="ZW132" s="61"/>
      <c r="ZX132" s="61"/>
      <c r="ZY132" s="61"/>
      <c r="ZZ132" s="61"/>
      <c r="AAA132" s="61"/>
      <c r="AAB132" s="61"/>
      <c r="AAC132" s="61"/>
      <c r="AAD132" s="61"/>
      <c r="AAE132" s="61"/>
      <c r="AAF132" s="61"/>
      <c r="AAG132" s="61"/>
      <c r="AAH132" s="61"/>
      <c r="AAI132" s="61"/>
      <c r="AAJ132" s="61"/>
      <c r="AAK132" s="61"/>
      <c r="AAL132" s="61"/>
      <c r="AAM132" s="61"/>
      <c r="AAN132" s="61"/>
      <c r="AAO132" s="61"/>
      <c r="AAP132" s="61"/>
      <c r="AAQ132" s="61"/>
      <c r="AAR132" s="61"/>
      <c r="AAS132" s="61"/>
      <c r="AAT132" s="61"/>
      <c r="AAU132" s="61"/>
      <c r="AAV132" s="61"/>
      <c r="AAW132" s="61"/>
      <c r="AAX132" s="61"/>
      <c r="AAY132" s="61"/>
      <c r="AAZ132" s="61"/>
      <c r="ABA132" s="61"/>
      <c r="ABB132" s="61"/>
      <c r="ABC132" s="61"/>
      <c r="ABD132" s="61"/>
      <c r="ABE132" s="61"/>
      <c r="ABF132" s="61"/>
      <c r="ABG132" s="61"/>
      <c r="ABH132" s="61"/>
      <c r="ABI132" s="61"/>
      <c r="ABJ132" s="61"/>
      <c r="ABK132" s="61"/>
      <c r="ABL132" s="61"/>
      <c r="ABM132" s="61"/>
      <c r="ABN132" s="61"/>
      <c r="ABO132" s="61"/>
      <c r="ABP132" s="61"/>
      <c r="ABQ132" s="61"/>
      <c r="ABR132" s="61"/>
      <c r="ABS132" s="61"/>
      <c r="ABT132" s="61"/>
      <c r="ABU132" s="61"/>
      <c r="ABV132" s="61"/>
      <c r="ABW132" s="61"/>
      <c r="ABX132" s="61"/>
      <c r="ABY132" s="61"/>
      <c r="ABZ132" s="61"/>
      <c r="ACA132" s="61"/>
      <c r="ACB132" s="61"/>
      <c r="ACC132" s="61"/>
      <c r="ACD132" s="61"/>
      <c r="ACE132" s="61"/>
      <c r="ACF132" s="61"/>
      <c r="ACG132" s="61"/>
      <c r="ACH132" s="61"/>
      <c r="ACI132" s="61"/>
      <c r="ACJ132" s="61"/>
      <c r="ACK132" s="61"/>
      <c r="ACL132" s="61"/>
      <c r="ACM132" s="61"/>
      <c r="ACN132" s="61"/>
      <c r="ACO132" s="61"/>
      <c r="ACP132" s="61"/>
      <c r="ACQ132" s="61"/>
      <c r="ACR132" s="61"/>
      <c r="ACS132" s="61"/>
      <c r="ACT132" s="61"/>
      <c r="ACU132" s="61"/>
      <c r="ACV132" s="61"/>
      <c r="ACW132" s="61"/>
      <c r="ACX132" s="61"/>
      <c r="ACY132" s="61"/>
      <c r="ACZ132" s="61"/>
      <c r="ADA132" s="61"/>
      <c r="ADB132" s="61"/>
      <c r="ADC132" s="61"/>
      <c r="ADD132" s="61"/>
      <c r="ADE132" s="61"/>
      <c r="ADF132" s="61"/>
      <c r="ADG132" s="61"/>
      <c r="ADH132" s="61"/>
      <c r="ADI132" s="61"/>
      <c r="ADJ132" s="61"/>
      <c r="ADK132" s="61"/>
      <c r="ADL132" s="61"/>
      <c r="ADM132" s="61"/>
      <c r="ADN132" s="61"/>
      <c r="ADO132" s="61"/>
      <c r="ADP132" s="61"/>
      <c r="ADQ132" s="61"/>
      <c r="ADR132" s="61"/>
      <c r="ADS132" s="61"/>
      <c r="ADT132" s="61"/>
      <c r="ADU132" s="61"/>
      <c r="ADV132" s="61"/>
      <c r="ADW132" s="61"/>
      <c r="ADX132" s="61"/>
      <c r="ADY132" s="61"/>
      <c r="ADZ132" s="61"/>
      <c r="AEA132" s="61"/>
      <c r="AEB132" s="61"/>
      <c r="AEC132" s="61"/>
      <c r="AED132" s="61"/>
      <c r="AEE132" s="61"/>
      <c r="AEF132" s="61"/>
      <c r="AEG132" s="61"/>
      <c r="AEH132" s="61"/>
      <c r="AEI132" s="61"/>
      <c r="AEJ132" s="61"/>
      <c r="AEK132" s="61"/>
      <c r="AEL132" s="61"/>
      <c r="AEM132" s="61"/>
      <c r="AEN132" s="61"/>
      <c r="AEO132" s="61"/>
      <c r="AEP132" s="61"/>
      <c r="AEQ132" s="61"/>
      <c r="AER132" s="61"/>
      <c r="AES132" s="61"/>
      <c r="AET132" s="61"/>
      <c r="AEU132" s="61"/>
      <c r="AEV132" s="61"/>
      <c r="AEW132" s="61"/>
      <c r="AEX132" s="61"/>
      <c r="AEY132" s="61"/>
      <c r="AEZ132" s="61"/>
      <c r="AFA132" s="61"/>
      <c r="AFB132" s="61"/>
      <c r="AFC132" s="61"/>
      <c r="AFD132" s="61"/>
      <c r="AFE132" s="61"/>
      <c r="AFF132" s="61"/>
      <c r="AFG132" s="61"/>
      <c r="AFH132" s="61"/>
      <c r="AFI132" s="61"/>
      <c r="AFJ132" s="61"/>
      <c r="AFK132" s="61"/>
      <c r="AFL132" s="61"/>
      <c r="AFM132" s="61"/>
      <c r="AFN132" s="61"/>
      <c r="AFO132" s="61"/>
      <c r="AFP132" s="61"/>
      <c r="AFQ132" s="61"/>
      <c r="AFR132" s="61"/>
      <c r="AFS132" s="61"/>
      <c r="AFT132" s="61"/>
      <c r="AFU132" s="61"/>
      <c r="AFV132" s="61"/>
      <c r="AFW132" s="61"/>
      <c r="AFX132" s="61"/>
      <c r="AFY132" s="61"/>
      <c r="AFZ132" s="61"/>
      <c r="AGA132" s="61"/>
      <c r="AGB132" s="61"/>
      <c r="AGC132" s="61"/>
      <c r="AGD132" s="61"/>
      <c r="AGE132" s="61"/>
      <c r="AGF132" s="61"/>
      <c r="AGG132" s="61"/>
      <c r="AGH132" s="61"/>
      <c r="AGI132" s="61"/>
      <c r="AGJ132" s="61"/>
      <c r="AGK132" s="61"/>
      <c r="AGL132" s="61"/>
      <c r="AGM132" s="61"/>
      <c r="AGN132" s="61"/>
      <c r="AGO132" s="61"/>
      <c r="AGP132" s="61"/>
      <c r="AGQ132" s="61"/>
      <c r="AGR132" s="61"/>
      <c r="AGS132" s="61"/>
      <c r="AGT132" s="61"/>
      <c r="AGU132" s="61"/>
      <c r="AGV132" s="61"/>
      <c r="AGW132" s="61"/>
      <c r="AGX132" s="61"/>
      <c r="AGY132" s="61"/>
      <c r="AGZ132" s="61"/>
      <c r="AHA132" s="61"/>
      <c r="AHB132" s="61"/>
      <c r="AHC132" s="61"/>
      <c r="AHD132" s="61"/>
      <c r="AHE132" s="61"/>
      <c r="AHF132" s="61"/>
      <c r="AHG132" s="61"/>
      <c r="AHH132" s="61"/>
      <c r="AHI132" s="61"/>
      <c r="AHJ132" s="61"/>
      <c r="AHK132" s="61"/>
      <c r="AHL132" s="61"/>
      <c r="AHM132" s="61"/>
      <c r="AHN132" s="61"/>
      <c r="AHO132" s="61"/>
      <c r="AHP132" s="61"/>
      <c r="AHQ132" s="61"/>
      <c r="AHR132" s="61"/>
      <c r="AHS132" s="61"/>
      <c r="AHT132" s="61"/>
      <c r="AHU132" s="61"/>
      <c r="AHV132" s="61"/>
      <c r="AHW132" s="61"/>
      <c r="AHX132" s="61"/>
      <c r="AHY132" s="61"/>
      <c r="AHZ132" s="61"/>
      <c r="AIA132" s="61"/>
      <c r="AIB132" s="61"/>
      <c r="AIC132" s="61"/>
      <c r="AID132" s="61"/>
      <c r="AIE132" s="61"/>
      <c r="AIF132" s="61"/>
      <c r="AIG132" s="61"/>
      <c r="AIH132" s="61"/>
      <c r="AII132" s="61"/>
      <c r="AIJ132" s="61"/>
      <c r="AIK132" s="61"/>
      <c r="AIL132" s="61"/>
      <c r="AIM132" s="61"/>
      <c r="AIN132" s="61"/>
      <c r="AIO132" s="61"/>
      <c r="AIP132" s="61"/>
      <c r="AIQ132" s="61"/>
      <c r="AIR132" s="61"/>
      <c r="AIS132" s="61"/>
      <c r="AIT132" s="61"/>
      <c r="AIU132" s="61"/>
      <c r="AIV132" s="61"/>
      <c r="AIW132" s="61"/>
      <c r="AIX132" s="61"/>
      <c r="AIY132" s="61"/>
      <c r="AIZ132" s="61"/>
      <c r="AJA132" s="61"/>
      <c r="AJB132" s="61"/>
      <c r="AJC132" s="61"/>
      <c r="AJD132" s="61"/>
      <c r="AJE132" s="61"/>
      <c r="AJF132" s="61"/>
      <c r="AJG132" s="61"/>
      <c r="AJH132" s="61"/>
      <c r="AJI132" s="61"/>
      <c r="AJJ132" s="61"/>
      <c r="AJK132" s="61"/>
      <c r="AJL132" s="61"/>
      <c r="AJM132" s="61"/>
      <c r="AJN132" s="61"/>
      <c r="AJO132" s="61"/>
      <c r="AJP132" s="61"/>
      <c r="AJQ132" s="61"/>
      <c r="AJR132" s="61"/>
      <c r="AJS132" s="61"/>
      <c r="AJT132" s="61"/>
      <c r="AJU132" s="61"/>
      <c r="AJV132" s="61"/>
      <c r="AJW132" s="61"/>
      <c r="AJX132" s="61"/>
      <c r="AJY132" s="61"/>
      <c r="AJZ132" s="61"/>
      <c r="AKA132" s="61"/>
      <c r="AKB132" s="61"/>
      <c r="AKC132" s="61"/>
      <c r="AKD132" s="61"/>
      <c r="AKE132" s="61"/>
      <c r="AKF132" s="61"/>
      <c r="AKG132" s="61"/>
      <c r="AKH132" s="61"/>
      <c r="AKI132" s="61"/>
      <c r="AKJ132" s="61"/>
      <c r="AKK132" s="61"/>
      <c r="AKL132" s="61"/>
      <c r="AKM132" s="61"/>
      <c r="AKN132" s="61"/>
      <c r="AKO132" s="61"/>
      <c r="AKP132" s="61"/>
      <c r="AKQ132" s="61"/>
      <c r="AKR132" s="61"/>
      <c r="AKS132" s="61"/>
      <c r="AKT132" s="61"/>
      <c r="AKU132" s="61"/>
      <c r="AKV132" s="61"/>
      <c r="AKW132" s="61"/>
      <c r="AKX132" s="61"/>
      <c r="AKY132" s="61"/>
      <c r="AKZ132" s="61"/>
      <c r="ALA132" s="61"/>
      <c r="ALB132" s="61"/>
      <c r="ALC132" s="61"/>
      <c r="ALD132" s="61"/>
      <c r="ALE132" s="61"/>
      <c r="ALF132" s="61"/>
      <c r="ALG132" s="61"/>
      <c r="ALH132" s="61"/>
      <c r="ALI132" s="61"/>
      <c r="ALJ132" s="61"/>
      <c r="ALK132" s="61"/>
      <c r="ALL132" s="61"/>
      <c r="ALM132" s="61"/>
      <c r="ALN132" s="61"/>
      <c r="ALO132" s="61"/>
      <c r="ALP132" s="61"/>
      <c r="ALQ132" s="61"/>
      <c r="ALR132" s="61"/>
      <c r="ALS132" s="61"/>
      <c r="ALT132" s="61"/>
      <c r="ALU132" s="61"/>
      <c r="ALV132" s="61"/>
      <c r="ALW132" s="61"/>
      <c r="ALX132" s="61"/>
      <c r="ALY132" s="61"/>
      <c r="ALZ132" s="61"/>
      <c r="AMA132" s="61"/>
      <c r="AMB132" s="61"/>
      <c r="AMC132" s="61"/>
      <c r="AMD132" s="61"/>
      <c r="AME132" s="61"/>
      <c r="AMF132" s="61"/>
      <c r="AMG132" s="61"/>
      <c r="AMH132" s="61"/>
      <c r="AMI132" s="61"/>
      <c r="AMJ132" s="61"/>
      <c r="AMK132" s="61"/>
      <c r="AML132" s="61"/>
      <c r="AMM132" s="61"/>
      <c r="AMN132" s="61"/>
      <c r="AMO132" s="61"/>
      <c r="AMP132" s="61"/>
      <c r="AMQ132" s="61"/>
      <c r="AMR132" s="61"/>
      <c r="AMS132" s="61"/>
      <c r="AMT132" s="61"/>
      <c r="AMU132" s="61"/>
      <c r="AMV132" s="61"/>
      <c r="AMW132" s="61"/>
      <c r="AMX132" s="61"/>
      <c r="AMY132" s="61"/>
      <c r="AMZ132" s="61"/>
      <c r="ANA132" s="61"/>
      <c r="ANB132" s="61"/>
      <c r="ANC132" s="61"/>
      <c r="AND132" s="61"/>
      <c r="ANE132" s="61"/>
      <c r="ANF132" s="61"/>
      <c r="ANG132" s="61"/>
      <c r="ANH132" s="61"/>
      <c r="ANI132" s="61"/>
      <c r="ANJ132" s="61"/>
      <c r="ANK132" s="61"/>
      <c r="ANL132" s="61"/>
      <c r="ANM132" s="61"/>
      <c r="ANN132" s="61"/>
      <c r="ANO132" s="61"/>
      <c r="ANP132" s="61"/>
      <c r="ANQ132" s="61"/>
      <c r="ANR132" s="61"/>
      <c r="ANS132" s="61"/>
      <c r="ANT132" s="61"/>
      <c r="ANU132" s="61"/>
      <c r="ANV132" s="61"/>
      <c r="ANW132" s="61"/>
      <c r="ANX132" s="61"/>
      <c r="ANY132" s="61"/>
      <c r="ANZ132" s="61"/>
      <c r="AOA132" s="61"/>
      <c r="AOB132" s="61"/>
      <c r="AOC132" s="61"/>
      <c r="AOD132" s="61"/>
      <c r="AOE132" s="61"/>
      <c r="AOF132" s="61"/>
      <c r="AOG132" s="61"/>
      <c r="AOH132" s="61"/>
      <c r="AOI132" s="61"/>
      <c r="AOJ132" s="61"/>
      <c r="AOK132" s="61"/>
      <c r="AOL132" s="61"/>
      <c r="AOM132" s="61"/>
      <c r="AON132" s="61"/>
      <c r="AOO132" s="61"/>
      <c r="AOP132" s="61"/>
      <c r="AOQ132" s="61"/>
      <c r="AOR132" s="61"/>
      <c r="AOS132" s="61"/>
      <c r="AOT132" s="61"/>
      <c r="AOU132" s="61"/>
      <c r="AOV132" s="61"/>
      <c r="AOW132" s="61"/>
      <c r="AOX132" s="61"/>
      <c r="AOY132" s="61"/>
      <c r="AOZ132" s="61"/>
      <c r="APA132" s="61"/>
      <c r="APB132" s="61"/>
      <c r="APC132" s="61"/>
      <c r="APD132" s="61"/>
      <c r="APE132" s="61"/>
      <c r="APF132" s="61"/>
      <c r="APG132" s="61"/>
      <c r="APH132" s="61"/>
      <c r="API132" s="61"/>
      <c r="APJ132" s="61"/>
      <c r="APK132" s="61"/>
      <c r="APL132" s="61"/>
      <c r="APM132" s="61"/>
      <c r="APN132" s="61"/>
      <c r="APO132" s="61"/>
      <c r="APP132" s="61"/>
      <c r="APQ132" s="61"/>
      <c r="APR132" s="61"/>
      <c r="APS132" s="61"/>
      <c r="APT132" s="61"/>
      <c r="APU132" s="61"/>
      <c r="APV132" s="61"/>
      <c r="APW132" s="61"/>
      <c r="APX132" s="61"/>
      <c r="APY132" s="61"/>
      <c r="APZ132" s="61"/>
      <c r="AQA132" s="61"/>
      <c r="AQB132" s="61"/>
      <c r="AQC132" s="61"/>
      <c r="AQD132" s="61"/>
      <c r="AQE132" s="61"/>
      <c r="AQF132" s="61"/>
      <c r="AQG132" s="61"/>
      <c r="AQH132" s="61"/>
      <c r="AQI132" s="61"/>
      <c r="AQJ132" s="61"/>
      <c r="AQK132" s="61"/>
      <c r="AQL132" s="61"/>
      <c r="AQM132" s="61"/>
      <c r="AQN132" s="61"/>
      <c r="AQO132" s="61"/>
      <c r="AQP132" s="61"/>
      <c r="AQQ132" s="61"/>
      <c r="AQR132" s="61"/>
      <c r="AQS132" s="61"/>
      <c r="AQT132" s="61"/>
      <c r="AQU132" s="61"/>
      <c r="AQV132" s="61"/>
      <c r="AQW132" s="61"/>
      <c r="AQX132" s="61"/>
      <c r="AQY132" s="61"/>
      <c r="AQZ132" s="61"/>
      <c r="ARA132" s="61"/>
      <c r="ARB132" s="61"/>
      <c r="ARC132" s="61"/>
      <c r="ARD132" s="61"/>
      <c r="ARE132" s="61"/>
      <c r="ARF132" s="61"/>
      <c r="ARG132" s="61"/>
      <c r="ARH132" s="61"/>
      <c r="ARI132" s="61"/>
      <c r="ARJ132" s="61"/>
      <c r="ARK132" s="61"/>
      <c r="ARL132" s="61"/>
      <c r="ARM132" s="61"/>
      <c r="ARN132" s="61"/>
      <c r="ARO132" s="61"/>
      <c r="ARP132" s="61"/>
      <c r="ARQ132" s="61"/>
      <c r="ARR132" s="61"/>
      <c r="ARS132" s="61"/>
      <c r="ART132" s="61"/>
      <c r="ARU132" s="61"/>
      <c r="ARV132" s="61"/>
      <c r="ARW132" s="61"/>
      <c r="ARX132" s="61"/>
      <c r="ARY132" s="61"/>
      <c r="ARZ132" s="61"/>
      <c r="ASA132" s="61"/>
      <c r="ASB132" s="61"/>
      <c r="ASC132" s="61"/>
      <c r="ASD132" s="61"/>
      <c r="ASE132" s="61"/>
      <c r="ASF132" s="61"/>
      <c r="ASG132" s="61"/>
      <c r="ASH132" s="61"/>
      <c r="ASI132" s="61"/>
      <c r="ASJ132" s="61"/>
      <c r="ASK132" s="61"/>
      <c r="ASL132" s="61"/>
      <c r="ASM132" s="61"/>
      <c r="ASN132" s="61"/>
      <c r="ASO132" s="61"/>
      <c r="ASP132" s="61"/>
      <c r="ASQ132" s="61"/>
      <c r="ASR132" s="61"/>
      <c r="ASS132" s="61"/>
      <c r="AST132" s="61"/>
      <c r="ASU132" s="61"/>
      <c r="ASV132" s="61"/>
      <c r="ASW132" s="61"/>
      <c r="ASX132" s="61"/>
      <c r="ASY132" s="61"/>
      <c r="ASZ132" s="61"/>
      <c r="ATA132" s="61"/>
      <c r="ATB132" s="61"/>
      <c r="ATC132" s="61"/>
      <c r="ATD132" s="61"/>
      <c r="ATE132" s="61"/>
      <c r="ATF132" s="61"/>
      <c r="ATG132" s="61"/>
      <c r="ATH132" s="61"/>
      <c r="ATI132" s="61"/>
      <c r="ATJ132" s="61"/>
      <c r="ATK132" s="61"/>
      <c r="ATL132" s="61"/>
      <c r="ATM132" s="61"/>
      <c r="ATN132" s="61"/>
      <c r="ATO132" s="61"/>
      <c r="ATP132" s="61"/>
      <c r="ATQ132" s="61"/>
      <c r="ATR132" s="61"/>
      <c r="ATS132" s="61"/>
      <c r="ATT132" s="61"/>
      <c r="ATU132" s="61"/>
      <c r="ATV132" s="61"/>
      <c r="ATW132" s="61"/>
      <c r="ATX132" s="61"/>
      <c r="ATY132" s="61"/>
      <c r="ATZ132" s="61"/>
      <c r="AUA132" s="61"/>
      <c r="AUB132" s="61"/>
      <c r="AUC132" s="61"/>
      <c r="AUD132" s="61"/>
      <c r="AUE132" s="61"/>
      <c r="AUF132" s="61"/>
      <c r="AUG132" s="61"/>
      <c r="AUH132" s="61"/>
      <c r="AUI132" s="61"/>
      <c r="AUJ132" s="61"/>
      <c r="AUK132" s="61"/>
      <c r="AUL132" s="61"/>
      <c r="AUM132" s="61"/>
      <c r="AUN132" s="61"/>
      <c r="AUO132" s="61"/>
      <c r="AUP132" s="61"/>
      <c r="AUQ132" s="61"/>
      <c r="AUR132" s="61"/>
      <c r="AUS132" s="61"/>
      <c r="AUT132" s="61"/>
      <c r="AUU132" s="61"/>
      <c r="AUV132" s="61"/>
      <c r="AUW132" s="61"/>
      <c r="AUX132" s="61"/>
      <c r="AUY132" s="61"/>
      <c r="AUZ132" s="61"/>
      <c r="AVA132" s="61"/>
      <c r="AVB132" s="61"/>
      <c r="AVC132" s="61"/>
      <c r="AVD132" s="61"/>
      <c r="AVE132" s="61"/>
      <c r="AVF132" s="61"/>
      <c r="AVG132" s="61"/>
      <c r="AVH132" s="61"/>
      <c r="AVI132" s="61"/>
      <c r="AVJ132" s="61"/>
      <c r="AVK132" s="61"/>
      <c r="AVL132" s="61"/>
      <c r="AVM132" s="61"/>
      <c r="AVN132" s="61"/>
      <c r="AVO132" s="61"/>
      <c r="AVP132" s="61"/>
      <c r="AVQ132" s="61"/>
      <c r="AVR132" s="61"/>
      <c r="AVS132" s="61"/>
      <c r="AVT132" s="61"/>
      <c r="AVU132" s="61"/>
      <c r="AVV132" s="61"/>
      <c r="AVW132" s="61"/>
      <c r="AVX132" s="61"/>
      <c r="AVY132" s="61"/>
      <c r="AVZ132" s="61"/>
      <c r="AWA132" s="61"/>
      <c r="AWB132" s="61"/>
      <c r="AWC132" s="61"/>
      <c r="AWD132" s="61"/>
      <c r="AWE132" s="61"/>
      <c r="AWF132" s="61"/>
      <c r="AWG132" s="61"/>
      <c r="AWH132" s="61"/>
      <c r="AWI132" s="61"/>
      <c r="AWJ132" s="61"/>
      <c r="AWK132" s="61"/>
      <c r="AWL132" s="61"/>
      <c r="AWM132" s="61"/>
      <c r="AWN132" s="61"/>
      <c r="AWO132" s="61"/>
      <c r="AWP132" s="61"/>
      <c r="AWQ132" s="61"/>
      <c r="AWR132" s="61"/>
      <c r="AWS132" s="61"/>
      <c r="AWT132" s="61"/>
      <c r="AWU132" s="61"/>
      <c r="AWV132" s="61"/>
      <c r="AWW132" s="61"/>
      <c r="AWX132" s="61"/>
      <c r="AWY132" s="61"/>
      <c r="AWZ132" s="61"/>
      <c r="AXA132" s="61"/>
      <c r="AXB132" s="61"/>
      <c r="AXC132" s="61"/>
      <c r="AXD132" s="61"/>
      <c r="AXE132" s="61"/>
      <c r="AXF132" s="61"/>
      <c r="AXG132" s="61"/>
      <c r="AXH132" s="61"/>
      <c r="AXI132" s="61"/>
      <c r="AXJ132" s="61"/>
      <c r="AXK132" s="61"/>
      <c r="AXL132" s="61"/>
      <c r="AXM132" s="61"/>
      <c r="AXN132" s="61"/>
      <c r="AXO132" s="61"/>
      <c r="AXP132" s="61"/>
      <c r="AXQ132" s="61"/>
      <c r="AXR132" s="61"/>
      <c r="AXS132" s="61"/>
      <c r="AXT132" s="61"/>
      <c r="AXU132" s="61"/>
      <c r="AXV132" s="61"/>
      <c r="AXW132" s="61"/>
      <c r="AXX132" s="61"/>
      <c r="AXY132" s="61"/>
      <c r="AXZ132" s="61"/>
      <c r="AYA132" s="61"/>
      <c r="AYB132" s="61"/>
      <c r="AYC132" s="61"/>
      <c r="AYD132" s="61"/>
      <c r="AYE132" s="61"/>
      <c r="AYF132" s="61"/>
      <c r="AYG132" s="61"/>
      <c r="AYH132" s="61"/>
      <c r="AYI132" s="61"/>
      <c r="AYJ132" s="61"/>
      <c r="AYK132" s="61"/>
      <c r="AYL132" s="61"/>
      <c r="AYM132" s="61"/>
      <c r="AYN132" s="61"/>
      <c r="AYO132" s="61"/>
      <c r="AYP132" s="61"/>
      <c r="AYQ132" s="61"/>
      <c r="AYR132" s="61"/>
      <c r="AYS132" s="61"/>
      <c r="AYT132" s="61"/>
      <c r="AYU132" s="61"/>
      <c r="AYV132" s="61"/>
      <c r="AYW132" s="61"/>
      <c r="AYX132" s="61"/>
      <c r="AYY132" s="61"/>
      <c r="AYZ132" s="61"/>
      <c r="AZA132" s="61"/>
      <c r="AZB132" s="61"/>
      <c r="AZC132" s="61"/>
      <c r="AZD132" s="61"/>
      <c r="AZE132" s="61"/>
      <c r="AZF132" s="61"/>
      <c r="AZG132" s="61"/>
      <c r="AZH132" s="61"/>
      <c r="AZI132" s="61"/>
      <c r="AZJ132" s="61"/>
      <c r="AZK132" s="61"/>
      <c r="AZL132" s="61"/>
      <c r="AZM132" s="61"/>
      <c r="AZN132" s="61"/>
      <c r="AZO132" s="61"/>
      <c r="AZP132" s="61"/>
      <c r="AZQ132" s="61"/>
      <c r="AZR132" s="61"/>
      <c r="AZS132" s="61"/>
      <c r="AZT132" s="61"/>
      <c r="AZU132" s="61"/>
      <c r="AZV132" s="61"/>
      <c r="AZW132" s="61"/>
      <c r="AZX132" s="61"/>
      <c r="AZY132" s="61"/>
      <c r="AZZ132" s="61"/>
      <c r="BAA132" s="61"/>
      <c r="BAB132" s="61"/>
      <c r="BAC132" s="61"/>
      <c r="BAD132" s="61"/>
      <c r="BAE132" s="61"/>
      <c r="BAF132" s="61"/>
      <c r="BAG132" s="61"/>
      <c r="BAH132" s="61"/>
      <c r="BAI132" s="61"/>
      <c r="BAJ132" s="61"/>
      <c r="BAK132" s="61"/>
      <c r="BAL132" s="61"/>
      <c r="BAM132" s="61"/>
      <c r="BAN132" s="61"/>
      <c r="BAO132" s="61"/>
      <c r="BAP132" s="61"/>
      <c r="BAQ132" s="61"/>
      <c r="BAR132" s="61"/>
      <c r="BAS132" s="61"/>
      <c r="BAT132" s="61"/>
      <c r="BAU132" s="61"/>
      <c r="BAV132" s="61"/>
      <c r="BAW132" s="61"/>
      <c r="BAX132" s="61"/>
      <c r="BAY132" s="61"/>
      <c r="BAZ132" s="61"/>
      <c r="BBA132" s="61"/>
      <c r="BBB132" s="61"/>
      <c r="BBC132" s="61"/>
      <c r="BBD132" s="61"/>
      <c r="BBE132" s="61"/>
      <c r="BBF132" s="61"/>
      <c r="BBG132" s="61"/>
      <c r="BBH132" s="61"/>
      <c r="BBI132" s="61"/>
      <c r="BBJ132" s="61"/>
      <c r="BBK132" s="61"/>
      <c r="BBL132" s="61"/>
      <c r="BBM132" s="61"/>
      <c r="BBN132" s="61"/>
      <c r="BBO132" s="61"/>
      <c r="BBP132" s="61"/>
      <c r="BBQ132" s="61"/>
      <c r="BBR132" s="61"/>
      <c r="BBS132" s="61"/>
      <c r="BBT132" s="61"/>
      <c r="BBU132" s="61"/>
      <c r="BBV132" s="61"/>
      <c r="BBW132" s="61"/>
      <c r="BBX132" s="61"/>
      <c r="BBY132" s="61"/>
      <c r="BBZ132" s="61"/>
      <c r="BCA132" s="61"/>
      <c r="BCB132" s="61"/>
      <c r="BCC132" s="61"/>
      <c r="BCD132" s="61"/>
      <c r="BCE132" s="61"/>
      <c r="BCF132" s="61"/>
      <c r="BCG132" s="61"/>
      <c r="BCH132" s="61"/>
      <c r="BCI132" s="61"/>
      <c r="BCJ132" s="61"/>
      <c r="BCK132" s="61"/>
      <c r="BCL132" s="61"/>
      <c r="BCM132" s="61"/>
      <c r="BCN132" s="61"/>
      <c r="BCO132" s="61"/>
      <c r="BCP132" s="61"/>
      <c r="BCQ132" s="61"/>
      <c r="BCR132" s="61"/>
      <c r="BCS132" s="61"/>
      <c r="BCT132" s="61"/>
      <c r="BCU132" s="61"/>
      <c r="BCV132" s="61"/>
      <c r="BCW132" s="61"/>
      <c r="BCX132" s="61"/>
      <c r="BCY132" s="61"/>
      <c r="BCZ132" s="61"/>
      <c r="BDA132" s="61"/>
      <c r="BDB132" s="61"/>
      <c r="BDC132" s="61"/>
      <c r="BDD132" s="61"/>
      <c r="BDE132" s="61"/>
      <c r="BDF132" s="61"/>
      <c r="BDG132" s="61"/>
      <c r="BDH132" s="61"/>
      <c r="BDI132" s="61"/>
      <c r="BDJ132" s="61"/>
      <c r="BDK132" s="61"/>
      <c r="BDL132" s="61"/>
      <c r="BDM132" s="61"/>
      <c r="BDN132" s="61"/>
      <c r="BDO132" s="61"/>
      <c r="BDP132" s="61"/>
      <c r="BDQ132" s="61"/>
      <c r="BDR132" s="61"/>
      <c r="BDS132" s="61"/>
      <c r="BDT132" s="61"/>
      <c r="BDU132" s="61"/>
      <c r="BDV132" s="61"/>
      <c r="BDW132" s="61"/>
      <c r="BDX132" s="61"/>
      <c r="BDY132" s="61"/>
      <c r="BDZ132" s="61"/>
      <c r="BEA132" s="61"/>
      <c r="BEB132" s="61"/>
      <c r="BEC132" s="61"/>
      <c r="BED132" s="61"/>
      <c r="BEE132" s="61"/>
      <c r="BEF132" s="61"/>
      <c r="BEG132" s="61"/>
      <c r="BEH132" s="61"/>
      <c r="BEI132" s="61"/>
      <c r="BEJ132" s="61"/>
      <c r="BEK132" s="61"/>
      <c r="BEL132" s="61"/>
      <c r="BEM132" s="61"/>
      <c r="BEN132" s="61"/>
      <c r="BEO132" s="61"/>
      <c r="BEP132" s="61"/>
      <c r="BEQ132" s="61"/>
      <c r="BER132" s="61"/>
      <c r="BES132" s="61"/>
      <c r="BET132" s="61"/>
      <c r="BEU132" s="61"/>
      <c r="BEV132" s="61"/>
      <c r="BEW132" s="61"/>
      <c r="BEX132" s="61"/>
      <c r="BEY132" s="61"/>
      <c r="BEZ132" s="61"/>
      <c r="BFA132" s="61"/>
      <c r="BFB132" s="61"/>
      <c r="BFC132" s="61"/>
      <c r="BFD132" s="61"/>
      <c r="BFE132" s="61"/>
      <c r="BFF132" s="61"/>
      <c r="BFG132" s="61"/>
      <c r="BFH132" s="61"/>
      <c r="BFI132" s="61"/>
      <c r="BFJ132" s="61"/>
      <c r="BFK132" s="61"/>
      <c r="BFL132" s="61"/>
      <c r="BFM132" s="61"/>
      <c r="BFN132" s="61"/>
      <c r="BFO132" s="61"/>
      <c r="BFP132" s="61"/>
      <c r="BFQ132" s="61"/>
      <c r="BFR132" s="61"/>
      <c r="BFS132" s="61"/>
      <c r="BFT132" s="61"/>
      <c r="BFU132" s="61"/>
      <c r="BFV132" s="61"/>
      <c r="BFW132" s="61"/>
      <c r="BFX132" s="61"/>
      <c r="BFY132" s="61"/>
      <c r="BFZ132" s="61"/>
      <c r="BGA132" s="61"/>
      <c r="BGB132" s="61"/>
      <c r="BGC132" s="61"/>
      <c r="BGD132" s="61"/>
      <c r="BGE132" s="61"/>
      <c r="BGF132" s="61"/>
      <c r="BGG132" s="61"/>
      <c r="BGH132" s="61"/>
      <c r="BGI132" s="61"/>
      <c r="BGJ132" s="61"/>
      <c r="BGK132" s="61"/>
      <c r="BGL132" s="61"/>
      <c r="BGM132" s="61"/>
      <c r="BGN132" s="61"/>
      <c r="BGO132" s="61"/>
      <c r="BGP132" s="61"/>
      <c r="BGQ132" s="61"/>
      <c r="BGR132" s="61"/>
      <c r="BGS132" s="61"/>
      <c r="BGT132" s="61"/>
      <c r="BGU132" s="61"/>
      <c r="BGV132" s="61"/>
      <c r="BGW132" s="61"/>
      <c r="BGX132" s="61"/>
      <c r="BGY132" s="61"/>
      <c r="BGZ132" s="61"/>
      <c r="BHA132" s="61"/>
      <c r="BHB132" s="61"/>
      <c r="BHC132" s="61"/>
      <c r="BHD132" s="61"/>
      <c r="BHE132" s="61"/>
      <c r="BHF132" s="61"/>
      <c r="BHG132" s="61"/>
      <c r="BHH132" s="61"/>
      <c r="BHI132" s="61"/>
      <c r="BHJ132" s="61"/>
      <c r="BHK132" s="61"/>
      <c r="BHL132" s="61"/>
      <c r="BHM132" s="61"/>
      <c r="BHN132" s="61"/>
      <c r="BHO132" s="61"/>
      <c r="BHP132" s="61"/>
      <c r="BHQ132" s="61"/>
      <c r="BHR132" s="61"/>
      <c r="BHS132" s="61"/>
      <c r="BHT132" s="61"/>
      <c r="BHU132" s="61"/>
      <c r="BHV132" s="61"/>
      <c r="BHW132" s="61"/>
      <c r="BHX132" s="61"/>
      <c r="BHY132" s="61"/>
      <c r="BHZ132" s="61"/>
      <c r="BIA132" s="61"/>
      <c r="BIB132" s="61"/>
      <c r="BIC132" s="61"/>
      <c r="BID132" s="61"/>
      <c r="BIE132" s="61"/>
      <c r="BIF132" s="61"/>
      <c r="BIG132" s="61"/>
      <c r="BIH132" s="61"/>
      <c r="BII132" s="61"/>
      <c r="BIJ132" s="61"/>
      <c r="BIK132" s="61"/>
      <c r="BIL132" s="61"/>
      <c r="BIM132" s="61"/>
      <c r="BIN132" s="61"/>
      <c r="BIO132" s="61"/>
      <c r="BIP132" s="61"/>
      <c r="BIQ132" s="61"/>
      <c r="BIR132" s="61"/>
      <c r="BIS132" s="61"/>
      <c r="BIT132" s="61"/>
      <c r="BIU132" s="61"/>
      <c r="BIV132" s="61"/>
      <c r="BIW132" s="61"/>
      <c r="BIX132" s="61"/>
      <c r="BIY132" s="61"/>
      <c r="BIZ132" s="61"/>
      <c r="BJA132" s="61"/>
      <c r="BJB132" s="61"/>
      <c r="BJC132" s="61"/>
      <c r="BJD132" s="61"/>
      <c r="BJE132" s="61"/>
      <c r="BJF132" s="61"/>
      <c r="BJG132" s="61"/>
      <c r="BJH132" s="61"/>
      <c r="BJI132" s="61"/>
      <c r="BJJ132" s="61"/>
      <c r="BJK132" s="61"/>
      <c r="BJL132" s="61"/>
      <c r="BJM132" s="61"/>
      <c r="BJN132" s="61"/>
      <c r="BJO132" s="61"/>
      <c r="BJP132" s="61"/>
      <c r="BJQ132" s="61"/>
      <c r="BJR132" s="61"/>
      <c r="BJS132" s="61"/>
      <c r="BJT132" s="61"/>
      <c r="BJU132" s="61"/>
      <c r="BJV132" s="61"/>
      <c r="BJW132" s="61"/>
      <c r="BJX132" s="61"/>
      <c r="BJY132" s="61"/>
      <c r="BJZ132" s="61"/>
      <c r="BKA132" s="61"/>
      <c r="BKB132" s="61"/>
      <c r="BKC132" s="61"/>
      <c r="BKD132" s="61"/>
      <c r="BKE132" s="61"/>
      <c r="BKF132" s="61"/>
      <c r="BKG132" s="61"/>
      <c r="BKH132" s="61"/>
      <c r="BKI132" s="61"/>
      <c r="BKJ132" s="61"/>
      <c r="BKK132" s="61"/>
      <c r="BKL132" s="61"/>
      <c r="BKM132" s="61"/>
      <c r="BKN132" s="61"/>
      <c r="BKO132" s="61"/>
      <c r="BKP132" s="61"/>
      <c r="BKQ132" s="61"/>
      <c r="BKR132" s="61"/>
      <c r="BKS132" s="61"/>
      <c r="BKT132" s="61"/>
      <c r="BKU132" s="61"/>
      <c r="BKV132" s="61"/>
      <c r="BKW132" s="61"/>
      <c r="BKX132" s="61"/>
      <c r="BKY132" s="61"/>
      <c r="BKZ132" s="61"/>
      <c r="BLA132" s="61"/>
      <c r="BLB132" s="61"/>
      <c r="BLC132" s="61"/>
      <c r="BLD132" s="61"/>
      <c r="BLE132" s="61"/>
      <c r="BLF132" s="61"/>
      <c r="BLG132" s="61"/>
      <c r="BLH132" s="61"/>
      <c r="BLI132" s="61"/>
      <c r="BLJ132" s="61"/>
      <c r="BLK132" s="61"/>
      <c r="BLL132" s="61"/>
      <c r="BLM132" s="61"/>
      <c r="BLN132" s="61"/>
      <c r="BLO132" s="61"/>
      <c r="BLP132" s="61"/>
      <c r="BLQ132" s="61"/>
      <c r="BLR132" s="61"/>
      <c r="BLS132" s="61"/>
      <c r="BLT132" s="61"/>
      <c r="BLU132" s="61"/>
      <c r="BLV132" s="61"/>
      <c r="BLW132" s="61"/>
      <c r="BLX132" s="61"/>
      <c r="BLY132" s="61"/>
      <c r="BLZ132" s="61"/>
      <c r="BMA132" s="61"/>
      <c r="BMB132" s="61"/>
      <c r="BMC132" s="61"/>
      <c r="BMD132" s="61"/>
      <c r="BME132" s="61"/>
      <c r="BMF132" s="61"/>
      <c r="BMG132" s="61"/>
      <c r="BMH132" s="61"/>
      <c r="BMI132" s="61"/>
      <c r="BMJ132" s="61"/>
      <c r="BMK132" s="61"/>
      <c r="BML132" s="61"/>
      <c r="BMM132" s="61"/>
      <c r="BMN132" s="61"/>
      <c r="BMO132" s="61"/>
      <c r="BMP132" s="61"/>
      <c r="BMQ132" s="61"/>
      <c r="BMR132" s="61"/>
      <c r="BMS132" s="61"/>
      <c r="BMT132" s="61"/>
      <c r="BMU132" s="61"/>
      <c r="BMV132" s="61"/>
      <c r="BMW132" s="61"/>
      <c r="BMX132" s="61"/>
      <c r="BMY132" s="61"/>
      <c r="BMZ132" s="61"/>
      <c r="BNA132" s="61"/>
      <c r="BNB132" s="61"/>
      <c r="BNC132" s="61"/>
      <c r="BND132" s="61"/>
      <c r="BNE132" s="61"/>
      <c r="BNF132" s="61"/>
      <c r="BNG132" s="61"/>
      <c r="BNH132" s="61"/>
      <c r="BNI132" s="61"/>
      <c r="BNJ132" s="61"/>
      <c r="BNK132" s="61"/>
      <c r="BNL132" s="61"/>
      <c r="BNM132" s="61"/>
      <c r="BNN132" s="61"/>
      <c r="BNO132" s="61"/>
      <c r="BNP132" s="61"/>
      <c r="BNQ132" s="61"/>
      <c r="BNR132" s="61"/>
      <c r="BNS132" s="61"/>
      <c r="BNT132" s="61"/>
      <c r="BNU132" s="61"/>
      <c r="BNV132" s="61"/>
      <c r="BNW132" s="61"/>
      <c r="BNX132" s="61"/>
      <c r="BNY132" s="61"/>
      <c r="BNZ132" s="61"/>
      <c r="BOA132" s="61"/>
      <c r="BOB132" s="61"/>
      <c r="BOC132" s="61"/>
      <c r="BOD132" s="61"/>
      <c r="BOE132" s="61"/>
      <c r="BOF132" s="61"/>
      <c r="BOG132" s="61"/>
      <c r="BOH132" s="61"/>
      <c r="BOI132" s="61"/>
      <c r="BOJ132" s="61"/>
      <c r="BOK132" s="61"/>
      <c r="BOL132" s="61"/>
      <c r="BOM132" s="61"/>
      <c r="BON132" s="61"/>
      <c r="BOO132" s="61"/>
      <c r="BOP132" s="61"/>
      <c r="BOQ132" s="61"/>
      <c r="BOR132" s="61"/>
      <c r="BOS132" s="61"/>
      <c r="BOT132" s="61"/>
      <c r="BOU132" s="61"/>
      <c r="BOV132" s="61"/>
      <c r="BOW132" s="61"/>
      <c r="BOX132" s="61"/>
      <c r="BOY132" s="61"/>
      <c r="BOZ132" s="61"/>
      <c r="BPA132" s="61"/>
      <c r="BPB132" s="61"/>
      <c r="BPC132" s="61"/>
      <c r="BPD132" s="61"/>
      <c r="BPE132" s="61"/>
      <c r="BPF132" s="61"/>
      <c r="BPG132" s="61"/>
      <c r="BPH132" s="61"/>
      <c r="BPI132" s="61"/>
      <c r="BPJ132" s="61"/>
      <c r="BPK132" s="61"/>
      <c r="BPL132" s="61"/>
      <c r="BPM132" s="61"/>
      <c r="BPN132" s="61"/>
      <c r="BPO132" s="61"/>
      <c r="BPP132" s="61"/>
      <c r="BPQ132" s="61"/>
      <c r="BPR132" s="61"/>
      <c r="BPS132" s="61"/>
      <c r="BPT132" s="61"/>
      <c r="BPU132" s="61"/>
      <c r="BPV132" s="61"/>
      <c r="BPW132" s="61"/>
      <c r="BPX132" s="61"/>
      <c r="BPY132" s="61"/>
      <c r="BPZ132" s="61"/>
      <c r="BQA132" s="61"/>
      <c r="BQB132" s="61"/>
      <c r="BQC132" s="61"/>
      <c r="BQD132" s="61"/>
      <c r="BQE132" s="61"/>
      <c r="BQF132" s="61"/>
      <c r="BQG132" s="61"/>
      <c r="BQH132" s="61"/>
      <c r="BQI132" s="61"/>
      <c r="BQJ132" s="61"/>
      <c r="BQK132" s="61"/>
      <c r="BQL132" s="61"/>
      <c r="BQM132" s="61"/>
      <c r="BQN132" s="61"/>
      <c r="BQO132" s="61"/>
      <c r="BQP132" s="61"/>
      <c r="BQQ132" s="61"/>
      <c r="BQR132" s="61"/>
      <c r="BQS132" s="61"/>
      <c r="BQT132" s="61"/>
      <c r="BQU132" s="61"/>
      <c r="BQV132" s="61"/>
      <c r="BQW132" s="61"/>
      <c r="BQX132" s="61"/>
      <c r="BQY132" s="61"/>
      <c r="BQZ132" s="61"/>
      <c r="BRA132" s="61"/>
      <c r="BRB132" s="61"/>
      <c r="BRC132" s="61"/>
      <c r="BRD132" s="61"/>
      <c r="BRE132" s="61"/>
      <c r="BRF132" s="61"/>
      <c r="BRG132" s="61"/>
      <c r="BRH132" s="61"/>
      <c r="BRI132" s="61"/>
      <c r="BRJ132" s="61"/>
      <c r="BRK132" s="61"/>
      <c r="BRL132" s="61"/>
      <c r="BRM132" s="61"/>
      <c r="BRN132" s="61"/>
      <c r="BRO132" s="61"/>
      <c r="BRP132" s="61"/>
      <c r="BRQ132" s="61"/>
      <c r="BRR132" s="61"/>
      <c r="BRS132" s="61"/>
      <c r="BRT132" s="61"/>
      <c r="BRU132" s="61"/>
      <c r="BRV132" s="61"/>
      <c r="BRW132" s="61"/>
      <c r="BRX132" s="61"/>
      <c r="BRY132" s="61"/>
      <c r="BRZ132" s="61"/>
      <c r="BSA132" s="61"/>
      <c r="BSB132" s="61"/>
      <c r="BSC132" s="61"/>
      <c r="BSD132" s="61"/>
      <c r="BSE132" s="61"/>
      <c r="BSF132" s="61"/>
      <c r="BSG132" s="61"/>
      <c r="BSH132" s="61"/>
      <c r="BSI132" s="61"/>
      <c r="BSJ132" s="61"/>
      <c r="BSK132" s="61"/>
      <c r="BSL132" s="61"/>
      <c r="BSM132" s="61"/>
      <c r="BSN132" s="61"/>
      <c r="BSO132" s="61"/>
      <c r="BSP132" s="61"/>
      <c r="BSQ132" s="61"/>
      <c r="BSR132" s="61"/>
      <c r="BSS132" s="61"/>
      <c r="BST132" s="61"/>
      <c r="BSU132" s="61"/>
      <c r="BSV132" s="61"/>
      <c r="BSW132" s="61"/>
      <c r="BSX132" s="61"/>
      <c r="BSY132" s="61"/>
      <c r="BSZ132" s="61"/>
      <c r="BTA132" s="61"/>
      <c r="BTB132" s="61"/>
      <c r="BTC132" s="61"/>
      <c r="BTD132" s="61"/>
      <c r="BTE132" s="61"/>
      <c r="BTF132" s="61"/>
      <c r="BTG132" s="61"/>
      <c r="BTH132" s="61"/>
      <c r="BTI132" s="61"/>
      <c r="BTJ132" s="61"/>
      <c r="BTK132" s="61"/>
      <c r="BTL132" s="61"/>
      <c r="BTM132" s="61"/>
      <c r="BTN132" s="61"/>
      <c r="BTO132" s="61"/>
      <c r="BTP132" s="61"/>
      <c r="BTQ132" s="61"/>
      <c r="BTR132" s="61"/>
      <c r="BTS132" s="61"/>
      <c r="BTT132" s="61"/>
      <c r="BTU132" s="61"/>
      <c r="BTV132" s="61"/>
      <c r="BTW132" s="61"/>
      <c r="BTX132" s="61"/>
      <c r="BTY132" s="61"/>
      <c r="BTZ132" s="61"/>
      <c r="BUA132" s="61"/>
      <c r="BUB132" s="61"/>
      <c r="BUC132" s="61"/>
      <c r="BUD132" s="61"/>
      <c r="BUE132" s="61"/>
      <c r="BUF132" s="61"/>
      <c r="BUG132" s="61"/>
      <c r="BUH132" s="61"/>
      <c r="BUI132" s="61"/>
      <c r="BUJ132" s="61"/>
      <c r="BUK132" s="61"/>
      <c r="BUL132" s="61"/>
      <c r="BUM132" s="61"/>
      <c r="BUN132" s="61"/>
      <c r="BUO132" s="61"/>
      <c r="BUP132" s="61"/>
      <c r="BUQ132" s="61"/>
      <c r="BUR132" s="61"/>
      <c r="BUS132" s="61"/>
      <c r="BUT132" s="61"/>
      <c r="BUU132" s="61"/>
      <c r="BUV132" s="61"/>
      <c r="BUW132" s="61"/>
      <c r="BUX132" s="61"/>
      <c r="BUY132" s="61"/>
      <c r="BUZ132" s="61"/>
      <c r="BVA132" s="61"/>
      <c r="BVB132" s="61"/>
      <c r="BVC132" s="61"/>
      <c r="BVD132" s="61"/>
      <c r="BVE132" s="61"/>
      <c r="BVF132" s="61"/>
      <c r="BVG132" s="61"/>
      <c r="BVH132" s="61"/>
      <c r="BVI132" s="61"/>
      <c r="BVJ132" s="61"/>
      <c r="BVK132" s="61"/>
      <c r="BVL132" s="61"/>
      <c r="BVM132" s="61"/>
      <c r="BVN132" s="61"/>
      <c r="BVO132" s="61"/>
      <c r="BVP132" s="61"/>
      <c r="BVQ132" s="61"/>
      <c r="BVR132" s="61"/>
      <c r="BVS132" s="61"/>
      <c r="BVT132" s="61"/>
      <c r="BVU132" s="61"/>
      <c r="BVV132" s="61"/>
      <c r="BVW132" s="61"/>
      <c r="BVX132" s="61"/>
      <c r="BVY132" s="61"/>
      <c r="BVZ132" s="61"/>
      <c r="BWA132" s="61"/>
      <c r="BWB132" s="61"/>
      <c r="BWC132" s="61"/>
      <c r="BWD132" s="61"/>
      <c r="BWE132" s="61"/>
      <c r="BWF132" s="61"/>
      <c r="BWG132" s="61"/>
      <c r="BWH132" s="61"/>
      <c r="BWI132" s="61"/>
      <c r="BWJ132" s="61"/>
      <c r="BWK132" s="61"/>
      <c r="BWL132" s="61"/>
      <c r="BWM132" s="61"/>
      <c r="BWN132" s="61"/>
      <c r="BWO132" s="61"/>
      <c r="BWP132" s="61"/>
      <c r="BWQ132" s="61"/>
      <c r="BWR132" s="61"/>
      <c r="BWS132" s="61"/>
      <c r="BWT132" s="61"/>
      <c r="BWU132" s="61"/>
      <c r="BWV132" s="61"/>
      <c r="BWW132" s="61"/>
      <c r="BWX132" s="61"/>
      <c r="BWY132" s="61"/>
      <c r="BWZ132" s="61"/>
      <c r="BXA132" s="61"/>
      <c r="BXB132" s="61"/>
      <c r="BXC132" s="61"/>
      <c r="BXD132" s="61"/>
      <c r="BXE132" s="61"/>
      <c r="BXF132" s="61"/>
      <c r="BXG132" s="61"/>
      <c r="BXH132" s="61"/>
      <c r="BXI132" s="61"/>
      <c r="BXJ132" s="61"/>
      <c r="BXK132" s="61"/>
      <c r="BXL132" s="61"/>
      <c r="BXM132" s="61"/>
      <c r="BXN132" s="61"/>
      <c r="BXO132" s="61"/>
      <c r="BXP132" s="61"/>
      <c r="BXQ132" s="61"/>
      <c r="BXR132" s="61"/>
      <c r="BXS132" s="61"/>
      <c r="BXT132" s="61"/>
      <c r="BXU132" s="61"/>
      <c r="BXV132" s="61"/>
      <c r="BXW132" s="61"/>
      <c r="BXX132" s="61"/>
      <c r="BXY132" s="61"/>
      <c r="BXZ132" s="61"/>
      <c r="BYA132" s="61"/>
      <c r="BYB132" s="61"/>
      <c r="BYC132" s="61"/>
      <c r="BYD132" s="61"/>
      <c r="BYE132" s="61"/>
      <c r="BYF132" s="61"/>
      <c r="BYG132" s="61"/>
      <c r="BYH132" s="61"/>
      <c r="BYI132" s="61"/>
      <c r="BYJ132" s="61"/>
      <c r="BYK132" s="61"/>
      <c r="BYL132" s="61"/>
      <c r="BYM132" s="61"/>
      <c r="BYN132" s="61"/>
      <c r="BYO132" s="61"/>
      <c r="BYP132" s="61"/>
      <c r="BYQ132" s="61"/>
      <c r="BYR132" s="61"/>
      <c r="BYS132" s="61"/>
      <c r="BYT132" s="61"/>
      <c r="BYU132" s="61"/>
      <c r="BYV132" s="61"/>
      <c r="BYW132" s="61"/>
      <c r="BYX132" s="61"/>
      <c r="BYY132" s="61"/>
      <c r="BYZ132" s="61"/>
      <c r="BZA132" s="61"/>
      <c r="BZB132" s="61"/>
      <c r="BZC132" s="61"/>
      <c r="BZD132" s="61"/>
      <c r="BZE132" s="61"/>
      <c r="BZF132" s="61"/>
      <c r="BZG132" s="61"/>
      <c r="BZH132" s="61"/>
      <c r="BZI132" s="61"/>
      <c r="BZJ132" s="61"/>
      <c r="BZK132" s="61"/>
      <c r="BZL132" s="61"/>
      <c r="BZM132" s="61"/>
      <c r="BZN132" s="61"/>
      <c r="BZO132" s="61"/>
      <c r="BZP132" s="61"/>
      <c r="BZQ132" s="61"/>
      <c r="BZR132" s="61"/>
      <c r="BZS132" s="61"/>
      <c r="BZT132" s="61"/>
      <c r="BZU132" s="61"/>
      <c r="BZV132" s="61"/>
      <c r="BZW132" s="61"/>
      <c r="BZX132" s="61"/>
      <c r="BZY132" s="61"/>
      <c r="BZZ132" s="61"/>
      <c r="CAA132" s="61"/>
      <c r="CAB132" s="61"/>
      <c r="CAC132" s="61"/>
      <c r="CAD132" s="61"/>
      <c r="CAE132" s="61"/>
      <c r="CAF132" s="61"/>
      <c r="CAG132" s="61"/>
      <c r="CAH132" s="61"/>
      <c r="CAI132" s="61"/>
      <c r="CAJ132" s="61"/>
      <c r="CAK132" s="61"/>
      <c r="CAL132" s="61"/>
      <c r="CAM132" s="61"/>
      <c r="CAN132" s="61"/>
      <c r="CAO132" s="61"/>
      <c r="CAP132" s="61"/>
      <c r="CAQ132" s="61"/>
      <c r="CAR132" s="61"/>
      <c r="CAS132" s="61"/>
      <c r="CAT132" s="61"/>
      <c r="CAU132" s="61"/>
      <c r="CAV132" s="61"/>
      <c r="CAW132" s="61"/>
      <c r="CAX132" s="61"/>
      <c r="CAY132" s="61"/>
      <c r="CAZ132" s="61"/>
      <c r="CBA132" s="61"/>
      <c r="CBB132" s="61"/>
      <c r="CBC132" s="61"/>
      <c r="CBD132" s="61"/>
      <c r="CBE132" s="61"/>
      <c r="CBF132" s="61"/>
      <c r="CBG132" s="61"/>
      <c r="CBH132" s="61"/>
      <c r="CBI132" s="61"/>
      <c r="CBJ132" s="61"/>
      <c r="CBK132" s="61"/>
      <c r="CBL132" s="61"/>
      <c r="CBM132" s="61"/>
      <c r="CBN132" s="61"/>
      <c r="CBO132" s="61"/>
      <c r="CBP132" s="61"/>
      <c r="CBQ132" s="61"/>
      <c r="CBR132" s="61"/>
      <c r="CBS132" s="61"/>
      <c r="CBT132" s="61"/>
      <c r="CBU132" s="61"/>
      <c r="CBV132" s="61"/>
      <c r="CBW132" s="61"/>
      <c r="CBX132" s="61"/>
      <c r="CBY132" s="61"/>
      <c r="CBZ132" s="61"/>
      <c r="CCA132" s="61"/>
      <c r="CCB132" s="61"/>
      <c r="CCC132" s="61"/>
      <c r="CCD132" s="61"/>
      <c r="CCE132" s="61"/>
      <c r="CCF132" s="61"/>
      <c r="CCG132" s="61"/>
      <c r="CCH132" s="61"/>
      <c r="CCI132" s="61"/>
      <c r="CCJ132" s="61"/>
      <c r="CCK132" s="61"/>
      <c r="CCL132" s="61"/>
      <c r="CCM132" s="61"/>
      <c r="CCN132" s="61"/>
      <c r="CCO132" s="61"/>
      <c r="CCP132" s="61"/>
      <c r="CCQ132" s="61"/>
      <c r="CCR132" s="61"/>
      <c r="CCS132" s="61"/>
      <c r="CCT132" s="61"/>
      <c r="CCU132" s="61"/>
      <c r="CCV132" s="61"/>
      <c r="CCW132" s="61"/>
      <c r="CCX132" s="61"/>
      <c r="CCY132" s="61"/>
      <c r="CCZ132" s="61"/>
      <c r="CDA132" s="61"/>
      <c r="CDB132" s="61"/>
      <c r="CDC132" s="61"/>
      <c r="CDD132" s="61"/>
      <c r="CDE132" s="61"/>
      <c r="CDF132" s="61"/>
      <c r="CDG132" s="61"/>
      <c r="CDH132" s="61"/>
      <c r="CDI132" s="61"/>
      <c r="CDJ132" s="61"/>
      <c r="CDK132" s="61"/>
      <c r="CDL132" s="61"/>
      <c r="CDM132" s="61"/>
      <c r="CDN132" s="61"/>
      <c r="CDO132" s="61"/>
      <c r="CDP132" s="61"/>
      <c r="CDQ132" s="61"/>
      <c r="CDR132" s="61"/>
      <c r="CDS132" s="61"/>
      <c r="CDT132" s="61"/>
      <c r="CDU132" s="61"/>
      <c r="CDV132" s="61"/>
      <c r="CDW132" s="61"/>
      <c r="CDX132" s="61"/>
      <c r="CDY132" s="61"/>
      <c r="CDZ132" s="61"/>
      <c r="CEA132" s="61"/>
      <c r="CEB132" s="61"/>
      <c r="CEC132" s="61"/>
      <c r="CED132" s="61"/>
      <c r="CEE132" s="61"/>
      <c r="CEF132" s="61"/>
      <c r="CEG132" s="61"/>
      <c r="CEH132" s="61"/>
      <c r="CEI132" s="61"/>
      <c r="CEJ132" s="61"/>
      <c r="CEK132" s="61"/>
      <c r="CEL132" s="61"/>
      <c r="CEM132" s="61"/>
      <c r="CEN132" s="61"/>
      <c r="CEO132" s="61"/>
      <c r="CEP132" s="61"/>
      <c r="CEQ132" s="61"/>
      <c r="CER132" s="61"/>
      <c r="CES132" s="61"/>
      <c r="CET132" s="61"/>
      <c r="CEU132" s="61"/>
      <c r="CEV132" s="61"/>
      <c r="CEW132" s="61"/>
      <c r="CEX132" s="61"/>
      <c r="CEY132" s="61"/>
      <c r="CEZ132" s="61"/>
      <c r="CFA132" s="61"/>
      <c r="CFB132" s="61"/>
      <c r="CFC132" s="61"/>
      <c r="CFD132" s="61"/>
      <c r="CFE132" s="61"/>
      <c r="CFF132" s="61"/>
      <c r="CFG132" s="61"/>
      <c r="CFH132" s="61"/>
      <c r="CFI132" s="61"/>
      <c r="CFJ132" s="61"/>
      <c r="CFK132" s="61"/>
      <c r="CFL132" s="61"/>
      <c r="CFM132" s="61"/>
      <c r="CFN132" s="61"/>
      <c r="CFO132" s="61"/>
      <c r="CFP132" s="61"/>
      <c r="CFQ132" s="61"/>
      <c r="CFR132" s="61"/>
      <c r="CFS132" s="61"/>
      <c r="CFT132" s="61"/>
      <c r="CFU132" s="61"/>
      <c r="CFV132" s="61"/>
      <c r="CFW132" s="61"/>
      <c r="CFX132" s="61"/>
      <c r="CFY132" s="61"/>
      <c r="CFZ132" s="61"/>
      <c r="CGA132" s="61"/>
      <c r="CGB132" s="61"/>
      <c r="CGC132" s="61"/>
      <c r="CGD132" s="61"/>
      <c r="CGE132" s="61"/>
      <c r="CGF132" s="61"/>
      <c r="CGG132" s="61"/>
      <c r="CGH132" s="61"/>
      <c r="CGI132" s="61"/>
      <c r="CGJ132" s="61"/>
      <c r="CGK132" s="61"/>
      <c r="CGL132" s="61"/>
      <c r="CGM132" s="61"/>
      <c r="CGN132" s="61"/>
      <c r="CGO132" s="61"/>
      <c r="CGP132" s="61"/>
      <c r="CGQ132" s="61"/>
      <c r="CGR132" s="61"/>
      <c r="CGS132" s="61"/>
      <c r="CGT132" s="61"/>
      <c r="CGU132" s="61"/>
      <c r="CGV132" s="61"/>
      <c r="CGW132" s="61"/>
      <c r="CGX132" s="61"/>
      <c r="CGY132" s="61"/>
      <c r="CGZ132" s="61"/>
      <c r="CHA132" s="61"/>
      <c r="CHB132" s="61"/>
      <c r="CHC132" s="61"/>
      <c r="CHD132" s="61"/>
      <c r="CHE132" s="61"/>
      <c r="CHF132" s="61"/>
      <c r="CHG132" s="61"/>
      <c r="CHH132" s="61"/>
      <c r="CHI132" s="61"/>
      <c r="CHJ132" s="61"/>
      <c r="CHK132" s="61"/>
      <c r="CHL132" s="61"/>
      <c r="CHM132" s="61"/>
      <c r="CHN132" s="61"/>
      <c r="CHO132" s="61"/>
      <c r="CHP132" s="61"/>
      <c r="CHQ132" s="61"/>
      <c r="CHR132" s="61"/>
      <c r="CHS132" s="61"/>
      <c r="CHT132" s="61"/>
      <c r="CHU132" s="61"/>
      <c r="CHV132" s="61"/>
      <c r="CHW132" s="61"/>
      <c r="CHX132" s="61"/>
      <c r="CHY132" s="61"/>
      <c r="CHZ132" s="61"/>
      <c r="CIA132" s="61"/>
      <c r="CIB132" s="61"/>
      <c r="CIC132" s="61"/>
      <c r="CID132" s="61"/>
      <c r="CIE132" s="61"/>
      <c r="CIF132" s="61"/>
      <c r="CIG132" s="61"/>
      <c r="CIH132" s="61"/>
      <c r="CII132" s="61"/>
      <c r="CIJ132" s="61"/>
      <c r="CIK132" s="61"/>
      <c r="CIL132" s="61"/>
      <c r="CIM132" s="61"/>
      <c r="CIN132" s="61"/>
      <c r="CIO132" s="61"/>
      <c r="CIP132" s="61"/>
      <c r="CIQ132" s="61"/>
      <c r="CIR132" s="61"/>
      <c r="CIS132" s="61"/>
      <c r="CIT132" s="61"/>
      <c r="CIU132" s="61"/>
      <c r="CIV132" s="61"/>
      <c r="CIW132" s="61"/>
      <c r="CIX132" s="61"/>
      <c r="CIY132" s="61"/>
      <c r="CIZ132" s="61"/>
      <c r="CJA132" s="61"/>
      <c r="CJB132" s="61"/>
      <c r="CJC132" s="61"/>
      <c r="CJD132" s="61"/>
      <c r="CJE132" s="61"/>
      <c r="CJF132" s="61"/>
      <c r="CJG132" s="61"/>
      <c r="CJH132" s="61"/>
      <c r="CJI132" s="61"/>
      <c r="CJJ132" s="61"/>
      <c r="CJK132" s="61"/>
      <c r="CJL132" s="61"/>
      <c r="CJM132" s="61"/>
      <c r="CJN132" s="61"/>
      <c r="CJO132" s="61"/>
      <c r="CJP132" s="61"/>
      <c r="CJQ132" s="61"/>
      <c r="CJR132" s="61"/>
      <c r="CJS132" s="61"/>
      <c r="CJT132" s="61"/>
      <c r="CJU132" s="61"/>
      <c r="CJV132" s="61"/>
      <c r="CJW132" s="61"/>
      <c r="CJX132" s="61"/>
      <c r="CJY132" s="61"/>
      <c r="CJZ132" s="61"/>
      <c r="CKA132" s="61"/>
      <c r="CKB132" s="61"/>
      <c r="CKC132" s="61"/>
      <c r="CKD132" s="61"/>
      <c r="CKE132" s="61"/>
      <c r="CKF132" s="61"/>
      <c r="CKG132" s="61"/>
      <c r="CKH132" s="61"/>
      <c r="CKI132" s="61"/>
      <c r="CKJ132" s="61"/>
      <c r="CKK132" s="61"/>
      <c r="CKL132" s="61"/>
      <c r="CKM132" s="61"/>
      <c r="CKN132" s="61"/>
      <c r="CKO132" s="61"/>
      <c r="CKP132" s="61"/>
      <c r="CKQ132" s="61"/>
      <c r="CKR132" s="61"/>
      <c r="CKS132" s="61"/>
      <c r="CKT132" s="61"/>
      <c r="CKU132" s="61"/>
      <c r="CKV132" s="61"/>
      <c r="CKW132" s="61"/>
      <c r="CKX132" s="61"/>
      <c r="CKY132" s="61"/>
      <c r="CKZ132" s="61"/>
      <c r="CLA132" s="61"/>
      <c r="CLB132" s="61"/>
      <c r="CLC132" s="61"/>
      <c r="CLD132" s="61"/>
      <c r="CLE132" s="61"/>
      <c r="CLF132" s="61"/>
      <c r="CLG132" s="61"/>
      <c r="CLH132" s="61"/>
      <c r="CLI132" s="61"/>
      <c r="CLJ132" s="61"/>
      <c r="CLK132" s="61"/>
      <c r="CLL132" s="61"/>
      <c r="CLM132" s="61"/>
      <c r="CLN132" s="61"/>
      <c r="CLO132" s="61"/>
      <c r="CLP132" s="61"/>
      <c r="CLQ132" s="61"/>
      <c r="CLR132" s="61"/>
      <c r="CLS132" s="61"/>
      <c r="CLT132" s="61"/>
      <c r="CLU132" s="61"/>
      <c r="CLV132" s="61"/>
      <c r="CLW132" s="61"/>
      <c r="CLX132" s="61"/>
      <c r="CLY132" s="61"/>
      <c r="CLZ132" s="61"/>
      <c r="CMA132" s="61"/>
      <c r="CMB132" s="61"/>
      <c r="CMC132" s="61"/>
      <c r="CMD132" s="61"/>
      <c r="CME132" s="61"/>
      <c r="CMF132" s="61"/>
      <c r="CMG132" s="61"/>
      <c r="CMH132" s="61"/>
      <c r="CMI132" s="61"/>
      <c r="CMJ132" s="61"/>
      <c r="CMK132" s="61"/>
      <c r="CML132" s="61"/>
      <c r="CMM132" s="61"/>
      <c r="CMN132" s="61"/>
      <c r="CMO132" s="61"/>
      <c r="CMP132" s="61"/>
      <c r="CMQ132" s="61"/>
      <c r="CMR132" s="61"/>
      <c r="CMS132" s="61"/>
      <c r="CMT132" s="61"/>
      <c r="CMU132" s="61"/>
      <c r="CMV132" s="61"/>
      <c r="CMW132" s="61"/>
      <c r="CMX132" s="61"/>
      <c r="CMY132" s="61"/>
      <c r="CMZ132" s="61"/>
      <c r="CNA132" s="61"/>
      <c r="CNB132" s="61"/>
      <c r="CNC132" s="61"/>
      <c r="CND132" s="61"/>
      <c r="CNE132" s="61"/>
      <c r="CNF132" s="61"/>
      <c r="CNG132" s="61"/>
      <c r="CNH132" s="61"/>
      <c r="CNI132" s="61"/>
      <c r="CNJ132" s="61"/>
      <c r="CNK132" s="61"/>
      <c r="CNL132" s="61"/>
      <c r="CNM132" s="61"/>
      <c r="CNN132" s="61"/>
      <c r="CNO132" s="61"/>
      <c r="CNP132" s="61"/>
      <c r="CNQ132" s="61"/>
      <c r="CNR132" s="61"/>
      <c r="CNS132" s="61"/>
      <c r="CNT132" s="61"/>
      <c r="CNU132" s="61"/>
      <c r="CNV132" s="61"/>
      <c r="CNW132" s="61"/>
      <c r="CNX132" s="61"/>
      <c r="CNY132" s="61"/>
      <c r="CNZ132" s="61"/>
      <c r="COA132" s="61"/>
      <c r="COB132" s="61"/>
      <c r="COC132" s="61"/>
      <c r="COD132" s="61"/>
      <c r="COE132" s="61"/>
      <c r="COF132" s="61"/>
      <c r="COG132" s="61"/>
      <c r="COH132" s="61"/>
      <c r="COI132" s="61"/>
      <c r="COJ132" s="61"/>
      <c r="COK132" s="61"/>
      <c r="COL132" s="61"/>
      <c r="COM132" s="61"/>
      <c r="CON132" s="61"/>
      <c r="COO132" s="61"/>
      <c r="COP132" s="61"/>
      <c r="COQ132" s="61"/>
      <c r="COR132" s="61"/>
      <c r="COS132" s="61"/>
      <c r="COT132" s="61"/>
      <c r="COU132" s="61"/>
      <c r="COV132" s="61"/>
      <c r="COW132" s="61"/>
      <c r="COX132" s="61"/>
      <c r="COY132" s="61"/>
      <c r="COZ132" s="61"/>
      <c r="CPA132" s="61"/>
      <c r="CPB132" s="61"/>
      <c r="CPC132" s="61"/>
      <c r="CPD132" s="61"/>
      <c r="CPE132" s="61"/>
      <c r="CPF132" s="61"/>
      <c r="CPG132" s="61"/>
      <c r="CPH132" s="61"/>
      <c r="CPI132" s="61"/>
      <c r="CPJ132" s="61"/>
      <c r="CPK132" s="61"/>
      <c r="CPL132" s="61"/>
      <c r="CPM132" s="61"/>
      <c r="CPN132" s="61"/>
      <c r="CPO132" s="61"/>
      <c r="CPP132" s="61"/>
      <c r="CPQ132" s="61"/>
      <c r="CPR132" s="61"/>
      <c r="CPS132" s="61"/>
      <c r="CPT132" s="61"/>
      <c r="CPU132" s="61"/>
      <c r="CPV132" s="61"/>
      <c r="CPW132" s="61"/>
      <c r="CPX132" s="61"/>
      <c r="CPY132" s="61"/>
      <c r="CPZ132" s="61"/>
      <c r="CQA132" s="61"/>
      <c r="CQB132" s="61"/>
      <c r="CQC132" s="61"/>
      <c r="CQD132" s="61"/>
      <c r="CQE132" s="61"/>
      <c r="CQF132" s="61"/>
      <c r="CQG132" s="61"/>
      <c r="CQH132" s="61"/>
      <c r="CQI132" s="61"/>
      <c r="CQJ132" s="61"/>
      <c r="CQK132" s="61"/>
      <c r="CQL132" s="61"/>
      <c r="CQM132" s="61"/>
      <c r="CQN132" s="61"/>
      <c r="CQO132" s="61"/>
      <c r="CQP132" s="61"/>
      <c r="CQQ132" s="61"/>
      <c r="CQR132" s="61"/>
      <c r="CQS132" s="61"/>
      <c r="CQT132" s="61"/>
      <c r="CQU132" s="61"/>
      <c r="CQV132" s="61"/>
      <c r="CQW132" s="61"/>
      <c r="CQX132" s="61"/>
      <c r="CQY132" s="61"/>
      <c r="CQZ132" s="61"/>
      <c r="CRA132" s="61"/>
      <c r="CRB132" s="61"/>
      <c r="CRC132" s="61"/>
      <c r="CRD132" s="61"/>
      <c r="CRE132" s="61"/>
      <c r="CRF132" s="61"/>
      <c r="CRG132" s="61"/>
      <c r="CRH132" s="61"/>
      <c r="CRI132" s="61"/>
      <c r="CRJ132" s="61"/>
      <c r="CRK132" s="61"/>
      <c r="CRL132" s="61"/>
      <c r="CRM132" s="61"/>
      <c r="CRN132" s="61"/>
      <c r="CRO132" s="61"/>
      <c r="CRP132" s="61"/>
      <c r="CRQ132" s="61"/>
      <c r="CRR132" s="61"/>
      <c r="CRS132" s="61"/>
      <c r="CRT132" s="61"/>
      <c r="CRU132" s="61"/>
      <c r="CRV132" s="61"/>
      <c r="CRW132" s="61"/>
      <c r="CRX132" s="61"/>
      <c r="CRY132" s="61"/>
      <c r="CRZ132" s="61"/>
      <c r="CSA132" s="61"/>
      <c r="CSB132" s="61"/>
      <c r="CSC132" s="61"/>
      <c r="CSD132" s="61"/>
      <c r="CSE132" s="61"/>
      <c r="CSF132" s="61"/>
      <c r="CSG132" s="61"/>
      <c r="CSH132" s="61"/>
      <c r="CSI132" s="61"/>
      <c r="CSJ132" s="61"/>
      <c r="CSK132" s="61"/>
      <c r="CSL132" s="61"/>
      <c r="CSM132" s="61"/>
      <c r="CSN132" s="61"/>
      <c r="CSO132" s="61"/>
      <c r="CSP132" s="61"/>
      <c r="CSQ132" s="61"/>
      <c r="CSR132" s="61"/>
      <c r="CSS132" s="61"/>
      <c r="CST132" s="61"/>
      <c r="CSU132" s="61"/>
      <c r="CSV132" s="61"/>
      <c r="CSW132" s="61"/>
      <c r="CSX132" s="61"/>
      <c r="CSY132" s="61"/>
      <c r="CSZ132" s="61"/>
      <c r="CTA132" s="61"/>
      <c r="CTB132" s="61"/>
      <c r="CTC132" s="61"/>
      <c r="CTD132" s="61"/>
      <c r="CTE132" s="61"/>
      <c r="CTF132" s="61"/>
      <c r="CTG132" s="61"/>
      <c r="CTH132" s="61"/>
      <c r="CTI132" s="61"/>
      <c r="CTJ132" s="61"/>
      <c r="CTK132" s="61"/>
      <c r="CTL132" s="61"/>
      <c r="CTM132" s="61"/>
      <c r="CTN132" s="61"/>
      <c r="CTO132" s="61"/>
      <c r="CTP132" s="61"/>
      <c r="CTQ132" s="61"/>
      <c r="CTR132" s="61"/>
      <c r="CTS132" s="61"/>
      <c r="CTT132" s="61"/>
      <c r="CTU132" s="61"/>
      <c r="CTV132" s="61"/>
      <c r="CTW132" s="61"/>
      <c r="CTX132" s="61"/>
      <c r="CTY132" s="61"/>
      <c r="CTZ132" s="61"/>
      <c r="CUA132" s="61"/>
      <c r="CUB132" s="61"/>
      <c r="CUC132" s="61"/>
      <c r="CUD132" s="61"/>
      <c r="CUE132" s="61"/>
      <c r="CUF132" s="61"/>
      <c r="CUG132" s="61"/>
      <c r="CUH132" s="61"/>
      <c r="CUI132" s="61"/>
      <c r="CUJ132" s="61"/>
      <c r="CUK132" s="61"/>
      <c r="CUL132" s="61"/>
      <c r="CUM132" s="61"/>
      <c r="CUN132" s="61"/>
      <c r="CUO132" s="61"/>
      <c r="CUP132" s="61"/>
      <c r="CUQ132" s="61"/>
      <c r="CUR132" s="61"/>
      <c r="CUS132" s="61"/>
      <c r="CUT132" s="61"/>
      <c r="CUU132" s="61"/>
      <c r="CUV132" s="61"/>
      <c r="CUW132" s="61"/>
      <c r="CUX132" s="61"/>
      <c r="CUY132" s="61"/>
      <c r="CUZ132" s="61"/>
      <c r="CVA132" s="61"/>
      <c r="CVB132" s="61"/>
      <c r="CVC132" s="61"/>
      <c r="CVD132" s="61"/>
      <c r="CVE132" s="61"/>
      <c r="CVF132" s="61"/>
      <c r="CVG132" s="61"/>
      <c r="CVH132" s="61"/>
      <c r="CVI132" s="61"/>
      <c r="CVJ132" s="61"/>
      <c r="CVK132" s="61"/>
      <c r="CVL132" s="61"/>
      <c r="CVM132" s="61"/>
      <c r="CVN132" s="61"/>
      <c r="CVO132" s="61"/>
      <c r="CVP132" s="61"/>
      <c r="CVQ132" s="61"/>
      <c r="CVR132" s="61"/>
      <c r="CVS132" s="61"/>
      <c r="CVT132" s="61"/>
      <c r="CVU132" s="61"/>
      <c r="CVV132" s="61"/>
      <c r="CVW132" s="61"/>
      <c r="CVX132" s="61"/>
      <c r="CVY132" s="61"/>
      <c r="CVZ132" s="61"/>
      <c r="CWA132" s="61"/>
      <c r="CWB132" s="61"/>
      <c r="CWC132" s="61"/>
      <c r="CWD132" s="61"/>
      <c r="CWE132" s="61"/>
      <c r="CWF132" s="61"/>
      <c r="CWG132" s="61"/>
      <c r="CWH132" s="61"/>
      <c r="CWI132" s="61"/>
      <c r="CWJ132" s="61"/>
      <c r="CWK132" s="61"/>
      <c r="CWL132" s="61"/>
      <c r="CWM132" s="61"/>
      <c r="CWN132" s="61"/>
      <c r="CWO132" s="61"/>
      <c r="CWP132" s="61"/>
      <c r="CWQ132" s="61"/>
      <c r="CWR132" s="61"/>
      <c r="CWS132" s="61"/>
      <c r="CWT132" s="61"/>
      <c r="CWU132" s="61"/>
      <c r="CWV132" s="61"/>
      <c r="CWW132" s="61"/>
      <c r="CWX132" s="61"/>
      <c r="CWY132" s="61"/>
      <c r="CWZ132" s="61"/>
      <c r="CXA132" s="61"/>
      <c r="CXB132" s="61"/>
      <c r="CXC132" s="61"/>
      <c r="CXD132" s="61"/>
      <c r="CXE132" s="61"/>
      <c r="CXF132" s="61"/>
      <c r="CXG132" s="61"/>
      <c r="CXH132" s="61"/>
      <c r="CXI132" s="61"/>
      <c r="CXJ132" s="61"/>
      <c r="CXK132" s="61"/>
      <c r="CXL132" s="61"/>
      <c r="CXM132" s="61"/>
      <c r="CXN132" s="61"/>
      <c r="CXO132" s="61"/>
      <c r="CXP132" s="61"/>
      <c r="CXQ132" s="61"/>
      <c r="CXR132" s="61"/>
      <c r="CXS132" s="61"/>
      <c r="CXT132" s="61"/>
      <c r="CXU132" s="61"/>
      <c r="CXV132" s="61"/>
      <c r="CXW132" s="61"/>
      <c r="CXX132" s="61"/>
      <c r="CXY132" s="61"/>
      <c r="CXZ132" s="61"/>
      <c r="CYA132" s="61"/>
      <c r="CYB132" s="61"/>
      <c r="CYC132" s="61"/>
      <c r="CYD132" s="61"/>
      <c r="CYE132" s="61"/>
      <c r="CYF132" s="61"/>
      <c r="CYG132" s="61"/>
      <c r="CYH132" s="61"/>
      <c r="CYI132" s="61"/>
      <c r="CYJ132" s="61"/>
      <c r="CYK132" s="61"/>
      <c r="CYL132" s="61"/>
      <c r="CYM132" s="61"/>
      <c r="CYN132" s="61"/>
      <c r="CYO132" s="61"/>
      <c r="CYP132" s="61"/>
      <c r="CYQ132" s="61"/>
      <c r="CYR132" s="61"/>
      <c r="CYS132" s="61"/>
      <c r="CYT132" s="61"/>
      <c r="CYU132" s="61"/>
      <c r="CYV132" s="61"/>
      <c r="CYW132" s="61"/>
      <c r="CYX132" s="61"/>
      <c r="CYY132" s="61"/>
      <c r="CYZ132" s="61"/>
      <c r="CZA132" s="61"/>
      <c r="CZB132" s="61"/>
      <c r="CZC132" s="61"/>
      <c r="CZD132" s="61"/>
      <c r="CZE132" s="61"/>
      <c r="CZF132" s="61"/>
      <c r="CZG132" s="61"/>
      <c r="CZH132" s="61"/>
      <c r="CZI132" s="61"/>
      <c r="CZJ132" s="61"/>
      <c r="CZK132" s="61"/>
      <c r="CZL132" s="61"/>
      <c r="CZM132" s="61"/>
      <c r="CZN132" s="61"/>
      <c r="CZO132" s="61"/>
      <c r="CZP132" s="61"/>
      <c r="CZQ132" s="61"/>
      <c r="CZR132" s="61"/>
      <c r="CZS132" s="61"/>
      <c r="CZT132" s="61"/>
      <c r="CZU132" s="61"/>
      <c r="CZV132" s="61"/>
      <c r="CZW132" s="61"/>
      <c r="CZX132" s="61"/>
      <c r="CZY132" s="61"/>
      <c r="CZZ132" s="61"/>
      <c r="DAA132" s="61"/>
      <c r="DAB132" s="61"/>
      <c r="DAC132" s="61"/>
      <c r="DAD132" s="61"/>
      <c r="DAE132" s="61"/>
      <c r="DAF132" s="61"/>
      <c r="DAG132" s="61"/>
      <c r="DAH132" s="61"/>
      <c r="DAI132" s="61"/>
      <c r="DAJ132" s="61"/>
      <c r="DAK132" s="61"/>
      <c r="DAL132" s="61"/>
      <c r="DAM132" s="61"/>
      <c r="DAN132" s="61"/>
      <c r="DAO132" s="61"/>
      <c r="DAP132" s="61"/>
      <c r="DAQ132" s="61"/>
      <c r="DAR132" s="61"/>
      <c r="DAS132" s="61"/>
      <c r="DAT132" s="61"/>
      <c r="DAU132" s="61"/>
      <c r="DAV132" s="61"/>
      <c r="DAW132" s="61"/>
      <c r="DAX132" s="61"/>
      <c r="DAY132" s="61"/>
      <c r="DAZ132" s="61"/>
      <c r="DBA132" s="61"/>
      <c r="DBB132" s="61"/>
      <c r="DBC132" s="61"/>
      <c r="DBD132" s="61"/>
      <c r="DBE132" s="61"/>
      <c r="DBF132" s="61"/>
      <c r="DBG132" s="61"/>
      <c r="DBH132" s="61"/>
      <c r="DBI132" s="61"/>
      <c r="DBJ132" s="61"/>
      <c r="DBK132" s="61"/>
      <c r="DBL132" s="61"/>
      <c r="DBM132" s="61"/>
      <c r="DBN132" s="61"/>
      <c r="DBO132" s="61"/>
      <c r="DBP132" s="61"/>
      <c r="DBQ132" s="61"/>
      <c r="DBR132" s="61"/>
      <c r="DBS132" s="61"/>
      <c r="DBT132" s="61"/>
      <c r="DBU132" s="61"/>
      <c r="DBV132" s="61"/>
      <c r="DBW132" s="61"/>
      <c r="DBX132" s="61"/>
      <c r="DBY132" s="61"/>
      <c r="DBZ132" s="61"/>
      <c r="DCA132" s="61"/>
      <c r="DCB132" s="61"/>
      <c r="DCC132" s="61"/>
      <c r="DCD132" s="61"/>
      <c r="DCE132" s="61"/>
      <c r="DCF132" s="61"/>
      <c r="DCG132" s="61"/>
      <c r="DCH132" s="61"/>
      <c r="DCI132" s="61"/>
      <c r="DCJ132" s="61"/>
      <c r="DCK132" s="61"/>
      <c r="DCL132" s="61"/>
      <c r="DCM132" s="61"/>
      <c r="DCN132" s="61"/>
      <c r="DCO132" s="61"/>
      <c r="DCP132" s="61"/>
      <c r="DCQ132" s="61"/>
      <c r="DCR132" s="61"/>
      <c r="DCS132" s="61"/>
      <c r="DCT132" s="61"/>
      <c r="DCU132" s="61"/>
      <c r="DCV132" s="61"/>
      <c r="DCW132" s="61"/>
      <c r="DCX132" s="61"/>
      <c r="DCY132" s="61"/>
      <c r="DCZ132" s="61"/>
      <c r="DDA132" s="61"/>
      <c r="DDB132" s="61"/>
      <c r="DDC132" s="61"/>
      <c r="DDD132" s="61"/>
      <c r="DDE132" s="61"/>
      <c r="DDF132" s="61"/>
      <c r="DDG132" s="61"/>
      <c r="DDH132" s="61"/>
      <c r="DDI132" s="61"/>
      <c r="DDJ132" s="61"/>
      <c r="DDK132" s="61"/>
      <c r="DDL132" s="61"/>
      <c r="DDM132" s="61"/>
      <c r="DDN132" s="61"/>
      <c r="DDO132" s="61"/>
      <c r="DDP132" s="61"/>
      <c r="DDQ132" s="61"/>
      <c r="DDR132" s="61"/>
      <c r="DDS132" s="61"/>
      <c r="DDT132" s="61"/>
      <c r="DDU132" s="61"/>
      <c r="DDV132" s="61"/>
      <c r="DDW132" s="61"/>
      <c r="DDX132" s="61"/>
      <c r="DDY132" s="61"/>
      <c r="DDZ132" s="61"/>
      <c r="DEA132" s="61"/>
      <c r="DEB132" s="61"/>
      <c r="DEC132" s="61"/>
      <c r="DED132" s="61"/>
      <c r="DEE132" s="61"/>
      <c r="DEF132" s="61"/>
      <c r="DEG132" s="61"/>
      <c r="DEH132" s="61"/>
      <c r="DEI132" s="61"/>
      <c r="DEJ132" s="61"/>
      <c r="DEK132" s="61"/>
      <c r="DEL132" s="61"/>
      <c r="DEM132" s="61"/>
      <c r="DEN132" s="61"/>
      <c r="DEO132" s="61"/>
      <c r="DEP132" s="61"/>
      <c r="DEQ132" s="61"/>
      <c r="DER132" s="61"/>
      <c r="DES132" s="61"/>
      <c r="DET132" s="61"/>
      <c r="DEU132" s="61"/>
      <c r="DEV132" s="61"/>
      <c r="DEW132" s="61"/>
      <c r="DEX132" s="61"/>
      <c r="DEY132" s="61"/>
      <c r="DEZ132" s="61"/>
      <c r="DFA132" s="61"/>
      <c r="DFB132" s="61"/>
      <c r="DFC132" s="61"/>
      <c r="DFD132" s="61"/>
      <c r="DFE132" s="61"/>
      <c r="DFF132" s="61"/>
      <c r="DFG132" s="61"/>
      <c r="DFH132" s="61"/>
      <c r="DFI132" s="61"/>
      <c r="DFJ132" s="61"/>
      <c r="DFK132" s="61"/>
      <c r="DFL132" s="61"/>
      <c r="DFM132" s="61"/>
      <c r="DFN132" s="61"/>
      <c r="DFO132" s="61"/>
      <c r="DFP132" s="61"/>
      <c r="DFQ132" s="61"/>
      <c r="DFR132" s="61"/>
      <c r="DFS132" s="61"/>
      <c r="DFT132" s="61"/>
      <c r="DFU132" s="61"/>
      <c r="DFV132" s="61"/>
      <c r="DFW132" s="61"/>
      <c r="DFX132" s="61"/>
      <c r="DFY132" s="61"/>
      <c r="DFZ132" s="61"/>
      <c r="DGA132" s="61"/>
      <c r="DGB132" s="61"/>
      <c r="DGC132" s="61"/>
      <c r="DGD132" s="61"/>
      <c r="DGE132" s="61"/>
      <c r="DGF132" s="61"/>
      <c r="DGG132" s="61"/>
      <c r="DGH132" s="61"/>
      <c r="DGI132" s="61"/>
      <c r="DGJ132" s="61"/>
      <c r="DGK132" s="61"/>
      <c r="DGL132" s="61"/>
      <c r="DGM132" s="61"/>
      <c r="DGN132" s="61"/>
      <c r="DGO132" s="61"/>
      <c r="DGP132" s="61"/>
      <c r="DGQ132" s="61"/>
      <c r="DGR132" s="61"/>
      <c r="DGS132" s="61"/>
      <c r="DGT132" s="61"/>
      <c r="DGU132" s="61"/>
      <c r="DGV132" s="61"/>
      <c r="DGW132" s="61"/>
      <c r="DGX132" s="61"/>
      <c r="DGY132" s="61"/>
      <c r="DGZ132" s="61"/>
      <c r="DHA132" s="61"/>
      <c r="DHB132" s="61"/>
      <c r="DHC132" s="61"/>
      <c r="DHD132" s="61"/>
      <c r="DHE132" s="61"/>
      <c r="DHF132" s="61"/>
      <c r="DHG132" s="61"/>
      <c r="DHH132" s="61"/>
      <c r="DHI132" s="61"/>
      <c r="DHJ132" s="61"/>
      <c r="DHK132" s="61"/>
      <c r="DHL132" s="61"/>
      <c r="DHM132" s="61"/>
      <c r="DHN132" s="61"/>
      <c r="DHO132" s="61"/>
      <c r="DHP132" s="61"/>
      <c r="DHQ132" s="61"/>
      <c r="DHR132" s="61"/>
      <c r="DHS132" s="61"/>
      <c r="DHT132" s="61"/>
      <c r="DHU132" s="61"/>
      <c r="DHV132" s="61"/>
      <c r="DHW132" s="61"/>
      <c r="DHX132" s="61"/>
      <c r="DHY132" s="61"/>
      <c r="DHZ132" s="61"/>
      <c r="DIA132" s="61"/>
      <c r="DIB132" s="61"/>
      <c r="DIC132" s="61"/>
      <c r="DID132" s="61"/>
      <c r="DIE132" s="61"/>
      <c r="DIF132" s="61"/>
      <c r="DIG132" s="61"/>
      <c r="DIH132" s="61"/>
      <c r="DII132" s="61"/>
      <c r="DIJ132" s="61"/>
      <c r="DIK132" s="61"/>
      <c r="DIL132" s="61"/>
      <c r="DIM132" s="61"/>
      <c r="DIN132" s="61"/>
      <c r="DIO132" s="61"/>
      <c r="DIP132" s="61"/>
      <c r="DIQ132" s="61"/>
      <c r="DIR132" s="61"/>
      <c r="DIS132" s="61"/>
      <c r="DIT132" s="61"/>
      <c r="DIU132" s="61"/>
      <c r="DIV132" s="61"/>
      <c r="DIW132" s="61"/>
      <c r="DIX132" s="61"/>
      <c r="DIY132" s="61"/>
      <c r="DIZ132" s="61"/>
      <c r="DJA132" s="61"/>
      <c r="DJB132" s="61"/>
      <c r="DJC132" s="61"/>
      <c r="DJD132" s="61"/>
      <c r="DJE132" s="61"/>
      <c r="DJF132" s="61"/>
      <c r="DJG132" s="61"/>
      <c r="DJH132" s="61"/>
      <c r="DJI132" s="61"/>
      <c r="DJJ132" s="61"/>
      <c r="DJK132" s="61"/>
      <c r="DJL132" s="61"/>
      <c r="DJM132" s="61"/>
      <c r="DJN132" s="61"/>
      <c r="DJO132" s="61"/>
      <c r="DJP132" s="61"/>
      <c r="DJQ132" s="61"/>
      <c r="DJR132" s="61"/>
      <c r="DJS132" s="61"/>
      <c r="DJT132" s="61"/>
      <c r="DJU132" s="61"/>
      <c r="DJV132" s="61"/>
      <c r="DJW132" s="61"/>
      <c r="DJX132" s="61"/>
      <c r="DJY132" s="61"/>
      <c r="DJZ132" s="61"/>
      <c r="DKA132" s="61"/>
      <c r="DKB132" s="61"/>
      <c r="DKC132" s="61"/>
      <c r="DKD132" s="61"/>
      <c r="DKE132" s="61"/>
      <c r="DKF132" s="61"/>
      <c r="DKG132" s="61"/>
      <c r="DKH132" s="61"/>
      <c r="DKI132" s="61"/>
      <c r="DKJ132" s="61"/>
      <c r="DKK132" s="61"/>
      <c r="DKL132" s="61"/>
      <c r="DKM132" s="61"/>
      <c r="DKN132" s="61"/>
      <c r="DKO132" s="61"/>
      <c r="DKP132" s="61"/>
      <c r="DKQ132" s="61"/>
      <c r="DKR132" s="61"/>
      <c r="DKS132" s="61"/>
      <c r="DKT132" s="61"/>
      <c r="DKU132" s="61"/>
      <c r="DKV132" s="61"/>
      <c r="DKW132" s="61"/>
      <c r="DKX132" s="61"/>
      <c r="DKY132" s="61"/>
      <c r="DKZ132" s="61"/>
      <c r="DLA132" s="61"/>
      <c r="DLB132" s="61"/>
      <c r="DLC132" s="61"/>
      <c r="DLD132" s="61"/>
      <c r="DLE132" s="61"/>
      <c r="DLF132" s="61"/>
      <c r="DLG132" s="61"/>
      <c r="DLH132" s="61"/>
      <c r="DLI132" s="61"/>
      <c r="DLJ132" s="61"/>
      <c r="DLK132" s="61"/>
      <c r="DLL132" s="61"/>
      <c r="DLM132" s="61"/>
      <c r="DLN132" s="61"/>
      <c r="DLO132" s="61"/>
      <c r="DLP132" s="61"/>
      <c r="DLQ132" s="61"/>
      <c r="DLR132" s="61"/>
      <c r="DLS132" s="61"/>
      <c r="DLT132" s="61"/>
      <c r="DLU132" s="61"/>
      <c r="DLV132" s="61"/>
      <c r="DLW132" s="61"/>
      <c r="DLX132" s="61"/>
      <c r="DLY132" s="61"/>
      <c r="DLZ132" s="61"/>
      <c r="DMA132" s="61"/>
      <c r="DMB132" s="61"/>
      <c r="DMC132" s="61"/>
      <c r="DMD132" s="61"/>
      <c r="DME132" s="61"/>
      <c r="DMF132" s="61"/>
      <c r="DMG132" s="61"/>
      <c r="DMH132" s="61"/>
      <c r="DMI132" s="61"/>
      <c r="DMJ132" s="61"/>
      <c r="DMK132" s="61"/>
      <c r="DML132" s="61"/>
      <c r="DMM132" s="61"/>
      <c r="DMN132" s="61"/>
      <c r="DMO132" s="61"/>
      <c r="DMP132" s="61"/>
      <c r="DMQ132" s="61"/>
      <c r="DMR132" s="61"/>
      <c r="DMS132" s="61"/>
      <c r="DMT132" s="61"/>
      <c r="DMU132" s="61"/>
      <c r="DMV132" s="61"/>
      <c r="DMW132" s="61"/>
      <c r="DMX132" s="61"/>
      <c r="DMY132" s="61"/>
      <c r="DMZ132" s="61"/>
      <c r="DNA132" s="61"/>
      <c r="DNB132" s="61"/>
      <c r="DNC132" s="61"/>
      <c r="DND132" s="61"/>
      <c r="DNE132" s="61"/>
      <c r="DNF132" s="61"/>
      <c r="DNG132" s="61"/>
      <c r="DNH132" s="61"/>
      <c r="DNI132" s="61"/>
      <c r="DNJ132" s="61"/>
      <c r="DNK132" s="61"/>
      <c r="DNL132" s="61"/>
      <c r="DNM132" s="61"/>
      <c r="DNN132" s="61"/>
      <c r="DNO132" s="61"/>
      <c r="DNP132" s="61"/>
      <c r="DNQ132" s="61"/>
      <c r="DNR132" s="61"/>
      <c r="DNS132" s="61"/>
      <c r="DNT132" s="61"/>
      <c r="DNU132" s="61"/>
      <c r="DNV132" s="61"/>
      <c r="DNW132" s="61"/>
      <c r="DNX132" s="61"/>
      <c r="DNY132" s="61"/>
      <c r="DNZ132" s="61"/>
      <c r="DOA132" s="61"/>
      <c r="DOB132" s="61"/>
      <c r="DOC132" s="61"/>
      <c r="DOD132" s="61"/>
      <c r="DOE132" s="61"/>
      <c r="DOF132" s="61"/>
      <c r="DOG132" s="61"/>
      <c r="DOH132" s="61"/>
      <c r="DOI132" s="61"/>
      <c r="DOJ132" s="61"/>
      <c r="DOK132" s="61"/>
      <c r="DOL132" s="61"/>
      <c r="DOM132" s="61"/>
      <c r="DON132" s="61"/>
      <c r="DOO132" s="61"/>
      <c r="DOP132" s="61"/>
      <c r="DOQ132" s="61"/>
      <c r="DOR132" s="61"/>
      <c r="DOS132" s="61"/>
      <c r="DOT132" s="61"/>
      <c r="DOU132" s="61"/>
      <c r="DOV132" s="61"/>
      <c r="DOW132" s="61"/>
      <c r="DOX132" s="61"/>
      <c r="DOY132" s="61"/>
      <c r="DOZ132" s="61"/>
      <c r="DPA132" s="61"/>
      <c r="DPB132" s="61"/>
      <c r="DPC132" s="61"/>
      <c r="DPD132" s="61"/>
      <c r="DPE132" s="61"/>
      <c r="DPF132" s="61"/>
      <c r="DPG132" s="61"/>
      <c r="DPH132" s="61"/>
      <c r="DPI132" s="61"/>
      <c r="DPJ132" s="61"/>
      <c r="DPK132" s="61"/>
      <c r="DPL132" s="61"/>
      <c r="DPM132" s="61"/>
      <c r="DPN132" s="61"/>
      <c r="DPO132" s="61"/>
      <c r="DPP132" s="61"/>
      <c r="DPQ132" s="61"/>
      <c r="DPR132" s="61"/>
      <c r="DPS132" s="61"/>
      <c r="DPT132" s="61"/>
      <c r="DPU132" s="61"/>
      <c r="DPV132" s="61"/>
      <c r="DPW132" s="61"/>
      <c r="DPX132" s="61"/>
      <c r="DPY132" s="61"/>
      <c r="DPZ132" s="61"/>
      <c r="DQA132" s="61"/>
      <c r="DQB132" s="61"/>
      <c r="DQC132" s="61"/>
      <c r="DQD132" s="61"/>
      <c r="DQE132" s="61"/>
      <c r="DQF132" s="61"/>
      <c r="DQG132" s="61"/>
      <c r="DQH132" s="61"/>
      <c r="DQI132" s="61"/>
      <c r="DQJ132" s="61"/>
      <c r="DQK132" s="61"/>
      <c r="DQL132" s="61"/>
      <c r="DQM132" s="61"/>
      <c r="DQN132" s="61"/>
      <c r="DQO132" s="61"/>
      <c r="DQP132" s="61"/>
      <c r="DQQ132" s="61"/>
      <c r="DQR132" s="61"/>
      <c r="DQS132" s="61"/>
      <c r="DQT132" s="61"/>
      <c r="DQU132" s="61"/>
      <c r="DQV132" s="61"/>
      <c r="DQW132" s="61"/>
      <c r="DQX132" s="61"/>
      <c r="DQY132" s="61"/>
      <c r="DQZ132" s="61"/>
      <c r="DRA132" s="61"/>
      <c r="DRB132" s="61"/>
      <c r="DRC132" s="61"/>
      <c r="DRD132" s="61"/>
      <c r="DRE132" s="61"/>
      <c r="DRF132" s="61"/>
      <c r="DRG132" s="61"/>
      <c r="DRH132" s="61"/>
      <c r="DRI132" s="61"/>
      <c r="DRJ132" s="61"/>
      <c r="DRK132" s="61"/>
      <c r="DRL132" s="61"/>
      <c r="DRM132" s="61"/>
      <c r="DRN132" s="61"/>
      <c r="DRO132" s="61"/>
      <c r="DRP132" s="61"/>
      <c r="DRQ132" s="61"/>
      <c r="DRR132" s="61"/>
      <c r="DRS132" s="61"/>
      <c r="DRT132" s="61"/>
      <c r="DRU132" s="61"/>
      <c r="DRV132" s="61"/>
      <c r="DRW132" s="61"/>
      <c r="DRX132" s="61"/>
      <c r="DRY132" s="61"/>
      <c r="DRZ132" s="61"/>
      <c r="DSA132" s="61"/>
      <c r="DSB132" s="61"/>
      <c r="DSC132" s="61"/>
      <c r="DSD132" s="61"/>
      <c r="DSE132" s="61"/>
      <c r="DSF132" s="61"/>
      <c r="DSG132" s="61"/>
      <c r="DSH132" s="61"/>
      <c r="DSI132" s="61"/>
      <c r="DSJ132" s="61"/>
      <c r="DSK132" s="61"/>
      <c r="DSL132" s="61"/>
      <c r="DSM132" s="61"/>
      <c r="DSN132" s="61"/>
      <c r="DSO132" s="61"/>
      <c r="DSP132" s="61"/>
      <c r="DSQ132" s="61"/>
      <c r="DSR132" s="61"/>
      <c r="DSS132" s="61"/>
      <c r="DST132" s="61"/>
      <c r="DSU132" s="61"/>
      <c r="DSV132" s="61"/>
      <c r="DSW132" s="61"/>
      <c r="DSX132" s="61"/>
      <c r="DSY132" s="61"/>
      <c r="DSZ132" s="61"/>
      <c r="DTA132" s="61"/>
      <c r="DTB132" s="61"/>
      <c r="DTC132" s="61"/>
      <c r="DTD132" s="61"/>
      <c r="DTE132" s="61"/>
      <c r="DTF132" s="61"/>
      <c r="DTG132" s="61"/>
      <c r="DTH132" s="61"/>
      <c r="DTI132" s="61"/>
      <c r="DTJ132" s="61"/>
      <c r="DTK132" s="61"/>
      <c r="DTL132" s="61"/>
      <c r="DTM132" s="61"/>
      <c r="DTN132" s="61"/>
      <c r="DTO132" s="61"/>
      <c r="DTP132" s="61"/>
      <c r="DTQ132" s="61"/>
      <c r="DTR132" s="61"/>
      <c r="DTS132" s="61"/>
      <c r="DTT132" s="61"/>
      <c r="DTU132" s="61"/>
      <c r="DTV132" s="61"/>
      <c r="DTW132" s="61"/>
      <c r="DTX132" s="61"/>
      <c r="DTY132" s="61"/>
      <c r="DTZ132" s="61"/>
      <c r="DUA132" s="61"/>
      <c r="DUB132" s="61"/>
      <c r="DUC132" s="61"/>
      <c r="DUD132" s="61"/>
      <c r="DUE132" s="61"/>
      <c r="DUF132" s="61"/>
      <c r="DUG132" s="61"/>
      <c r="DUH132" s="61"/>
      <c r="DUI132" s="61"/>
      <c r="DUJ132" s="61"/>
      <c r="DUK132" s="61"/>
      <c r="DUL132" s="61"/>
      <c r="DUM132" s="61"/>
      <c r="DUN132" s="61"/>
      <c r="DUO132" s="61"/>
      <c r="DUP132" s="61"/>
      <c r="DUQ132" s="61"/>
      <c r="DUR132" s="61"/>
      <c r="DUS132" s="61"/>
      <c r="DUT132" s="61"/>
      <c r="DUU132" s="61"/>
      <c r="DUV132" s="61"/>
      <c r="DUW132" s="61"/>
      <c r="DUX132" s="61"/>
      <c r="DUY132" s="61"/>
      <c r="DUZ132" s="61"/>
      <c r="DVA132" s="61"/>
      <c r="DVB132" s="61"/>
      <c r="DVC132" s="61"/>
      <c r="DVD132" s="61"/>
      <c r="DVE132" s="61"/>
      <c r="DVF132" s="61"/>
      <c r="DVG132" s="61"/>
      <c r="DVH132" s="61"/>
      <c r="DVI132" s="61"/>
      <c r="DVJ132" s="61"/>
      <c r="DVK132" s="61"/>
      <c r="DVL132" s="61"/>
      <c r="DVM132" s="61"/>
      <c r="DVN132" s="61"/>
      <c r="DVO132" s="61"/>
      <c r="DVP132" s="61"/>
      <c r="DVQ132" s="61"/>
      <c r="DVR132" s="61"/>
      <c r="DVS132" s="61"/>
      <c r="DVT132" s="61"/>
      <c r="DVU132" s="61"/>
      <c r="DVV132" s="61"/>
      <c r="DVW132" s="61"/>
      <c r="DVX132" s="61"/>
      <c r="DVY132" s="61"/>
      <c r="DVZ132" s="61"/>
      <c r="DWA132" s="61"/>
      <c r="DWB132" s="61"/>
      <c r="DWC132" s="61"/>
      <c r="DWD132" s="61"/>
      <c r="DWE132" s="61"/>
      <c r="DWF132" s="61"/>
      <c r="DWG132" s="61"/>
      <c r="DWH132" s="61"/>
      <c r="DWI132" s="61"/>
      <c r="DWJ132" s="61"/>
      <c r="DWK132" s="61"/>
      <c r="DWL132" s="61"/>
      <c r="DWM132" s="61"/>
      <c r="DWN132" s="61"/>
      <c r="DWO132" s="61"/>
      <c r="DWP132" s="61"/>
      <c r="DWQ132" s="61"/>
      <c r="DWR132" s="61"/>
      <c r="DWS132" s="61"/>
      <c r="DWT132" s="61"/>
      <c r="DWU132" s="61"/>
      <c r="DWV132" s="61"/>
      <c r="DWW132" s="61"/>
      <c r="DWX132" s="61"/>
      <c r="DWY132" s="61"/>
      <c r="DWZ132" s="61"/>
      <c r="DXA132" s="61"/>
      <c r="DXB132" s="61"/>
      <c r="DXC132" s="61"/>
      <c r="DXD132" s="61"/>
      <c r="DXE132" s="61"/>
      <c r="DXF132" s="61"/>
      <c r="DXG132" s="61"/>
      <c r="DXH132" s="61"/>
      <c r="DXI132" s="61"/>
      <c r="DXJ132" s="61"/>
      <c r="DXK132" s="61"/>
      <c r="DXL132" s="61"/>
      <c r="DXM132" s="61"/>
      <c r="DXN132" s="61"/>
      <c r="DXO132" s="61"/>
      <c r="DXP132" s="61"/>
      <c r="DXQ132" s="61"/>
      <c r="DXR132" s="61"/>
      <c r="DXS132" s="61"/>
      <c r="DXT132" s="61"/>
      <c r="DXU132" s="61"/>
      <c r="DXV132" s="61"/>
      <c r="DXW132" s="61"/>
      <c r="DXX132" s="61"/>
      <c r="DXY132" s="61"/>
      <c r="DXZ132" s="61"/>
      <c r="DYA132" s="61"/>
      <c r="DYB132" s="61"/>
      <c r="DYC132" s="61"/>
      <c r="DYD132" s="61"/>
      <c r="DYE132" s="61"/>
      <c r="DYF132" s="61"/>
      <c r="DYG132" s="61"/>
      <c r="DYH132" s="61"/>
      <c r="DYI132" s="61"/>
      <c r="DYJ132" s="61"/>
      <c r="DYK132" s="61"/>
      <c r="DYL132" s="61"/>
      <c r="DYM132" s="61"/>
      <c r="DYN132" s="61"/>
      <c r="DYO132" s="61"/>
      <c r="DYP132" s="61"/>
      <c r="DYQ132" s="61"/>
      <c r="DYR132" s="61"/>
      <c r="DYS132" s="61"/>
      <c r="DYT132" s="61"/>
      <c r="DYU132" s="61"/>
      <c r="DYV132" s="61"/>
      <c r="DYW132" s="61"/>
      <c r="DYX132" s="61"/>
      <c r="DYY132" s="61"/>
      <c r="DYZ132" s="61"/>
      <c r="DZA132" s="61"/>
      <c r="DZB132" s="61"/>
      <c r="DZC132" s="61"/>
      <c r="DZD132" s="61"/>
      <c r="DZE132" s="61"/>
      <c r="DZF132" s="61"/>
      <c r="DZG132" s="61"/>
      <c r="DZH132" s="61"/>
      <c r="DZI132" s="61"/>
      <c r="DZJ132" s="61"/>
      <c r="DZK132" s="61"/>
      <c r="DZL132" s="61"/>
      <c r="DZM132" s="61"/>
      <c r="DZN132" s="61"/>
      <c r="DZO132" s="61"/>
      <c r="DZP132" s="61"/>
      <c r="DZQ132" s="61"/>
      <c r="DZR132" s="61"/>
      <c r="DZS132" s="61"/>
      <c r="DZT132" s="61"/>
      <c r="DZU132" s="61"/>
      <c r="DZV132" s="61"/>
      <c r="DZW132" s="61"/>
      <c r="DZX132" s="61"/>
      <c r="DZY132" s="61"/>
      <c r="DZZ132" s="61"/>
      <c r="EAA132" s="61"/>
      <c r="EAB132" s="61"/>
      <c r="EAC132" s="61"/>
      <c r="EAD132" s="61"/>
      <c r="EAE132" s="61"/>
      <c r="EAF132" s="61"/>
      <c r="EAG132" s="61"/>
      <c r="EAH132" s="61"/>
      <c r="EAI132" s="61"/>
      <c r="EAJ132" s="61"/>
      <c r="EAK132" s="61"/>
      <c r="EAL132" s="61"/>
      <c r="EAM132" s="61"/>
      <c r="EAN132" s="61"/>
      <c r="EAO132" s="61"/>
      <c r="EAP132" s="61"/>
      <c r="EAQ132" s="61"/>
      <c r="EAR132" s="61"/>
      <c r="EAS132" s="61"/>
      <c r="EAT132" s="61"/>
      <c r="EAU132" s="61"/>
      <c r="EAV132" s="61"/>
      <c r="EAW132" s="61"/>
      <c r="EAX132" s="61"/>
      <c r="EAY132" s="61"/>
      <c r="EAZ132" s="61"/>
      <c r="EBA132" s="61"/>
      <c r="EBB132" s="61"/>
      <c r="EBC132" s="61"/>
      <c r="EBD132" s="61"/>
      <c r="EBE132" s="61"/>
      <c r="EBF132" s="61"/>
      <c r="EBG132" s="61"/>
      <c r="EBH132" s="61"/>
      <c r="EBI132" s="61"/>
      <c r="EBJ132" s="61"/>
      <c r="EBK132" s="61"/>
      <c r="EBL132" s="61"/>
      <c r="EBM132" s="61"/>
      <c r="EBN132" s="61"/>
      <c r="EBO132" s="61"/>
      <c r="EBP132" s="61"/>
      <c r="EBQ132" s="61"/>
      <c r="EBR132" s="61"/>
      <c r="EBS132" s="61"/>
      <c r="EBT132" s="61"/>
      <c r="EBU132" s="61"/>
      <c r="EBV132" s="61"/>
      <c r="EBW132" s="61"/>
      <c r="EBX132" s="61"/>
      <c r="EBY132" s="61"/>
      <c r="EBZ132" s="61"/>
      <c r="ECA132" s="61"/>
      <c r="ECB132" s="61"/>
      <c r="ECC132" s="61"/>
      <c r="ECD132" s="61"/>
      <c r="ECE132" s="61"/>
      <c r="ECF132" s="61"/>
      <c r="ECG132" s="61"/>
      <c r="ECH132" s="61"/>
      <c r="ECI132" s="61"/>
      <c r="ECJ132" s="61"/>
      <c r="ECK132" s="61"/>
      <c r="ECL132" s="61"/>
      <c r="ECM132" s="61"/>
      <c r="ECN132" s="61"/>
      <c r="ECO132" s="61"/>
      <c r="ECP132" s="61"/>
      <c r="ECQ132" s="61"/>
      <c r="ECR132" s="61"/>
      <c r="ECS132" s="61"/>
      <c r="ECT132" s="61"/>
      <c r="ECU132" s="61"/>
      <c r="ECV132" s="61"/>
      <c r="ECW132" s="61"/>
      <c r="ECX132" s="61"/>
      <c r="ECY132" s="61"/>
      <c r="ECZ132" s="61"/>
      <c r="EDA132" s="61"/>
      <c r="EDB132" s="61"/>
      <c r="EDC132" s="61"/>
      <c r="EDD132" s="61"/>
      <c r="EDE132" s="61"/>
      <c r="EDF132" s="61"/>
      <c r="EDG132" s="61"/>
      <c r="EDH132" s="61"/>
      <c r="EDI132" s="61"/>
      <c r="EDJ132" s="61"/>
      <c r="EDK132" s="61"/>
      <c r="EDL132" s="61"/>
      <c r="EDM132" s="61"/>
      <c r="EDN132" s="61"/>
      <c r="EDO132" s="61"/>
      <c r="EDP132" s="61"/>
      <c r="EDQ132" s="61"/>
      <c r="EDR132" s="61"/>
      <c r="EDS132" s="61"/>
      <c r="EDT132" s="61"/>
      <c r="EDU132" s="61"/>
      <c r="EDV132" s="61"/>
      <c r="EDW132" s="61"/>
      <c r="EDX132" s="61"/>
      <c r="EDY132" s="61"/>
      <c r="EDZ132" s="61"/>
      <c r="EEA132" s="61"/>
      <c r="EEB132" s="61"/>
      <c r="EEC132" s="61"/>
      <c r="EED132" s="61"/>
      <c r="EEE132" s="61"/>
      <c r="EEF132" s="61"/>
      <c r="EEG132" s="61"/>
      <c r="EEH132" s="61"/>
      <c r="EEI132" s="61"/>
      <c r="EEJ132" s="61"/>
      <c r="EEK132" s="61"/>
      <c r="EEL132" s="61"/>
      <c r="EEM132" s="61"/>
      <c r="EEN132" s="61"/>
      <c r="EEO132" s="61"/>
      <c r="EEP132" s="61"/>
      <c r="EEQ132" s="61"/>
      <c r="EER132" s="61"/>
      <c r="EES132" s="61"/>
      <c r="EET132" s="61"/>
      <c r="EEU132" s="61"/>
      <c r="EEV132" s="61"/>
      <c r="EEW132" s="61"/>
      <c r="EEX132" s="61"/>
      <c r="EEY132" s="61"/>
      <c r="EEZ132" s="61"/>
      <c r="EFA132" s="61"/>
      <c r="EFB132" s="61"/>
      <c r="EFC132" s="61"/>
      <c r="EFD132" s="61"/>
      <c r="EFE132" s="61"/>
      <c r="EFF132" s="61"/>
      <c r="EFG132" s="61"/>
      <c r="EFH132" s="61"/>
      <c r="EFI132" s="61"/>
      <c r="EFJ132" s="61"/>
      <c r="EFK132" s="61"/>
      <c r="EFL132" s="61"/>
      <c r="EFM132" s="61"/>
      <c r="EFN132" s="61"/>
      <c r="EFO132" s="61"/>
      <c r="EFP132" s="61"/>
      <c r="EFQ132" s="61"/>
      <c r="EFR132" s="61"/>
      <c r="EFS132" s="61"/>
      <c r="EFT132" s="61"/>
      <c r="EFU132" s="61"/>
      <c r="EFV132" s="61"/>
      <c r="EFW132" s="61"/>
      <c r="EFX132" s="61"/>
      <c r="EFY132" s="61"/>
      <c r="EFZ132" s="61"/>
      <c r="EGA132" s="61"/>
      <c r="EGB132" s="61"/>
      <c r="EGC132" s="61"/>
      <c r="EGD132" s="61"/>
      <c r="EGE132" s="61"/>
      <c r="EGF132" s="61"/>
      <c r="EGG132" s="61"/>
      <c r="EGH132" s="61"/>
      <c r="EGI132" s="61"/>
      <c r="EGJ132" s="61"/>
      <c r="EGK132" s="61"/>
      <c r="EGL132" s="61"/>
      <c r="EGM132" s="61"/>
      <c r="EGN132" s="61"/>
      <c r="EGO132" s="61"/>
      <c r="EGP132" s="61"/>
      <c r="EGQ132" s="61"/>
      <c r="EGR132" s="61"/>
      <c r="EGS132" s="61"/>
      <c r="EGT132" s="61"/>
      <c r="EGU132" s="61"/>
      <c r="EGV132" s="61"/>
      <c r="EGW132" s="61"/>
      <c r="EGX132" s="61"/>
      <c r="EGY132" s="61"/>
      <c r="EGZ132" s="61"/>
      <c r="EHA132" s="61"/>
      <c r="EHB132" s="61"/>
      <c r="EHC132" s="61"/>
      <c r="EHD132" s="61"/>
      <c r="EHE132" s="61"/>
      <c r="EHF132" s="61"/>
      <c r="EHG132" s="61"/>
      <c r="EHH132" s="61"/>
      <c r="EHI132" s="61"/>
      <c r="EHJ132" s="61"/>
      <c r="EHK132" s="61"/>
      <c r="EHL132" s="61"/>
      <c r="EHM132" s="61"/>
      <c r="EHN132" s="61"/>
      <c r="EHO132" s="61"/>
      <c r="EHP132" s="61"/>
      <c r="EHQ132" s="61"/>
      <c r="EHR132" s="61"/>
      <c r="EHS132" s="61"/>
      <c r="EHT132" s="61"/>
      <c r="EHU132" s="61"/>
      <c r="EHV132" s="61"/>
      <c r="EHW132" s="61"/>
      <c r="EHX132" s="61"/>
      <c r="EHY132" s="61"/>
      <c r="EHZ132" s="61"/>
      <c r="EIA132" s="61"/>
      <c r="EIB132" s="61"/>
      <c r="EIC132" s="61"/>
      <c r="EID132" s="61"/>
      <c r="EIE132" s="61"/>
      <c r="EIF132" s="61"/>
      <c r="EIG132" s="61"/>
      <c r="EIH132" s="61"/>
      <c r="EII132" s="61"/>
      <c r="EIJ132" s="61"/>
      <c r="EIK132" s="61"/>
      <c r="EIL132" s="61"/>
      <c r="EIM132" s="61"/>
      <c r="EIN132" s="61"/>
      <c r="EIO132" s="61"/>
      <c r="EIP132" s="61"/>
      <c r="EIQ132" s="61"/>
      <c r="EIR132" s="61"/>
      <c r="EIS132" s="61"/>
      <c r="EIT132" s="61"/>
      <c r="EIU132" s="61"/>
      <c r="EIV132" s="61"/>
      <c r="EIW132" s="61"/>
      <c r="EIX132" s="61"/>
      <c r="EIY132" s="61"/>
      <c r="EIZ132" s="61"/>
      <c r="EJA132" s="61"/>
      <c r="EJB132" s="61"/>
      <c r="EJC132" s="61"/>
      <c r="EJD132" s="61"/>
      <c r="EJE132" s="61"/>
      <c r="EJF132" s="61"/>
      <c r="EJG132" s="61"/>
      <c r="EJH132" s="61"/>
      <c r="EJI132" s="61"/>
      <c r="EJJ132" s="61"/>
      <c r="EJK132" s="61"/>
      <c r="EJL132" s="61"/>
      <c r="EJM132" s="61"/>
      <c r="EJN132" s="61"/>
      <c r="EJO132" s="61"/>
      <c r="EJP132" s="61"/>
      <c r="EJQ132" s="61"/>
      <c r="EJR132" s="61"/>
      <c r="EJS132" s="61"/>
      <c r="EJT132" s="61"/>
      <c r="EJU132" s="61"/>
      <c r="EJV132" s="61"/>
      <c r="EJW132" s="61"/>
      <c r="EJX132" s="61"/>
      <c r="EJY132" s="61"/>
      <c r="EJZ132" s="61"/>
      <c r="EKA132" s="61"/>
      <c r="EKB132" s="61"/>
      <c r="EKC132" s="61"/>
      <c r="EKD132" s="61"/>
      <c r="EKE132" s="61"/>
      <c r="EKF132" s="61"/>
      <c r="EKG132" s="61"/>
      <c r="EKH132" s="61"/>
      <c r="EKI132" s="61"/>
      <c r="EKJ132" s="61"/>
      <c r="EKK132" s="61"/>
      <c r="EKL132" s="61"/>
      <c r="EKM132" s="61"/>
      <c r="EKN132" s="61"/>
      <c r="EKO132" s="61"/>
      <c r="EKP132" s="61"/>
      <c r="EKQ132" s="61"/>
      <c r="EKR132" s="61"/>
      <c r="EKS132" s="61"/>
      <c r="EKT132" s="61"/>
      <c r="EKU132" s="61"/>
      <c r="EKV132" s="61"/>
      <c r="EKW132" s="61"/>
      <c r="EKX132" s="61"/>
      <c r="EKY132" s="61"/>
      <c r="EKZ132" s="61"/>
      <c r="ELA132" s="61"/>
      <c r="ELB132" s="61"/>
      <c r="ELC132" s="61"/>
      <c r="ELD132" s="61"/>
      <c r="ELE132" s="61"/>
      <c r="ELF132" s="61"/>
      <c r="ELG132" s="61"/>
      <c r="ELH132" s="61"/>
      <c r="ELI132" s="61"/>
      <c r="ELJ132" s="61"/>
      <c r="ELK132" s="61"/>
      <c r="ELL132" s="61"/>
      <c r="ELM132" s="61"/>
      <c r="ELN132" s="61"/>
      <c r="ELO132" s="61"/>
      <c r="ELP132" s="61"/>
      <c r="ELQ132" s="61"/>
      <c r="ELR132" s="61"/>
      <c r="ELS132" s="61"/>
      <c r="ELT132" s="61"/>
      <c r="ELU132" s="61"/>
      <c r="ELV132" s="61"/>
      <c r="ELW132" s="61"/>
      <c r="ELX132" s="61"/>
      <c r="ELY132" s="61"/>
      <c r="ELZ132" s="61"/>
      <c r="EMA132" s="61"/>
      <c r="EMB132" s="61"/>
      <c r="EMC132" s="61"/>
      <c r="EMD132" s="61"/>
      <c r="EME132" s="61"/>
      <c r="EMF132" s="61"/>
      <c r="EMG132" s="61"/>
      <c r="EMH132" s="61"/>
      <c r="EMI132" s="61"/>
      <c r="EMJ132" s="61"/>
      <c r="EMK132" s="61"/>
      <c r="EML132" s="61"/>
      <c r="EMM132" s="61"/>
      <c r="EMN132" s="61"/>
      <c r="EMO132" s="61"/>
      <c r="EMP132" s="61"/>
      <c r="EMQ132" s="61"/>
      <c r="EMR132" s="61"/>
      <c r="EMS132" s="61"/>
      <c r="EMT132" s="61"/>
      <c r="EMU132" s="61"/>
      <c r="EMV132" s="61"/>
      <c r="EMW132" s="61"/>
      <c r="EMX132" s="61"/>
      <c r="EMY132" s="61"/>
      <c r="EMZ132" s="61"/>
      <c r="ENA132" s="61"/>
      <c r="ENB132" s="61"/>
      <c r="ENC132" s="61"/>
      <c r="END132" s="61"/>
      <c r="ENE132" s="61"/>
      <c r="ENF132" s="61"/>
      <c r="ENG132" s="61"/>
      <c r="ENH132" s="61"/>
      <c r="ENI132" s="61"/>
      <c r="ENJ132" s="61"/>
      <c r="ENK132" s="61"/>
      <c r="ENL132" s="61"/>
      <c r="ENM132" s="61"/>
      <c r="ENN132" s="61"/>
      <c r="ENO132" s="61"/>
      <c r="ENP132" s="61"/>
      <c r="ENQ132" s="61"/>
      <c r="ENR132" s="61"/>
      <c r="ENS132" s="61"/>
      <c r="ENT132" s="61"/>
      <c r="ENU132" s="61"/>
      <c r="ENV132" s="61"/>
      <c r="ENW132" s="61"/>
      <c r="ENX132" s="61"/>
      <c r="ENY132" s="61"/>
      <c r="ENZ132" s="61"/>
      <c r="EOA132" s="61"/>
      <c r="EOB132" s="61"/>
      <c r="EOC132" s="61"/>
      <c r="EOD132" s="61"/>
      <c r="EOE132" s="61"/>
      <c r="EOF132" s="61"/>
      <c r="EOG132" s="61"/>
      <c r="EOH132" s="61"/>
      <c r="EOI132" s="61"/>
      <c r="EOJ132" s="61"/>
      <c r="EOK132" s="61"/>
      <c r="EOL132" s="61"/>
      <c r="EOM132" s="61"/>
      <c r="EON132" s="61"/>
      <c r="EOO132" s="61"/>
      <c r="EOP132" s="61"/>
      <c r="EOQ132" s="61"/>
      <c r="EOR132" s="61"/>
      <c r="EOS132" s="61"/>
      <c r="EOT132" s="61"/>
      <c r="EOU132" s="61"/>
      <c r="EOV132" s="61"/>
      <c r="EOW132" s="61"/>
      <c r="EOX132" s="61"/>
      <c r="EOY132" s="61"/>
      <c r="EOZ132" s="61"/>
      <c r="EPA132" s="61"/>
      <c r="EPB132" s="61"/>
      <c r="EPC132" s="61"/>
      <c r="EPD132" s="61"/>
      <c r="EPE132" s="61"/>
      <c r="EPF132" s="61"/>
      <c r="EPG132" s="61"/>
      <c r="EPH132" s="61"/>
      <c r="EPI132" s="61"/>
      <c r="EPJ132" s="61"/>
      <c r="EPK132" s="61"/>
      <c r="EPL132" s="61"/>
      <c r="EPM132" s="61"/>
      <c r="EPN132" s="61"/>
      <c r="EPO132" s="61"/>
      <c r="EPP132" s="61"/>
      <c r="EPQ132" s="61"/>
      <c r="EPR132" s="61"/>
      <c r="EPS132" s="61"/>
      <c r="EPT132" s="61"/>
      <c r="EPU132" s="61"/>
      <c r="EPV132" s="61"/>
      <c r="EPW132" s="61"/>
      <c r="EPX132" s="61"/>
      <c r="EPY132" s="61"/>
      <c r="EPZ132" s="61"/>
      <c r="EQA132" s="61"/>
      <c r="EQB132" s="61"/>
      <c r="EQC132" s="61"/>
      <c r="EQD132" s="61"/>
      <c r="EQE132" s="61"/>
      <c r="EQF132" s="61"/>
      <c r="EQG132" s="61"/>
      <c r="EQH132" s="61"/>
      <c r="EQI132" s="61"/>
      <c r="EQJ132" s="61"/>
      <c r="EQK132" s="61"/>
      <c r="EQL132" s="61"/>
      <c r="EQM132" s="61"/>
      <c r="EQN132" s="61"/>
      <c r="EQO132" s="61"/>
      <c r="EQP132" s="61"/>
      <c r="EQQ132" s="61"/>
      <c r="EQR132" s="61"/>
      <c r="EQS132" s="61"/>
      <c r="EQT132" s="61"/>
      <c r="EQU132" s="61"/>
      <c r="EQV132" s="61"/>
      <c r="EQW132" s="61"/>
      <c r="EQX132" s="61"/>
      <c r="EQY132" s="61"/>
      <c r="EQZ132" s="61"/>
      <c r="ERA132" s="61"/>
      <c r="ERB132" s="61"/>
      <c r="ERC132" s="61"/>
      <c r="ERD132" s="61"/>
      <c r="ERE132" s="61"/>
      <c r="ERF132" s="61"/>
      <c r="ERG132" s="61"/>
      <c r="ERH132" s="61"/>
      <c r="ERI132" s="61"/>
      <c r="ERJ132" s="61"/>
      <c r="ERK132" s="61"/>
      <c r="ERL132" s="61"/>
      <c r="ERM132" s="61"/>
      <c r="ERN132" s="61"/>
      <c r="ERO132" s="61"/>
      <c r="ERP132" s="61"/>
      <c r="ERQ132" s="61"/>
      <c r="ERR132" s="61"/>
      <c r="ERS132" s="61"/>
      <c r="ERT132" s="61"/>
      <c r="ERU132" s="61"/>
      <c r="ERV132" s="61"/>
      <c r="ERW132" s="61"/>
      <c r="ERX132" s="61"/>
      <c r="ERY132" s="61"/>
      <c r="ERZ132" s="61"/>
      <c r="ESA132" s="61"/>
      <c r="ESB132" s="61"/>
      <c r="ESC132" s="61"/>
      <c r="ESD132" s="61"/>
      <c r="ESE132" s="61"/>
      <c r="ESF132" s="61"/>
      <c r="ESG132" s="61"/>
      <c r="ESH132" s="61"/>
      <c r="ESI132" s="61"/>
      <c r="ESJ132" s="61"/>
      <c r="ESK132" s="61"/>
      <c r="ESL132" s="61"/>
      <c r="ESM132" s="61"/>
      <c r="ESN132" s="61"/>
      <c r="ESO132" s="61"/>
      <c r="ESP132" s="61"/>
      <c r="ESQ132" s="61"/>
      <c r="ESR132" s="61"/>
      <c r="ESS132" s="61"/>
      <c r="EST132" s="61"/>
      <c r="ESU132" s="61"/>
      <c r="ESV132" s="61"/>
      <c r="ESW132" s="61"/>
      <c r="ESX132" s="61"/>
      <c r="ESY132" s="61"/>
      <c r="ESZ132" s="61"/>
      <c r="ETA132" s="61"/>
      <c r="ETB132" s="61"/>
      <c r="ETC132" s="61"/>
      <c r="ETD132" s="61"/>
      <c r="ETE132" s="61"/>
      <c r="ETF132" s="61"/>
      <c r="ETG132" s="61"/>
      <c r="ETH132" s="61"/>
      <c r="ETI132" s="61"/>
      <c r="ETJ132" s="61"/>
      <c r="ETK132" s="61"/>
      <c r="ETL132" s="61"/>
      <c r="ETM132" s="61"/>
      <c r="ETN132" s="61"/>
      <c r="ETO132" s="61"/>
      <c r="ETP132" s="61"/>
      <c r="ETQ132" s="61"/>
      <c r="ETR132" s="61"/>
      <c r="ETS132" s="61"/>
      <c r="ETT132" s="61"/>
      <c r="ETU132" s="61"/>
      <c r="ETV132" s="61"/>
      <c r="ETW132" s="61"/>
      <c r="ETX132" s="61"/>
      <c r="ETY132" s="61"/>
      <c r="ETZ132" s="61"/>
      <c r="EUA132" s="61"/>
      <c r="EUB132" s="61"/>
      <c r="EUC132" s="61"/>
      <c r="EUD132" s="61"/>
      <c r="EUE132" s="61"/>
      <c r="EUF132" s="61"/>
      <c r="EUG132" s="61"/>
      <c r="EUH132" s="61"/>
      <c r="EUI132" s="61"/>
      <c r="EUJ132" s="61"/>
      <c r="EUK132" s="61"/>
      <c r="EUL132" s="61"/>
      <c r="EUM132" s="61"/>
      <c r="EUN132" s="61"/>
      <c r="EUO132" s="61"/>
      <c r="EUP132" s="61"/>
      <c r="EUQ132" s="61"/>
      <c r="EUR132" s="61"/>
      <c r="EUS132" s="61"/>
      <c r="EUT132" s="61"/>
      <c r="EUU132" s="61"/>
      <c r="EUV132" s="61"/>
      <c r="EUW132" s="61"/>
      <c r="EUX132" s="61"/>
      <c r="EUY132" s="61"/>
      <c r="EUZ132" s="61"/>
      <c r="EVA132" s="61"/>
      <c r="EVB132" s="61"/>
      <c r="EVC132" s="61"/>
      <c r="EVD132" s="61"/>
      <c r="EVE132" s="61"/>
      <c r="EVF132" s="61"/>
      <c r="EVG132" s="61"/>
      <c r="EVH132" s="61"/>
      <c r="EVI132" s="61"/>
      <c r="EVJ132" s="61"/>
      <c r="EVK132" s="61"/>
      <c r="EVL132" s="61"/>
      <c r="EVM132" s="61"/>
      <c r="EVN132" s="61"/>
      <c r="EVO132" s="61"/>
      <c r="EVP132" s="61"/>
      <c r="EVQ132" s="61"/>
      <c r="EVR132" s="61"/>
      <c r="EVS132" s="61"/>
      <c r="EVT132" s="61"/>
      <c r="EVU132" s="61"/>
      <c r="EVV132" s="61"/>
      <c r="EVW132" s="61"/>
      <c r="EVX132" s="61"/>
      <c r="EVY132" s="61"/>
      <c r="EVZ132" s="61"/>
      <c r="EWA132" s="61"/>
      <c r="EWB132" s="61"/>
      <c r="EWC132" s="61"/>
      <c r="EWD132" s="61"/>
      <c r="EWE132" s="61"/>
      <c r="EWF132" s="61"/>
      <c r="EWG132" s="61"/>
      <c r="EWH132" s="61"/>
      <c r="EWI132" s="61"/>
      <c r="EWJ132" s="61"/>
      <c r="EWK132" s="61"/>
      <c r="EWL132" s="61"/>
      <c r="EWM132" s="61"/>
      <c r="EWN132" s="61"/>
      <c r="EWO132" s="61"/>
      <c r="EWP132" s="61"/>
      <c r="EWQ132" s="61"/>
      <c r="EWR132" s="61"/>
      <c r="EWS132" s="61"/>
      <c r="EWT132" s="61"/>
      <c r="EWU132" s="61"/>
      <c r="EWV132" s="61"/>
      <c r="EWW132" s="61"/>
      <c r="EWX132" s="61"/>
      <c r="EWY132" s="61"/>
      <c r="EWZ132" s="61"/>
      <c r="EXA132" s="61"/>
      <c r="EXB132" s="61"/>
      <c r="EXC132" s="61"/>
      <c r="EXD132" s="61"/>
      <c r="EXE132" s="61"/>
      <c r="EXF132" s="61"/>
      <c r="EXG132" s="61"/>
      <c r="EXH132" s="61"/>
      <c r="EXI132" s="61"/>
      <c r="EXJ132" s="61"/>
      <c r="EXK132" s="61"/>
      <c r="EXL132" s="61"/>
      <c r="EXM132" s="61"/>
      <c r="EXN132" s="61"/>
      <c r="EXO132" s="61"/>
      <c r="EXP132" s="61"/>
      <c r="EXQ132" s="61"/>
      <c r="EXR132" s="61"/>
      <c r="EXS132" s="61"/>
      <c r="EXT132" s="61"/>
      <c r="EXU132" s="61"/>
      <c r="EXV132" s="61"/>
      <c r="EXW132" s="61"/>
      <c r="EXX132" s="61"/>
      <c r="EXY132" s="61"/>
      <c r="EXZ132" s="61"/>
      <c r="EYA132" s="61"/>
      <c r="EYB132" s="61"/>
      <c r="EYC132" s="61"/>
      <c r="EYD132" s="61"/>
      <c r="EYE132" s="61"/>
      <c r="EYF132" s="61"/>
      <c r="EYG132" s="61"/>
      <c r="EYH132" s="61"/>
      <c r="EYI132" s="61"/>
      <c r="EYJ132" s="61"/>
      <c r="EYK132" s="61"/>
      <c r="EYL132" s="61"/>
      <c r="EYM132" s="61"/>
      <c r="EYN132" s="61"/>
      <c r="EYO132" s="61"/>
      <c r="EYP132" s="61"/>
      <c r="EYQ132" s="61"/>
      <c r="EYR132" s="61"/>
      <c r="EYS132" s="61"/>
      <c r="EYT132" s="61"/>
      <c r="EYU132" s="61"/>
      <c r="EYV132" s="61"/>
      <c r="EYW132" s="61"/>
      <c r="EYX132" s="61"/>
      <c r="EYY132" s="61"/>
      <c r="EYZ132" s="61"/>
      <c r="EZA132" s="61"/>
      <c r="EZB132" s="61"/>
      <c r="EZC132" s="61"/>
      <c r="EZD132" s="61"/>
      <c r="EZE132" s="61"/>
      <c r="EZF132" s="61"/>
      <c r="EZG132" s="61"/>
      <c r="EZH132" s="61"/>
      <c r="EZI132" s="61"/>
      <c r="EZJ132" s="61"/>
      <c r="EZK132" s="61"/>
      <c r="EZL132" s="61"/>
      <c r="EZM132" s="61"/>
      <c r="EZN132" s="61"/>
      <c r="EZO132" s="61"/>
      <c r="EZP132" s="61"/>
      <c r="EZQ132" s="61"/>
      <c r="EZR132" s="61"/>
      <c r="EZS132" s="61"/>
      <c r="EZT132" s="61"/>
      <c r="EZU132" s="61"/>
      <c r="EZV132" s="61"/>
      <c r="EZW132" s="61"/>
      <c r="EZX132" s="61"/>
      <c r="EZY132" s="61"/>
      <c r="EZZ132" s="61"/>
      <c r="FAA132" s="61"/>
      <c r="FAB132" s="61"/>
      <c r="FAC132" s="61"/>
      <c r="FAD132" s="61"/>
      <c r="FAE132" s="61"/>
      <c r="FAF132" s="61"/>
      <c r="FAG132" s="61"/>
      <c r="FAH132" s="61"/>
      <c r="FAI132" s="61"/>
      <c r="FAJ132" s="61"/>
      <c r="FAK132" s="61"/>
      <c r="FAL132" s="61"/>
      <c r="FAM132" s="61"/>
      <c r="FAN132" s="61"/>
      <c r="FAO132" s="61"/>
      <c r="FAP132" s="61"/>
      <c r="FAQ132" s="61"/>
      <c r="FAR132" s="61"/>
      <c r="FAS132" s="61"/>
      <c r="FAT132" s="61"/>
      <c r="FAU132" s="61"/>
      <c r="FAV132" s="61"/>
      <c r="FAW132" s="61"/>
      <c r="FAX132" s="61"/>
      <c r="FAY132" s="61"/>
      <c r="FAZ132" s="61"/>
      <c r="FBA132" s="61"/>
      <c r="FBB132" s="61"/>
      <c r="FBC132" s="61"/>
      <c r="FBD132" s="61"/>
      <c r="FBE132" s="61"/>
      <c r="FBF132" s="61"/>
      <c r="FBG132" s="61"/>
      <c r="FBH132" s="61"/>
      <c r="FBI132" s="61"/>
      <c r="FBJ132" s="61"/>
      <c r="FBK132" s="61"/>
      <c r="FBL132" s="61"/>
      <c r="FBM132" s="61"/>
      <c r="FBN132" s="61"/>
      <c r="FBO132" s="61"/>
      <c r="FBP132" s="61"/>
      <c r="FBQ132" s="61"/>
      <c r="FBR132" s="61"/>
      <c r="FBS132" s="61"/>
      <c r="FBT132" s="61"/>
      <c r="FBU132" s="61"/>
      <c r="FBV132" s="61"/>
      <c r="FBW132" s="61"/>
      <c r="FBX132" s="61"/>
      <c r="FBY132" s="61"/>
      <c r="FBZ132" s="61"/>
      <c r="FCA132" s="61"/>
      <c r="FCB132" s="61"/>
      <c r="FCC132" s="61"/>
      <c r="FCD132" s="61"/>
      <c r="FCE132" s="61"/>
      <c r="FCF132" s="61"/>
      <c r="FCG132" s="61"/>
      <c r="FCH132" s="61"/>
      <c r="FCI132" s="61"/>
      <c r="FCJ132" s="61"/>
      <c r="FCK132" s="61"/>
      <c r="FCL132" s="61"/>
      <c r="FCM132" s="61"/>
      <c r="FCN132" s="61"/>
      <c r="FCO132" s="61"/>
      <c r="FCP132" s="61"/>
      <c r="FCQ132" s="61"/>
      <c r="FCR132" s="61"/>
      <c r="FCS132" s="61"/>
      <c r="FCT132" s="61"/>
      <c r="FCU132" s="61"/>
      <c r="FCV132" s="61"/>
      <c r="FCW132" s="61"/>
      <c r="FCX132" s="61"/>
      <c r="FCY132" s="61"/>
      <c r="FCZ132" s="61"/>
      <c r="FDA132" s="61"/>
      <c r="FDB132" s="61"/>
      <c r="FDC132" s="61"/>
      <c r="FDD132" s="61"/>
      <c r="FDE132" s="61"/>
      <c r="FDF132" s="61"/>
      <c r="FDG132" s="61"/>
      <c r="FDH132" s="61"/>
      <c r="FDI132" s="61"/>
      <c r="FDJ132" s="61"/>
      <c r="FDK132" s="61"/>
      <c r="FDL132" s="61"/>
      <c r="FDM132" s="61"/>
      <c r="FDN132" s="61"/>
      <c r="FDO132" s="61"/>
      <c r="FDP132" s="61"/>
      <c r="FDQ132" s="61"/>
      <c r="FDR132" s="61"/>
      <c r="FDS132" s="61"/>
      <c r="FDT132" s="61"/>
      <c r="FDU132" s="61"/>
      <c r="FDV132" s="61"/>
      <c r="FDW132" s="61"/>
      <c r="FDX132" s="61"/>
      <c r="FDY132" s="61"/>
      <c r="FDZ132" s="61"/>
      <c r="FEA132" s="61"/>
      <c r="FEB132" s="61"/>
      <c r="FEC132" s="61"/>
      <c r="FED132" s="61"/>
      <c r="FEE132" s="61"/>
      <c r="FEF132" s="61"/>
      <c r="FEG132" s="61"/>
      <c r="FEH132" s="61"/>
      <c r="FEI132" s="61"/>
      <c r="FEJ132" s="61"/>
      <c r="FEK132" s="61"/>
      <c r="FEL132" s="61"/>
      <c r="FEM132" s="61"/>
      <c r="FEN132" s="61"/>
      <c r="FEO132" s="61"/>
      <c r="FEP132" s="61"/>
      <c r="FEQ132" s="61"/>
      <c r="FER132" s="61"/>
      <c r="FES132" s="61"/>
      <c r="FET132" s="61"/>
      <c r="FEU132" s="61"/>
      <c r="FEV132" s="61"/>
      <c r="FEW132" s="61"/>
      <c r="FEX132" s="61"/>
      <c r="FEY132" s="61"/>
      <c r="FEZ132" s="61"/>
      <c r="FFA132" s="61"/>
      <c r="FFB132" s="61"/>
      <c r="FFC132" s="61"/>
      <c r="FFD132" s="61"/>
      <c r="FFE132" s="61"/>
      <c r="FFF132" s="61"/>
      <c r="FFG132" s="61"/>
      <c r="FFH132" s="61"/>
      <c r="FFI132" s="61"/>
      <c r="FFJ132" s="61"/>
      <c r="FFK132" s="61"/>
      <c r="FFL132" s="61"/>
      <c r="FFM132" s="61"/>
      <c r="FFN132" s="61"/>
      <c r="FFO132" s="61"/>
      <c r="FFP132" s="61"/>
      <c r="FFQ132" s="61"/>
      <c r="FFR132" s="61"/>
      <c r="FFS132" s="61"/>
      <c r="FFT132" s="61"/>
      <c r="FFU132" s="61"/>
      <c r="FFV132" s="61"/>
      <c r="FFW132" s="61"/>
      <c r="FFX132" s="61"/>
      <c r="FFY132" s="61"/>
      <c r="FFZ132" s="61"/>
      <c r="FGA132" s="61"/>
      <c r="FGB132" s="61"/>
      <c r="FGC132" s="61"/>
      <c r="FGD132" s="61"/>
      <c r="FGE132" s="61"/>
      <c r="FGF132" s="61"/>
      <c r="FGG132" s="61"/>
      <c r="FGH132" s="61"/>
      <c r="FGI132" s="61"/>
      <c r="FGJ132" s="61"/>
      <c r="FGK132" s="61"/>
      <c r="FGL132" s="61"/>
      <c r="FGM132" s="61"/>
      <c r="FGN132" s="61"/>
      <c r="FGO132" s="61"/>
      <c r="FGP132" s="61"/>
      <c r="FGQ132" s="61"/>
      <c r="FGR132" s="61"/>
      <c r="FGS132" s="61"/>
      <c r="FGT132" s="61"/>
      <c r="FGU132" s="61"/>
      <c r="FGV132" s="61"/>
      <c r="FGW132" s="61"/>
      <c r="FGX132" s="61"/>
      <c r="FGY132" s="61"/>
      <c r="FGZ132" s="61"/>
      <c r="FHA132" s="61"/>
      <c r="FHB132" s="61"/>
      <c r="FHC132" s="61"/>
      <c r="FHD132" s="61"/>
      <c r="FHE132" s="61"/>
      <c r="FHF132" s="61"/>
      <c r="FHG132" s="61"/>
      <c r="FHH132" s="61"/>
      <c r="FHI132" s="61"/>
      <c r="FHJ132" s="61"/>
      <c r="FHK132" s="61"/>
      <c r="FHL132" s="61"/>
      <c r="FHM132" s="61"/>
      <c r="FHN132" s="61"/>
      <c r="FHO132" s="61"/>
      <c r="FHP132" s="61"/>
      <c r="FHQ132" s="61"/>
      <c r="FHR132" s="61"/>
      <c r="FHS132" s="61"/>
      <c r="FHT132" s="61"/>
      <c r="FHU132" s="61"/>
      <c r="FHV132" s="61"/>
      <c r="FHW132" s="61"/>
      <c r="FHX132" s="61"/>
      <c r="FHY132" s="61"/>
      <c r="FHZ132" s="61"/>
      <c r="FIA132" s="61"/>
      <c r="FIB132" s="61"/>
      <c r="FIC132" s="61"/>
      <c r="FID132" s="61"/>
      <c r="FIE132" s="61"/>
      <c r="FIF132" s="61"/>
      <c r="FIG132" s="61"/>
      <c r="FIH132" s="61"/>
      <c r="FII132" s="61"/>
      <c r="FIJ132" s="61"/>
      <c r="FIK132" s="61"/>
      <c r="FIL132" s="61"/>
      <c r="FIM132" s="61"/>
      <c r="FIN132" s="61"/>
      <c r="FIO132" s="61"/>
      <c r="FIP132" s="61"/>
      <c r="FIQ132" s="61"/>
      <c r="FIR132" s="61"/>
      <c r="FIS132" s="61"/>
      <c r="FIT132" s="61"/>
      <c r="FIU132" s="61"/>
      <c r="FIV132" s="61"/>
      <c r="FIW132" s="61"/>
      <c r="FIX132" s="61"/>
      <c r="FIY132" s="61"/>
      <c r="FIZ132" s="61"/>
      <c r="FJA132" s="61"/>
      <c r="FJB132" s="61"/>
      <c r="FJC132" s="61"/>
      <c r="FJD132" s="61"/>
      <c r="FJE132" s="61"/>
      <c r="FJF132" s="61"/>
      <c r="FJG132" s="61"/>
      <c r="FJH132" s="61"/>
      <c r="FJI132" s="61"/>
      <c r="FJJ132" s="61"/>
      <c r="FJK132" s="61"/>
      <c r="FJL132" s="61"/>
      <c r="FJM132" s="61"/>
      <c r="FJN132" s="61"/>
      <c r="FJO132" s="61"/>
      <c r="FJP132" s="61"/>
      <c r="FJQ132" s="61"/>
      <c r="FJR132" s="61"/>
      <c r="FJS132" s="61"/>
      <c r="FJT132" s="61"/>
      <c r="FJU132" s="61"/>
      <c r="FJV132" s="61"/>
      <c r="FJW132" s="61"/>
      <c r="FJX132" s="61"/>
      <c r="FJY132" s="61"/>
      <c r="FJZ132" s="61"/>
      <c r="FKA132" s="61"/>
      <c r="FKB132" s="61"/>
      <c r="FKC132" s="61"/>
      <c r="FKD132" s="61"/>
      <c r="FKE132" s="61"/>
      <c r="FKF132" s="61"/>
      <c r="FKG132" s="61"/>
      <c r="FKH132" s="61"/>
      <c r="FKI132" s="61"/>
      <c r="FKJ132" s="61"/>
      <c r="FKK132" s="61"/>
      <c r="FKL132" s="61"/>
      <c r="FKM132" s="61"/>
      <c r="FKN132" s="61"/>
      <c r="FKO132" s="61"/>
      <c r="FKP132" s="61"/>
      <c r="FKQ132" s="61"/>
      <c r="FKR132" s="61"/>
      <c r="FKS132" s="61"/>
      <c r="FKT132" s="61"/>
      <c r="FKU132" s="61"/>
      <c r="FKV132" s="61"/>
      <c r="FKW132" s="61"/>
      <c r="FKX132" s="61"/>
      <c r="FKY132" s="61"/>
      <c r="FKZ132" s="61"/>
      <c r="FLA132" s="61"/>
      <c r="FLB132" s="61"/>
      <c r="FLC132" s="61"/>
      <c r="FLD132" s="61"/>
      <c r="FLE132" s="61"/>
      <c r="FLF132" s="61"/>
      <c r="FLG132" s="61"/>
      <c r="FLH132" s="61"/>
      <c r="FLI132" s="61"/>
      <c r="FLJ132" s="61"/>
      <c r="FLK132" s="61"/>
      <c r="FLL132" s="61"/>
      <c r="FLM132" s="61"/>
      <c r="FLN132" s="61"/>
      <c r="FLO132" s="61"/>
      <c r="FLP132" s="61"/>
      <c r="FLQ132" s="61"/>
      <c r="FLR132" s="61"/>
      <c r="FLS132" s="61"/>
      <c r="FLT132" s="61"/>
      <c r="FLU132" s="61"/>
      <c r="FLV132" s="61"/>
      <c r="FLW132" s="61"/>
      <c r="FLX132" s="61"/>
      <c r="FLY132" s="61"/>
      <c r="FLZ132" s="61"/>
      <c r="FMA132" s="61"/>
      <c r="FMB132" s="61"/>
      <c r="FMC132" s="61"/>
      <c r="FMD132" s="61"/>
      <c r="FME132" s="61"/>
      <c r="FMF132" s="61"/>
      <c r="FMG132" s="61"/>
      <c r="FMH132" s="61"/>
      <c r="FMI132" s="61"/>
      <c r="FMJ132" s="61"/>
      <c r="FMK132" s="61"/>
      <c r="FML132" s="61"/>
      <c r="FMM132" s="61"/>
      <c r="FMN132" s="61"/>
      <c r="FMO132" s="61"/>
      <c r="FMP132" s="61"/>
      <c r="FMQ132" s="61"/>
      <c r="FMR132" s="61"/>
      <c r="FMS132" s="61"/>
      <c r="FMT132" s="61"/>
      <c r="FMU132" s="61"/>
      <c r="FMV132" s="61"/>
      <c r="FMW132" s="61"/>
      <c r="FMX132" s="61"/>
      <c r="FMY132" s="61"/>
      <c r="FMZ132" s="61"/>
      <c r="FNA132" s="61"/>
      <c r="FNB132" s="61"/>
      <c r="FNC132" s="61"/>
      <c r="FND132" s="61"/>
      <c r="FNE132" s="61"/>
      <c r="FNF132" s="61"/>
      <c r="FNG132" s="61"/>
      <c r="FNH132" s="61"/>
      <c r="FNI132" s="61"/>
      <c r="FNJ132" s="61"/>
      <c r="FNK132" s="61"/>
      <c r="FNL132" s="61"/>
      <c r="FNM132" s="61"/>
      <c r="FNN132" s="61"/>
      <c r="FNO132" s="61"/>
      <c r="FNP132" s="61"/>
      <c r="FNQ132" s="61"/>
      <c r="FNR132" s="61"/>
      <c r="FNS132" s="61"/>
      <c r="FNT132" s="61"/>
      <c r="FNU132" s="61"/>
      <c r="FNV132" s="61"/>
      <c r="FNW132" s="61"/>
      <c r="FNX132" s="61"/>
      <c r="FNY132" s="61"/>
      <c r="FNZ132" s="61"/>
      <c r="FOA132" s="61"/>
      <c r="FOB132" s="61"/>
      <c r="FOC132" s="61"/>
      <c r="FOD132" s="61"/>
      <c r="FOE132" s="61"/>
      <c r="FOF132" s="61"/>
      <c r="FOG132" s="61"/>
      <c r="FOH132" s="61"/>
      <c r="FOI132" s="61"/>
      <c r="FOJ132" s="61"/>
      <c r="FOK132" s="61"/>
      <c r="FOL132" s="61"/>
      <c r="FOM132" s="61"/>
      <c r="FON132" s="61"/>
      <c r="FOO132" s="61"/>
      <c r="FOP132" s="61"/>
      <c r="FOQ132" s="61"/>
      <c r="FOR132" s="61"/>
      <c r="FOS132" s="61"/>
      <c r="FOT132" s="61"/>
      <c r="FOU132" s="61"/>
      <c r="FOV132" s="61"/>
      <c r="FOW132" s="61"/>
      <c r="FOX132" s="61"/>
      <c r="FOY132" s="61"/>
      <c r="FOZ132" s="61"/>
      <c r="FPA132" s="61"/>
      <c r="FPB132" s="61"/>
      <c r="FPC132" s="61"/>
      <c r="FPD132" s="61"/>
      <c r="FPE132" s="61"/>
      <c r="FPF132" s="61"/>
      <c r="FPG132" s="61"/>
      <c r="FPH132" s="61"/>
      <c r="FPI132" s="61"/>
      <c r="FPJ132" s="61"/>
      <c r="FPK132" s="61"/>
      <c r="FPL132" s="61"/>
      <c r="FPM132" s="61"/>
      <c r="FPN132" s="61"/>
      <c r="FPO132" s="61"/>
      <c r="FPP132" s="61"/>
      <c r="FPQ132" s="61"/>
      <c r="FPR132" s="61"/>
      <c r="FPS132" s="61"/>
      <c r="FPT132" s="61"/>
      <c r="FPU132" s="61"/>
      <c r="FPV132" s="61"/>
      <c r="FPW132" s="61"/>
      <c r="FPX132" s="61"/>
      <c r="FPY132" s="61"/>
      <c r="FPZ132" s="61"/>
      <c r="FQA132" s="61"/>
      <c r="FQB132" s="61"/>
      <c r="FQC132" s="61"/>
      <c r="FQD132" s="61"/>
      <c r="FQE132" s="61"/>
      <c r="FQF132" s="61"/>
      <c r="FQG132" s="61"/>
      <c r="FQH132" s="61"/>
      <c r="FQI132" s="61"/>
      <c r="FQJ132" s="61"/>
      <c r="FQK132" s="61"/>
      <c r="FQL132" s="61"/>
      <c r="FQM132" s="61"/>
      <c r="FQN132" s="61"/>
      <c r="FQO132" s="61"/>
      <c r="FQP132" s="61"/>
      <c r="FQQ132" s="61"/>
      <c r="FQR132" s="61"/>
      <c r="FQS132" s="61"/>
      <c r="FQT132" s="61"/>
      <c r="FQU132" s="61"/>
      <c r="FQV132" s="61"/>
      <c r="FQW132" s="61"/>
      <c r="FQX132" s="61"/>
      <c r="FQY132" s="61"/>
      <c r="FQZ132" s="61"/>
      <c r="FRA132" s="61"/>
      <c r="FRB132" s="61"/>
      <c r="FRC132" s="61"/>
      <c r="FRD132" s="61"/>
      <c r="FRE132" s="61"/>
      <c r="FRF132" s="61"/>
      <c r="FRG132" s="61"/>
      <c r="FRH132" s="61"/>
      <c r="FRI132" s="61"/>
      <c r="FRJ132" s="61"/>
      <c r="FRK132" s="61"/>
      <c r="FRL132" s="61"/>
      <c r="FRM132" s="61"/>
      <c r="FRN132" s="61"/>
      <c r="FRO132" s="61"/>
      <c r="FRP132" s="61"/>
      <c r="FRQ132" s="61"/>
      <c r="FRR132" s="61"/>
      <c r="FRS132" s="61"/>
      <c r="FRT132" s="61"/>
      <c r="FRU132" s="61"/>
      <c r="FRV132" s="61"/>
      <c r="FRW132" s="61"/>
      <c r="FRX132" s="61"/>
      <c r="FRY132" s="61"/>
      <c r="FRZ132" s="61"/>
      <c r="FSA132" s="61"/>
      <c r="FSB132" s="61"/>
      <c r="FSC132" s="61"/>
      <c r="FSD132" s="61"/>
      <c r="FSE132" s="61"/>
      <c r="FSF132" s="61"/>
      <c r="FSG132" s="61"/>
      <c r="FSH132" s="61"/>
      <c r="FSI132" s="61"/>
      <c r="FSJ132" s="61"/>
      <c r="FSK132" s="61"/>
      <c r="FSL132" s="61"/>
      <c r="FSM132" s="61"/>
      <c r="FSN132" s="61"/>
      <c r="FSO132" s="61"/>
      <c r="FSP132" s="61"/>
      <c r="FSQ132" s="61"/>
      <c r="FSR132" s="61"/>
      <c r="FSS132" s="61"/>
      <c r="FST132" s="61"/>
      <c r="FSU132" s="61"/>
      <c r="FSV132" s="61"/>
      <c r="FSW132" s="61"/>
      <c r="FSX132" s="61"/>
      <c r="FSY132" s="61"/>
      <c r="FSZ132" s="61"/>
      <c r="FTA132" s="61"/>
      <c r="FTB132" s="61"/>
      <c r="FTC132" s="61"/>
      <c r="FTD132" s="61"/>
      <c r="FTE132" s="61"/>
      <c r="FTF132" s="61"/>
      <c r="FTG132" s="61"/>
      <c r="FTH132" s="61"/>
      <c r="FTI132" s="61"/>
      <c r="FTJ132" s="61"/>
      <c r="FTK132" s="61"/>
      <c r="FTL132" s="61"/>
      <c r="FTM132" s="61"/>
      <c r="FTN132" s="61"/>
      <c r="FTO132" s="61"/>
      <c r="FTP132" s="61"/>
      <c r="FTQ132" s="61"/>
      <c r="FTR132" s="61"/>
      <c r="FTS132" s="61"/>
      <c r="FTT132" s="61"/>
      <c r="FTU132" s="61"/>
      <c r="FTV132" s="61"/>
      <c r="FTW132" s="61"/>
      <c r="FTX132" s="61"/>
      <c r="FTY132" s="61"/>
      <c r="FTZ132" s="61"/>
      <c r="FUA132" s="61"/>
      <c r="FUB132" s="61"/>
      <c r="FUC132" s="61"/>
      <c r="FUD132" s="61"/>
      <c r="FUE132" s="61"/>
      <c r="FUF132" s="61"/>
      <c r="FUG132" s="61"/>
      <c r="FUH132" s="61"/>
      <c r="FUI132" s="61"/>
      <c r="FUJ132" s="61"/>
      <c r="FUK132" s="61"/>
      <c r="FUL132" s="61"/>
      <c r="FUM132" s="61"/>
      <c r="FUN132" s="61"/>
      <c r="FUO132" s="61"/>
      <c r="FUP132" s="61"/>
      <c r="FUQ132" s="61"/>
      <c r="FUR132" s="61"/>
      <c r="FUS132" s="61"/>
      <c r="FUT132" s="61"/>
      <c r="FUU132" s="61"/>
      <c r="FUV132" s="61"/>
      <c r="FUW132" s="61"/>
      <c r="FUX132" s="61"/>
      <c r="FUY132" s="61"/>
      <c r="FUZ132" s="61"/>
      <c r="FVA132" s="61"/>
      <c r="FVB132" s="61"/>
      <c r="FVC132" s="61"/>
      <c r="FVD132" s="61"/>
      <c r="FVE132" s="61"/>
      <c r="FVF132" s="61"/>
      <c r="FVG132" s="61"/>
      <c r="FVH132" s="61"/>
      <c r="FVI132" s="61"/>
      <c r="FVJ132" s="61"/>
      <c r="FVK132" s="61"/>
      <c r="FVL132" s="61"/>
      <c r="FVM132" s="61"/>
      <c r="FVN132" s="61"/>
      <c r="FVO132" s="61"/>
      <c r="FVP132" s="61"/>
      <c r="FVQ132" s="61"/>
      <c r="FVR132" s="61"/>
      <c r="FVS132" s="61"/>
      <c r="FVT132" s="61"/>
      <c r="FVU132" s="61"/>
      <c r="FVV132" s="61"/>
      <c r="FVW132" s="61"/>
      <c r="FVX132" s="61"/>
      <c r="FVY132" s="61"/>
      <c r="FVZ132" s="61"/>
      <c r="FWA132" s="61"/>
      <c r="FWB132" s="61"/>
      <c r="FWC132" s="61"/>
      <c r="FWD132" s="61"/>
      <c r="FWE132" s="61"/>
      <c r="FWF132" s="61"/>
      <c r="FWG132" s="61"/>
      <c r="FWH132" s="61"/>
      <c r="FWI132" s="61"/>
      <c r="FWJ132" s="61"/>
      <c r="FWK132" s="61"/>
      <c r="FWL132" s="61"/>
      <c r="FWM132" s="61"/>
      <c r="FWN132" s="61"/>
      <c r="FWO132" s="61"/>
      <c r="FWP132" s="61"/>
      <c r="FWQ132" s="61"/>
      <c r="FWR132" s="61"/>
      <c r="FWS132" s="61"/>
      <c r="FWT132" s="61"/>
      <c r="FWU132" s="61"/>
      <c r="FWV132" s="61"/>
      <c r="FWW132" s="61"/>
      <c r="FWX132" s="61"/>
      <c r="FWY132" s="61"/>
      <c r="FWZ132" s="61"/>
      <c r="FXA132" s="61"/>
      <c r="FXB132" s="61"/>
      <c r="FXC132" s="61"/>
      <c r="FXD132" s="61"/>
      <c r="FXE132" s="61"/>
      <c r="FXF132" s="61"/>
      <c r="FXG132" s="61"/>
      <c r="FXH132" s="61"/>
      <c r="FXI132" s="61"/>
      <c r="FXJ132" s="61"/>
      <c r="FXK132" s="61"/>
      <c r="FXL132" s="61"/>
      <c r="FXM132" s="61"/>
      <c r="FXN132" s="61"/>
      <c r="FXO132" s="61"/>
      <c r="FXP132" s="61"/>
      <c r="FXQ132" s="61"/>
      <c r="FXR132" s="61"/>
      <c r="FXS132" s="61"/>
      <c r="FXT132" s="61"/>
      <c r="FXU132" s="61"/>
      <c r="FXV132" s="61"/>
      <c r="FXW132" s="61"/>
      <c r="FXX132" s="61"/>
      <c r="FXY132" s="61"/>
      <c r="FXZ132" s="61"/>
      <c r="FYA132" s="61"/>
      <c r="FYB132" s="61"/>
      <c r="FYC132" s="61"/>
      <c r="FYD132" s="61"/>
      <c r="FYE132" s="61"/>
      <c r="FYF132" s="61"/>
      <c r="FYG132" s="61"/>
      <c r="FYH132" s="61"/>
      <c r="FYI132" s="61"/>
      <c r="FYJ132" s="61"/>
      <c r="FYK132" s="61"/>
      <c r="FYL132" s="61"/>
      <c r="FYM132" s="61"/>
      <c r="FYN132" s="61"/>
      <c r="FYO132" s="61"/>
      <c r="FYP132" s="61"/>
      <c r="FYQ132" s="61"/>
      <c r="FYR132" s="61"/>
      <c r="FYS132" s="61"/>
      <c r="FYT132" s="61"/>
      <c r="FYU132" s="61"/>
      <c r="FYV132" s="61"/>
      <c r="FYW132" s="61"/>
      <c r="FYX132" s="61"/>
      <c r="FYY132" s="61"/>
      <c r="FYZ132" s="61"/>
      <c r="FZA132" s="61"/>
      <c r="FZB132" s="61"/>
      <c r="FZC132" s="61"/>
      <c r="FZD132" s="61"/>
      <c r="FZE132" s="61"/>
      <c r="FZF132" s="61"/>
      <c r="FZG132" s="61"/>
      <c r="FZH132" s="61"/>
      <c r="FZI132" s="61"/>
      <c r="FZJ132" s="61"/>
      <c r="FZK132" s="61"/>
      <c r="FZL132" s="61"/>
      <c r="FZM132" s="61"/>
      <c r="FZN132" s="61"/>
      <c r="FZO132" s="61"/>
      <c r="FZP132" s="61"/>
      <c r="FZQ132" s="61"/>
      <c r="FZR132" s="61"/>
      <c r="FZS132" s="61"/>
      <c r="FZT132" s="61"/>
      <c r="FZU132" s="61"/>
      <c r="FZV132" s="61"/>
      <c r="FZW132" s="61"/>
      <c r="FZX132" s="61"/>
      <c r="FZY132" s="61"/>
      <c r="FZZ132" s="61"/>
      <c r="GAA132" s="61"/>
      <c r="GAB132" s="61"/>
      <c r="GAC132" s="61"/>
      <c r="GAD132" s="61"/>
      <c r="GAE132" s="61"/>
      <c r="GAF132" s="61"/>
      <c r="GAG132" s="61"/>
      <c r="GAH132" s="61"/>
      <c r="GAI132" s="61"/>
      <c r="GAJ132" s="61"/>
      <c r="GAK132" s="61"/>
      <c r="GAL132" s="61"/>
      <c r="GAM132" s="61"/>
      <c r="GAN132" s="61"/>
      <c r="GAO132" s="61"/>
      <c r="GAP132" s="61"/>
      <c r="GAQ132" s="61"/>
      <c r="GAR132" s="61"/>
      <c r="GAS132" s="61"/>
      <c r="GAT132" s="61"/>
      <c r="GAU132" s="61"/>
      <c r="GAV132" s="61"/>
      <c r="GAW132" s="61"/>
      <c r="GAX132" s="61"/>
      <c r="GAY132" s="61"/>
      <c r="GAZ132" s="61"/>
      <c r="GBA132" s="61"/>
      <c r="GBB132" s="61"/>
      <c r="GBC132" s="61"/>
      <c r="GBD132" s="61"/>
      <c r="GBE132" s="61"/>
      <c r="GBF132" s="61"/>
      <c r="GBG132" s="61"/>
      <c r="GBH132" s="61"/>
      <c r="GBI132" s="61"/>
      <c r="GBJ132" s="61"/>
      <c r="GBK132" s="61"/>
      <c r="GBL132" s="61"/>
      <c r="GBM132" s="61"/>
      <c r="GBN132" s="61"/>
      <c r="GBO132" s="61"/>
      <c r="GBP132" s="61"/>
      <c r="GBQ132" s="61"/>
      <c r="GBR132" s="61"/>
      <c r="GBS132" s="61"/>
      <c r="GBT132" s="61"/>
      <c r="GBU132" s="61"/>
      <c r="GBV132" s="61"/>
      <c r="GBW132" s="61"/>
      <c r="GBX132" s="61"/>
      <c r="GBY132" s="61"/>
      <c r="GBZ132" s="61"/>
      <c r="GCA132" s="61"/>
      <c r="GCB132" s="61"/>
      <c r="GCC132" s="61"/>
      <c r="GCD132" s="61"/>
      <c r="GCE132" s="61"/>
      <c r="GCF132" s="61"/>
      <c r="GCG132" s="61"/>
      <c r="GCH132" s="61"/>
      <c r="GCI132" s="61"/>
      <c r="GCJ132" s="61"/>
      <c r="GCK132" s="61"/>
      <c r="GCL132" s="61"/>
      <c r="GCM132" s="61"/>
      <c r="GCN132" s="61"/>
      <c r="GCO132" s="61"/>
      <c r="GCP132" s="61"/>
      <c r="GCQ132" s="61"/>
      <c r="GCR132" s="61"/>
      <c r="GCS132" s="61"/>
      <c r="GCT132" s="61"/>
      <c r="GCU132" s="61"/>
      <c r="GCV132" s="61"/>
      <c r="GCW132" s="61"/>
      <c r="GCX132" s="61"/>
      <c r="GCY132" s="61"/>
      <c r="GCZ132" s="61"/>
      <c r="GDA132" s="61"/>
      <c r="GDB132" s="61"/>
      <c r="GDC132" s="61"/>
      <c r="GDD132" s="61"/>
      <c r="GDE132" s="61"/>
      <c r="GDF132" s="61"/>
      <c r="GDG132" s="61"/>
      <c r="GDH132" s="61"/>
      <c r="GDI132" s="61"/>
      <c r="GDJ132" s="61"/>
      <c r="GDK132" s="61"/>
      <c r="GDL132" s="61"/>
      <c r="GDM132" s="61"/>
      <c r="GDN132" s="61"/>
      <c r="GDO132" s="61"/>
      <c r="GDP132" s="61"/>
      <c r="GDQ132" s="61"/>
      <c r="GDR132" s="61"/>
      <c r="GDS132" s="61"/>
      <c r="GDT132" s="61"/>
      <c r="GDU132" s="61"/>
      <c r="GDV132" s="61"/>
      <c r="GDW132" s="61"/>
      <c r="GDX132" s="61"/>
      <c r="GDY132" s="61"/>
      <c r="GDZ132" s="61"/>
      <c r="GEA132" s="61"/>
      <c r="GEB132" s="61"/>
      <c r="GEC132" s="61"/>
      <c r="GED132" s="61"/>
      <c r="GEE132" s="61"/>
      <c r="GEF132" s="61"/>
      <c r="GEG132" s="61"/>
      <c r="GEH132" s="61"/>
      <c r="GEI132" s="61"/>
      <c r="GEJ132" s="61"/>
      <c r="GEK132" s="61"/>
      <c r="GEL132" s="61"/>
      <c r="GEM132" s="61"/>
      <c r="GEN132" s="61"/>
      <c r="GEO132" s="61"/>
      <c r="GEP132" s="61"/>
      <c r="GEQ132" s="61"/>
      <c r="GER132" s="61"/>
      <c r="GES132" s="61"/>
      <c r="GET132" s="61"/>
      <c r="GEU132" s="61"/>
      <c r="GEV132" s="61"/>
      <c r="GEW132" s="61"/>
      <c r="GEX132" s="61"/>
      <c r="GEY132" s="61"/>
      <c r="GEZ132" s="61"/>
      <c r="GFA132" s="61"/>
      <c r="GFB132" s="61"/>
      <c r="GFC132" s="61"/>
      <c r="GFD132" s="61"/>
      <c r="GFE132" s="61"/>
      <c r="GFF132" s="61"/>
      <c r="GFG132" s="61"/>
      <c r="GFH132" s="61"/>
      <c r="GFI132" s="61"/>
      <c r="GFJ132" s="61"/>
      <c r="GFK132" s="61"/>
      <c r="GFL132" s="61"/>
      <c r="GFM132" s="61"/>
      <c r="GFN132" s="61"/>
      <c r="GFO132" s="61"/>
      <c r="GFP132" s="61"/>
      <c r="GFQ132" s="61"/>
      <c r="GFR132" s="61"/>
      <c r="GFS132" s="61"/>
      <c r="GFT132" s="61"/>
      <c r="GFU132" s="61"/>
      <c r="GFV132" s="61"/>
      <c r="GFW132" s="61"/>
      <c r="GFX132" s="61"/>
      <c r="GFY132" s="61"/>
      <c r="GFZ132" s="61"/>
      <c r="GGA132" s="61"/>
      <c r="GGB132" s="61"/>
      <c r="GGC132" s="61"/>
      <c r="GGD132" s="61"/>
      <c r="GGE132" s="61"/>
      <c r="GGF132" s="61"/>
      <c r="GGG132" s="61"/>
      <c r="GGH132" s="61"/>
      <c r="GGI132" s="61"/>
      <c r="GGJ132" s="61"/>
      <c r="GGK132" s="61"/>
      <c r="GGL132" s="61"/>
      <c r="GGM132" s="61"/>
      <c r="GGN132" s="61"/>
      <c r="GGO132" s="61"/>
      <c r="GGP132" s="61"/>
      <c r="GGQ132" s="61"/>
      <c r="GGR132" s="61"/>
      <c r="GGS132" s="61"/>
      <c r="GGT132" s="61"/>
      <c r="GGU132" s="61"/>
      <c r="GGV132" s="61"/>
      <c r="GGW132" s="61"/>
      <c r="GGX132" s="61"/>
      <c r="GGY132" s="61"/>
      <c r="GGZ132" s="61"/>
      <c r="GHA132" s="61"/>
      <c r="GHB132" s="61"/>
      <c r="GHC132" s="61"/>
      <c r="GHD132" s="61"/>
      <c r="GHE132" s="61"/>
      <c r="GHF132" s="61"/>
      <c r="GHG132" s="61"/>
      <c r="GHH132" s="61"/>
      <c r="GHI132" s="61"/>
      <c r="GHJ132" s="61"/>
      <c r="GHK132" s="61"/>
      <c r="GHL132" s="61"/>
      <c r="GHM132" s="61"/>
      <c r="GHN132" s="61"/>
      <c r="GHO132" s="61"/>
      <c r="GHP132" s="61"/>
      <c r="GHQ132" s="61"/>
      <c r="GHR132" s="61"/>
      <c r="GHS132" s="61"/>
      <c r="GHT132" s="61"/>
      <c r="GHU132" s="61"/>
      <c r="GHV132" s="61"/>
      <c r="GHW132" s="61"/>
      <c r="GHX132" s="61"/>
      <c r="GHY132" s="61"/>
      <c r="GHZ132" s="61"/>
      <c r="GIA132" s="61"/>
      <c r="GIB132" s="61"/>
      <c r="GIC132" s="61"/>
      <c r="GID132" s="61"/>
      <c r="GIE132" s="61"/>
      <c r="GIF132" s="61"/>
      <c r="GIG132" s="61"/>
      <c r="GIH132" s="61"/>
      <c r="GII132" s="61"/>
      <c r="GIJ132" s="61"/>
      <c r="GIK132" s="61"/>
      <c r="GIL132" s="61"/>
      <c r="GIM132" s="61"/>
      <c r="GIN132" s="61"/>
      <c r="GIO132" s="61"/>
      <c r="GIP132" s="61"/>
      <c r="GIQ132" s="61"/>
      <c r="GIR132" s="61"/>
      <c r="GIS132" s="61"/>
      <c r="GIT132" s="61"/>
      <c r="GIU132" s="61"/>
      <c r="GIV132" s="61"/>
      <c r="GIW132" s="61"/>
      <c r="GIX132" s="61"/>
      <c r="GIY132" s="61"/>
      <c r="GIZ132" s="61"/>
      <c r="GJA132" s="61"/>
      <c r="GJB132" s="61"/>
      <c r="GJC132" s="61"/>
      <c r="GJD132" s="61"/>
      <c r="GJE132" s="61"/>
      <c r="GJF132" s="61"/>
      <c r="GJG132" s="61"/>
      <c r="GJH132" s="61"/>
      <c r="GJI132" s="61"/>
      <c r="GJJ132" s="61"/>
      <c r="GJK132" s="61"/>
      <c r="GJL132" s="61"/>
      <c r="GJM132" s="61"/>
      <c r="GJN132" s="61"/>
      <c r="GJO132" s="61"/>
      <c r="GJP132" s="61"/>
      <c r="GJQ132" s="61"/>
      <c r="GJR132" s="61"/>
      <c r="GJS132" s="61"/>
      <c r="GJT132" s="61"/>
      <c r="GJU132" s="61"/>
      <c r="GJV132" s="61"/>
      <c r="GJW132" s="61"/>
      <c r="GJX132" s="61"/>
      <c r="GJY132" s="61"/>
      <c r="GJZ132" s="61"/>
      <c r="GKA132" s="61"/>
      <c r="GKB132" s="61"/>
      <c r="GKC132" s="61"/>
      <c r="GKD132" s="61"/>
      <c r="GKE132" s="61"/>
      <c r="GKF132" s="61"/>
      <c r="GKG132" s="61"/>
      <c r="GKH132" s="61"/>
      <c r="GKI132" s="61"/>
      <c r="GKJ132" s="61"/>
      <c r="GKK132" s="61"/>
      <c r="GKL132" s="61"/>
      <c r="GKM132" s="61"/>
      <c r="GKN132" s="61"/>
      <c r="GKO132" s="61"/>
      <c r="GKP132" s="61"/>
      <c r="GKQ132" s="61"/>
      <c r="GKR132" s="61"/>
      <c r="GKS132" s="61"/>
      <c r="GKT132" s="61"/>
      <c r="GKU132" s="61"/>
      <c r="GKV132" s="61"/>
      <c r="GKW132" s="61"/>
      <c r="GKX132" s="61"/>
      <c r="GKY132" s="61"/>
      <c r="GKZ132" s="61"/>
      <c r="GLA132" s="61"/>
      <c r="GLB132" s="61"/>
      <c r="GLC132" s="61"/>
      <c r="GLD132" s="61"/>
      <c r="GLE132" s="61"/>
      <c r="GLF132" s="61"/>
      <c r="GLG132" s="61"/>
      <c r="GLH132" s="61"/>
      <c r="GLI132" s="61"/>
      <c r="GLJ132" s="61"/>
      <c r="GLK132" s="61"/>
      <c r="GLL132" s="61"/>
      <c r="GLM132" s="61"/>
      <c r="GLN132" s="61"/>
      <c r="GLO132" s="61"/>
      <c r="GLP132" s="61"/>
      <c r="GLQ132" s="61"/>
      <c r="GLR132" s="61"/>
      <c r="GLS132" s="61"/>
      <c r="GLT132" s="61"/>
      <c r="GLU132" s="61"/>
      <c r="GLV132" s="61"/>
      <c r="GLW132" s="61"/>
      <c r="GLX132" s="61"/>
      <c r="GLY132" s="61"/>
      <c r="GLZ132" s="61"/>
      <c r="GMA132" s="61"/>
      <c r="GMB132" s="61"/>
      <c r="GMC132" s="61"/>
      <c r="GMD132" s="61"/>
      <c r="GME132" s="61"/>
      <c r="GMF132" s="61"/>
      <c r="GMG132" s="61"/>
      <c r="GMH132" s="61"/>
      <c r="GMI132" s="61"/>
      <c r="GMJ132" s="61"/>
      <c r="GMK132" s="61"/>
      <c r="GML132" s="61"/>
      <c r="GMM132" s="61"/>
      <c r="GMN132" s="61"/>
      <c r="GMO132" s="61"/>
      <c r="GMP132" s="61"/>
      <c r="GMQ132" s="61"/>
      <c r="GMR132" s="61"/>
      <c r="GMS132" s="61"/>
      <c r="GMT132" s="61"/>
      <c r="GMU132" s="61"/>
      <c r="GMV132" s="61"/>
      <c r="GMW132" s="61"/>
      <c r="GMX132" s="61"/>
      <c r="GMY132" s="61"/>
      <c r="GMZ132" s="61"/>
      <c r="GNA132" s="61"/>
      <c r="GNB132" s="61"/>
      <c r="GNC132" s="61"/>
      <c r="GND132" s="61"/>
      <c r="GNE132" s="61"/>
      <c r="GNF132" s="61"/>
      <c r="GNG132" s="61"/>
      <c r="GNH132" s="61"/>
      <c r="GNI132" s="61"/>
      <c r="GNJ132" s="61"/>
      <c r="GNK132" s="61"/>
      <c r="GNL132" s="61"/>
      <c r="GNM132" s="61"/>
      <c r="GNN132" s="61"/>
      <c r="GNO132" s="61"/>
      <c r="GNP132" s="61"/>
      <c r="GNQ132" s="61"/>
      <c r="GNR132" s="61"/>
      <c r="GNS132" s="61"/>
      <c r="GNT132" s="61"/>
      <c r="GNU132" s="61"/>
      <c r="GNV132" s="61"/>
      <c r="GNW132" s="61"/>
      <c r="GNX132" s="61"/>
      <c r="GNY132" s="61"/>
      <c r="GNZ132" s="61"/>
      <c r="GOA132" s="61"/>
      <c r="GOB132" s="61"/>
      <c r="GOC132" s="61"/>
      <c r="GOD132" s="61"/>
      <c r="GOE132" s="61"/>
      <c r="GOF132" s="61"/>
      <c r="GOG132" s="61"/>
      <c r="GOH132" s="61"/>
      <c r="GOI132" s="61"/>
      <c r="GOJ132" s="61"/>
      <c r="GOK132" s="61"/>
      <c r="GOL132" s="61"/>
      <c r="GOM132" s="61"/>
      <c r="GON132" s="61"/>
      <c r="GOO132" s="61"/>
      <c r="GOP132" s="61"/>
      <c r="GOQ132" s="61"/>
      <c r="GOR132" s="61"/>
      <c r="GOS132" s="61"/>
      <c r="GOT132" s="61"/>
      <c r="GOU132" s="61"/>
      <c r="GOV132" s="61"/>
      <c r="GOW132" s="61"/>
      <c r="GOX132" s="61"/>
      <c r="GOY132" s="61"/>
      <c r="GOZ132" s="61"/>
      <c r="GPA132" s="61"/>
      <c r="GPB132" s="61"/>
      <c r="GPC132" s="61"/>
      <c r="GPD132" s="61"/>
      <c r="GPE132" s="61"/>
      <c r="GPF132" s="61"/>
      <c r="GPG132" s="61"/>
      <c r="GPH132" s="61"/>
      <c r="GPI132" s="61"/>
      <c r="GPJ132" s="61"/>
      <c r="GPK132" s="61"/>
      <c r="GPL132" s="61"/>
      <c r="GPM132" s="61"/>
      <c r="GPN132" s="61"/>
      <c r="GPO132" s="61"/>
      <c r="GPP132" s="61"/>
      <c r="GPQ132" s="61"/>
      <c r="GPR132" s="61"/>
      <c r="GPS132" s="61"/>
      <c r="GPT132" s="61"/>
      <c r="GPU132" s="61"/>
      <c r="GPV132" s="61"/>
      <c r="GPW132" s="61"/>
      <c r="GPX132" s="61"/>
      <c r="GPY132" s="61"/>
      <c r="GPZ132" s="61"/>
      <c r="GQA132" s="61"/>
      <c r="GQB132" s="61"/>
      <c r="GQC132" s="61"/>
      <c r="GQD132" s="61"/>
      <c r="GQE132" s="61"/>
      <c r="GQF132" s="61"/>
      <c r="GQG132" s="61"/>
      <c r="GQH132" s="61"/>
      <c r="GQI132" s="61"/>
      <c r="GQJ132" s="61"/>
      <c r="GQK132" s="61"/>
      <c r="GQL132" s="61"/>
      <c r="GQM132" s="61"/>
      <c r="GQN132" s="61"/>
      <c r="GQO132" s="61"/>
      <c r="GQP132" s="61"/>
      <c r="GQQ132" s="61"/>
      <c r="GQR132" s="61"/>
      <c r="GQS132" s="61"/>
      <c r="GQT132" s="61"/>
      <c r="GQU132" s="61"/>
      <c r="GQV132" s="61"/>
      <c r="GQW132" s="61"/>
      <c r="GQX132" s="61"/>
      <c r="GQY132" s="61"/>
      <c r="GQZ132" s="61"/>
      <c r="GRA132" s="61"/>
      <c r="GRB132" s="61"/>
      <c r="GRC132" s="61"/>
      <c r="GRD132" s="61"/>
      <c r="GRE132" s="61"/>
      <c r="GRF132" s="61"/>
      <c r="GRG132" s="61"/>
      <c r="GRH132" s="61"/>
      <c r="GRI132" s="61"/>
      <c r="GRJ132" s="61"/>
      <c r="GRK132" s="61"/>
      <c r="GRL132" s="61"/>
      <c r="GRM132" s="61"/>
      <c r="GRN132" s="61"/>
      <c r="GRO132" s="61"/>
      <c r="GRP132" s="61"/>
      <c r="GRQ132" s="61"/>
      <c r="GRR132" s="61"/>
      <c r="GRS132" s="61"/>
      <c r="GRT132" s="61"/>
      <c r="GRU132" s="61"/>
      <c r="GRV132" s="61"/>
      <c r="GRW132" s="61"/>
      <c r="GRX132" s="61"/>
      <c r="GRY132" s="61"/>
      <c r="GRZ132" s="61"/>
      <c r="GSA132" s="61"/>
      <c r="GSB132" s="61"/>
      <c r="GSC132" s="61"/>
      <c r="GSD132" s="61"/>
      <c r="GSE132" s="61"/>
      <c r="GSF132" s="61"/>
      <c r="GSG132" s="61"/>
      <c r="GSH132" s="61"/>
      <c r="GSI132" s="61"/>
      <c r="GSJ132" s="61"/>
      <c r="GSK132" s="61"/>
      <c r="GSL132" s="61"/>
      <c r="GSM132" s="61"/>
      <c r="GSN132" s="61"/>
      <c r="GSO132" s="61"/>
      <c r="GSP132" s="61"/>
      <c r="GSQ132" s="61"/>
      <c r="GSR132" s="61"/>
      <c r="GSS132" s="61"/>
      <c r="GST132" s="61"/>
      <c r="GSU132" s="61"/>
      <c r="GSV132" s="61"/>
      <c r="GSW132" s="61"/>
      <c r="GSX132" s="61"/>
      <c r="GSY132" s="61"/>
      <c r="GSZ132" s="61"/>
      <c r="GTA132" s="61"/>
      <c r="GTB132" s="61"/>
      <c r="GTC132" s="61"/>
      <c r="GTD132" s="61"/>
      <c r="GTE132" s="61"/>
      <c r="GTF132" s="61"/>
      <c r="GTG132" s="61"/>
      <c r="GTH132" s="61"/>
      <c r="GTI132" s="61"/>
      <c r="GTJ132" s="61"/>
      <c r="GTK132" s="61"/>
      <c r="GTL132" s="61"/>
      <c r="GTM132" s="61"/>
      <c r="GTN132" s="61"/>
      <c r="GTO132" s="61"/>
      <c r="GTP132" s="61"/>
      <c r="GTQ132" s="61"/>
      <c r="GTR132" s="61"/>
      <c r="GTS132" s="61"/>
      <c r="GTT132" s="61"/>
      <c r="GTU132" s="61"/>
      <c r="GTV132" s="61"/>
      <c r="GTW132" s="61"/>
      <c r="GTX132" s="61"/>
      <c r="GTY132" s="61"/>
      <c r="GTZ132" s="61"/>
      <c r="GUA132" s="61"/>
      <c r="GUB132" s="61"/>
      <c r="GUC132" s="61"/>
      <c r="GUD132" s="61"/>
      <c r="GUE132" s="61"/>
      <c r="GUF132" s="61"/>
      <c r="GUG132" s="61"/>
      <c r="GUH132" s="61"/>
      <c r="GUI132" s="61"/>
      <c r="GUJ132" s="61"/>
      <c r="GUK132" s="61"/>
      <c r="GUL132" s="61"/>
      <c r="GUM132" s="61"/>
      <c r="GUN132" s="61"/>
      <c r="GUO132" s="61"/>
      <c r="GUP132" s="61"/>
      <c r="GUQ132" s="61"/>
      <c r="GUR132" s="61"/>
      <c r="GUS132" s="61"/>
      <c r="GUT132" s="61"/>
      <c r="GUU132" s="61"/>
      <c r="GUV132" s="61"/>
      <c r="GUW132" s="61"/>
      <c r="GUX132" s="61"/>
      <c r="GUY132" s="61"/>
      <c r="GUZ132" s="61"/>
      <c r="GVA132" s="61"/>
      <c r="GVB132" s="61"/>
      <c r="GVC132" s="61"/>
      <c r="GVD132" s="61"/>
      <c r="GVE132" s="61"/>
      <c r="GVF132" s="61"/>
      <c r="GVG132" s="61"/>
      <c r="GVH132" s="61"/>
      <c r="GVI132" s="61"/>
      <c r="GVJ132" s="61"/>
      <c r="GVK132" s="61"/>
      <c r="GVL132" s="61"/>
      <c r="GVM132" s="61"/>
      <c r="GVN132" s="61"/>
      <c r="GVO132" s="61"/>
      <c r="GVP132" s="61"/>
      <c r="GVQ132" s="61"/>
      <c r="GVR132" s="61"/>
      <c r="GVS132" s="61"/>
      <c r="GVT132" s="61"/>
      <c r="GVU132" s="61"/>
      <c r="GVV132" s="61"/>
      <c r="GVW132" s="61"/>
      <c r="GVX132" s="61"/>
      <c r="GVY132" s="61"/>
      <c r="GVZ132" s="61"/>
      <c r="GWA132" s="61"/>
      <c r="GWB132" s="61"/>
      <c r="GWC132" s="61"/>
      <c r="GWD132" s="61"/>
      <c r="GWE132" s="61"/>
      <c r="GWF132" s="61"/>
      <c r="GWG132" s="61"/>
      <c r="GWH132" s="61"/>
      <c r="GWI132" s="61"/>
      <c r="GWJ132" s="61"/>
      <c r="GWK132" s="61"/>
      <c r="GWL132" s="61"/>
      <c r="GWM132" s="61"/>
      <c r="GWN132" s="61"/>
      <c r="GWO132" s="61"/>
      <c r="GWP132" s="61"/>
      <c r="GWQ132" s="61"/>
      <c r="GWR132" s="61"/>
      <c r="GWS132" s="61"/>
      <c r="GWT132" s="61"/>
      <c r="GWU132" s="61"/>
      <c r="GWV132" s="61"/>
      <c r="GWW132" s="61"/>
      <c r="GWX132" s="61"/>
      <c r="GWY132" s="61"/>
      <c r="GWZ132" s="61"/>
      <c r="GXA132" s="61"/>
      <c r="GXB132" s="61"/>
      <c r="GXC132" s="61"/>
      <c r="GXD132" s="61"/>
      <c r="GXE132" s="61"/>
      <c r="GXF132" s="61"/>
      <c r="GXG132" s="61"/>
      <c r="GXH132" s="61"/>
      <c r="GXI132" s="61"/>
      <c r="GXJ132" s="61"/>
      <c r="GXK132" s="61"/>
      <c r="GXL132" s="61"/>
      <c r="GXM132" s="61"/>
      <c r="GXN132" s="61"/>
      <c r="GXO132" s="61"/>
      <c r="GXP132" s="61"/>
      <c r="GXQ132" s="61"/>
      <c r="GXR132" s="61"/>
      <c r="GXS132" s="61"/>
      <c r="GXT132" s="61"/>
      <c r="GXU132" s="61"/>
      <c r="GXV132" s="61"/>
      <c r="GXW132" s="61"/>
      <c r="GXX132" s="61"/>
      <c r="GXY132" s="61"/>
      <c r="GXZ132" s="61"/>
      <c r="GYA132" s="61"/>
      <c r="GYB132" s="61"/>
      <c r="GYC132" s="61"/>
      <c r="GYD132" s="61"/>
      <c r="GYE132" s="61"/>
      <c r="GYF132" s="61"/>
      <c r="GYG132" s="61"/>
      <c r="GYH132" s="61"/>
      <c r="GYI132" s="61"/>
      <c r="GYJ132" s="61"/>
      <c r="GYK132" s="61"/>
      <c r="GYL132" s="61"/>
      <c r="GYM132" s="61"/>
      <c r="GYN132" s="61"/>
      <c r="GYO132" s="61"/>
      <c r="GYP132" s="61"/>
      <c r="GYQ132" s="61"/>
      <c r="GYR132" s="61"/>
      <c r="GYS132" s="61"/>
      <c r="GYT132" s="61"/>
      <c r="GYU132" s="61"/>
      <c r="GYV132" s="61"/>
      <c r="GYW132" s="61"/>
      <c r="GYX132" s="61"/>
      <c r="GYY132" s="61"/>
      <c r="GYZ132" s="61"/>
      <c r="GZA132" s="61"/>
      <c r="GZB132" s="61"/>
      <c r="GZC132" s="61"/>
      <c r="GZD132" s="61"/>
      <c r="GZE132" s="61"/>
      <c r="GZF132" s="61"/>
      <c r="GZG132" s="61"/>
      <c r="GZH132" s="61"/>
      <c r="GZI132" s="61"/>
      <c r="GZJ132" s="61"/>
      <c r="GZK132" s="61"/>
      <c r="GZL132" s="61"/>
      <c r="GZM132" s="61"/>
      <c r="GZN132" s="61"/>
      <c r="GZO132" s="61"/>
      <c r="GZP132" s="61"/>
      <c r="GZQ132" s="61"/>
      <c r="GZR132" s="61"/>
      <c r="GZS132" s="61"/>
      <c r="GZT132" s="61"/>
      <c r="GZU132" s="61"/>
      <c r="GZV132" s="61"/>
      <c r="GZW132" s="61"/>
      <c r="GZX132" s="61"/>
      <c r="GZY132" s="61"/>
      <c r="GZZ132" s="61"/>
      <c r="HAA132" s="61"/>
      <c r="HAB132" s="61"/>
      <c r="HAC132" s="61"/>
      <c r="HAD132" s="61"/>
      <c r="HAE132" s="61"/>
      <c r="HAF132" s="61"/>
      <c r="HAG132" s="61"/>
      <c r="HAH132" s="61"/>
      <c r="HAI132" s="61"/>
      <c r="HAJ132" s="61"/>
      <c r="HAK132" s="61"/>
      <c r="HAL132" s="61"/>
      <c r="HAM132" s="61"/>
      <c r="HAN132" s="61"/>
      <c r="HAO132" s="61"/>
      <c r="HAP132" s="61"/>
      <c r="HAQ132" s="61"/>
      <c r="HAR132" s="61"/>
      <c r="HAS132" s="61"/>
      <c r="HAT132" s="61"/>
      <c r="HAU132" s="61"/>
      <c r="HAV132" s="61"/>
      <c r="HAW132" s="61"/>
      <c r="HAX132" s="61"/>
      <c r="HAY132" s="61"/>
      <c r="HAZ132" s="61"/>
      <c r="HBA132" s="61"/>
      <c r="HBB132" s="61"/>
      <c r="HBC132" s="61"/>
      <c r="HBD132" s="61"/>
      <c r="HBE132" s="61"/>
      <c r="HBF132" s="61"/>
      <c r="HBG132" s="61"/>
      <c r="HBH132" s="61"/>
      <c r="HBI132" s="61"/>
      <c r="HBJ132" s="61"/>
      <c r="HBK132" s="61"/>
      <c r="HBL132" s="61"/>
      <c r="HBM132" s="61"/>
      <c r="HBN132" s="61"/>
      <c r="HBO132" s="61"/>
      <c r="HBP132" s="61"/>
      <c r="HBQ132" s="61"/>
      <c r="HBR132" s="61"/>
      <c r="HBS132" s="61"/>
      <c r="HBT132" s="61"/>
      <c r="HBU132" s="61"/>
      <c r="HBV132" s="61"/>
      <c r="HBW132" s="61"/>
      <c r="HBX132" s="61"/>
      <c r="HBY132" s="61"/>
      <c r="HBZ132" s="61"/>
      <c r="HCA132" s="61"/>
      <c r="HCB132" s="61"/>
      <c r="HCC132" s="61"/>
      <c r="HCD132" s="61"/>
      <c r="HCE132" s="61"/>
      <c r="HCF132" s="61"/>
      <c r="HCG132" s="61"/>
      <c r="HCH132" s="61"/>
      <c r="HCI132" s="61"/>
      <c r="HCJ132" s="61"/>
      <c r="HCK132" s="61"/>
      <c r="HCL132" s="61"/>
      <c r="HCM132" s="61"/>
      <c r="HCN132" s="61"/>
      <c r="HCO132" s="61"/>
      <c r="HCP132" s="61"/>
      <c r="HCQ132" s="61"/>
      <c r="HCR132" s="61"/>
      <c r="HCS132" s="61"/>
      <c r="HCT132" s="61"/>
      <c r="HCU132" s="61"/>
      <c r="HCV132" s="61"/>
      <c r="HCW132" s="61"/>
      <c r="HCX132" s="61"/>
      <c r="HCY132" s="61"/>
      <c r="HCZ132" s="61"/>
      <c r="HDA132" s="61"/>
      <c r="HDB132" s="61"/>
      <c r="HDC132" s="61"/>
      <c r="HDD132" s="61"/>
      <c r="HDE132" s="61"/>
      <c r="HDF132" s="61"/>
      <c r="HDG132" s="61"/>
      <c r="HDH132" s="61"/>
      <c r="HDI132" s="61"/>
      <c r="HDJ132" s="61"/>
      <c r="HDK132" s="61"/>
      <c r="HDL132" s="61"/>
      <c r="HDM132" s="61"/>
      <c r="HDN132" s="61"/>
      <c r="HDO132" s="61"/>
      <c r="HDP132" s="61"/>
      <c r="HDQ132" s="61"/>
      <c r="HDR132" s="61"/>
      <c r="HDS132" s="61"/>
      <c r="HDT132" s="61"/>
      <c r="HDU132" s="61"/>
      <c r="HDV132" s="61"/>
      <c r="HDW132" s="61"/>
      <c r="HDX132" s="61"/>
      <c r="HDY132" s="61"/>
      <c r="HDZ132" s="61"/>
      <c r="HEA132" s="61"/>
      <c r="HEB132" s="61"/>
      <c r="HEC132" s="61"/>
      <c r="HED132" s="61"/>
      <c r="HEE132" s="61"/>
      <c r="HEF132" s="61"/>
      <c r="HEG132" s="61"/>
      <c r="HEH132" s="61"/>
      <c r="HEI132" s="61"/>
      <c r="HEJ132" s="61"/>
      <c r="HEK132" s="61"/>
      <c r="HEL132" s="61"/>
      <c r="HEM132" s="61"/>
      <c r="HEN132" s="61"/>
      <c r="HEO132" s="61"/>
      <c r="HEP132" s="61"/>
      <c r="HEQ132" s="61"/>
      <c r="HER132" s="61"/>
      <c r="HES132" s="61"/>
      <c r="HET132" s="61"/>
      <c r="HEU132" s="61"/>
      <c r="HEV132" s="61"/>
      <c r="HEW132" s="61"/>
      <c r="HEX132" s="61"/>
      <c r="HEY132" s="61"/>
      <c r="HEZ132" s="61"/>
      <c r="HFA132" s="61"/>
      <c r="HFB132" s="61"/>
      <c r="HFC132" s="61"/>
      <c r="HFD132" s="61"/>
      <c r="HFE132" s="61"/>
      <c r="HFF132" s="61"/>
      <c r="HFG132" s="61"/>
      <c r="HFH132" s="61"/>
      <c r="HFI132" s="61"/>
      <c r="HFJ132" s="61"/>
      <c r="HFK132" s="61"/>
      <c r="HFL132" s="61"/>
      <c r="HFM132" s="61"/>
      <c r="HFN132" s="61"/>
      <c r="HFO132" s="61"/>
      <c r="HFP132" s="61"/>
      <c r="HFQ132" s="61"/>
      <c r="HFR132" s="61"/>
      <c r="HFS132" s="61"/>
      <c r="HFT132" s="61"/>
      <c r="HFU132" s="61"/>
      <c r="HFV132" s="61"/>
      <c r="HFW132" s="61"/>
      <c r="HFX132" s="61"/>
      <c r="HFY132" s="61"/>
      <c r="HFZ132" s="61"/>
      <c r="HGA132" s="61"/>
      <c r="HGB132" s="61"/>
      <c r="HGC132" s="61"/>
      <c r="HGD132" s="61"/>
      <c r="HGE132" s="61"/>
      <c r="HGF132" s="61"/>
      <c r="HGG132" s="61"/>
      <c r="HGH132" s="61"/>
      <c r="HGI132" s="61"/>
      <c r="HGJ132" s="61"/>
      <c r="HGK132" s="61"/>
      <c r="HGL132" s="61"/>
      <c r="HGM132" s="61"/>
      <c r="HGN132" s="61"/>
      <c r="HGO132" s="61"/>
      <c r="HGP132" s="61"/>
      <c r="HGQ132" s="61"/>
      <c r="HGR132" s="61"/>
      <c r="HGS132" s="61"/>
      <c r="HGT132" s="61"/>
      <c r="HGU132" s="61"/>
      <c r="HGV132" s="61"/>
      <c r="HGW132" s="61"/>
      <c r="HGX132" s="61"/>
      <c r="HGY132" s="61"/>
      <c r="HGZ132" s="61"/>
      <c r="HHA132" s="61"/>
      <c r="HHB132" s="61"/>
      <c r="HHC132" s="61"/>
      <c r="HHD132" s="61"/>
      <c r="HHE132" s="61"/>
      <c r="HHF132" s="61"/>
      <c r="HHG132" s="61"/>
      <c r="HHH132" s="61"/>
      <c r="HHI132" s="61"/>
      <c r="HHJ132" s="61"/>
      <c r="HHK132" s="61"/>
      <c r="HHL132" s="61"/>
      <c r="HHM132" s="61"/>
      <c r="HHN132" s="61"/>
      <c r="HHO132" s="61"/>
      <c r="HHP132" s="61"/>
      <c r="HHQ132" s="61"/>
      <c r="HHR132" s="61"/>
      <c r="HHS132" s="61"/>
      <c r="HHT132" s="61"/>
      <c r="HHU132" s="61"/>
      <c r="HHV132" s="61"/>
      <c r="HHW132" s="61"/>
      <c r="HHX132" s="61"/>
      <c r="HHY132" s="61"/>
      <c r="HHZ132" s="61"/>
      <c r="HIA132" s="61"/>
      <c r="HIB132" s="61"/>
      <c r="HIC132" s="61"/>
      <c r="HID132" s="61"/>
      <c r="HIE132" s="61"/>
      <c r="HIF132" s="61"/>
      <c r="HIG132" s="61"/>
      <c r="HIH132" s="61"/>
      <c r="HII132" s="61"/>
      <c r="HIJ132" s="61"/>
      <c r="HIK132" s="61"/>
      <c r="HIL132" s="61"/>
      <c r="HIM132" s="61"/>
      <c r="HIN132" s="61"/>
      <c r="HIO132" s="61"/>
      <c r="HIP132" s="61"/>
      <c r="HIQ132" s="61"/>
      <c r="HIR132" s="61"/>
      <c r="HIS132" s="61"/>
      <c r="HIT132" s="61"/>
      <c r="HIU132" s="61"/>
      <c r="HIV132" s="61"/>
      <c r="HIW132" s="61"/>
      <c r="HIX132" s="61"/>
      <c r="HIY132" s="61"/>
      <c r="HIZ132" s="61"/>
      <c r="HJA132" s="61"/>
      <c r="HJB132" s="61"/>
      <c r="HJC132" s="61"/>
      <c r="HJD132" s="61"/>
      <c r="HJE132" s="61"/>
      <c r="HJF132" s="61"/>
      <c r="HJG132" s="61"/>
      <c r="HJH132" s="61"/>
      <c r="HJI132" s="61"/>
      <c r="HJJ132" s="61"/>
      <c r="HJK132" s="61"/>
      <c r="HJL132" s="61"/>
      <c r="HJM132" s="61"/>
      <c r="HJN132" s="61"/>
      <c r="HJO132" s="61"/>
      <c r="HJP132" s="61"/>
      <c r="HJQ132" s="61"/>
      <c r="HJR132" s="61"/>
      <c r="HJS132" s="61"/>
      <c r="HJT132" s="61"/>
      <c r="HJU132" s="61"/>
      <c r="HJV132" s="61"/>
      <c r="HJW132" s="61"/>
      <c r="HJX132" s="61"/>
      <c r="HJY132" s="61"/>
      <c r="HJZ132" s="61"/>
      <c r="HKA132" s="61"/>
      <c r="HKB132" s="61"/>
      <c r="HKC132" s="61"/>
      <c r="HKD132" s="61"/>
      <c r="HKE132" s="61"/>
      <c r="HKF132" s="61"/>
      <c r="HKG132" s="61"/>
      <c r="HKH132" s="61"/>
      <c r="HKI132" s="61"/>
      <c r="HKJ132" s="61"/>
      <c r="HKK132" s="61"/>
      <c r="HKL132" s="61"/>
      <c r="HKM132" s="61"/>
      <c r="HKN132" s="61"/>
      <c r="HKO132" s="61"/>
      <c r="HKP132" s="61"/>
      <c r="HKQ132" s="61"/>
      <c r="HKR132" s="61"/>
      <c r="HKS132" s="61"/>
      <c r="HKT132" s="61"/>
      <c r="HKU132" s="61"/>
      <c r="HKV132" s="61"/>
      <c r="HKW132" s="61"/>
      <c r="HKX132" s="61"/>
      <c r="HKY132" s="61"/>
      <c r="HKZ132" s="61"/>
      <c r="HLA132" s="61"/>
      <c r="HLB132" s="61"/>
      <c r="HLC132" s="61"/>
      <c r="HLD132" s="61"/>
      <c r="HLE132" s="61"/>
      <c r="HLF132" s="61"/>
      <c r="HLG132" s="61"/>
      <c r="HLH132" s="61"/>
      <c r="HLI132" s="61"/>
      <c r="HLJ132" s="61"/>
      <c r="HLK132" s="61"/>
      <c r="HLL132" s="61"/>
      <c r="HLM132" s="61"/>
      <c r="HLN132" s="61"/>
      <c r="HLO132" s="61"/>
      <c r="HLP132" s="61"/>
      <c r="HLQ132" s="61"/>
      <c r="HLR132" s="61"/>
      <c r="HLS132" s="61"/>
      <c r="HLT132" s="61"/>
      <c r="HLU132" s="61"/>
      <c r="HLV132" s="61"/>
      <c r="HLW132" s="61"/>
      <c r="HLX132" s="61"/>
      <c r="HLY132" s="61"/>
      <c r="HLZ132" s="61"/>
      <c r="HMA132" s="61"/>
      <c r="HMB132" s="61"/>
      <c r="HMC132" s="61"/>
      <c r="HMD132" s="61"/>
      <c r="HME132" s="61"/>
      <c r="HMF132" s="61"/>
      <c r="HMG132" s="61"/>
      <c r="HMH132" s="61"/>
      <c r="HMI132" s="61"/>
      <c r="HMJ132" s="61"/>
      <c r="HMK132" s="61"/>
      <c r="HML132" s="61"/>
      <c r="HMM132" s="61"/>
      <c r="HMN132" s="61"/>
      <c r="HMO132" s="61"/>
      <c r="HMP132" s="61"/>
      <c r="HMQ132" s="61"/>
      <c r="HMR132" s="61"/>
      <c r="HMS132" s="61"/>
      <c r="HMT132" s="61"/>
      <c r="HMU132" s="61"/>
      <c r="HMV132" s="61"/>
      <c r="HMW132" s="61"/>
      <c r="HMX132" s="61"/>
      <c r="HMY132" s="61"/>
      <c r="HMZ132" s="61"/>
      <c r="HNA132" s="61"/>
      <c r="HNB132" s="61"/>
      <c r="HNC132" s="61"/>
      <c r="HND132" s="61"/>
      <c r="HNE132" s="61"/>
      <c r="HNF132" s="61"/>
      <c r="HNG132" s="61"/>
      <c r="HNH132" s="61"/>
      <c r="HNI132" s="61"/>
      <c r="HNJ132" s="61"/>
      <c r="HNK132" s="61"/>
      <c r="HNL132" s="61"/>
      <c r="HNM132" s="61"/>
      <c r="HNN132" s="61"/>
      <c r="HNO132" s="61"/>
      <c r="HNP132" s="61"/>
      <c r="HNQ132" s="61"/>
      <c r="HNR132" s="61"/>
      <c r="HNS132" s="61"/>
      <c r="HNT132" s="61"/>
      <c r="HNU132" s="61"/>
      <c r="HNV132" s="61"/>
      <c r="HNW132" s="61"/>
      <c r="HNX132" s="61"/>
      <c r="HNY132" s="61"/>
      <c r="HNZ132" s="61"/>
      <c r="HOA132" s="61"/>
      <c r="HOB132" s="61"/>
      <c r="HOC132" s="61"/>
      <c r="HOD132" s="61"/>
      <c r="HOE132" s="61"/>
      <c r="HOF132" s="61"/>
      <c r="HOG132" s="61"/>
      <c r="HOH132" s="61"/>
      <c r="HOI132" s="61"/>
      <c r="HOJ132" s="61"/>
      <c r="HOK132" s="61"/>
      <c r="HOL132" s="61"/>
      <c r="HOM132" s="61"/>
      <c r="HON132" s="61"/>
      <c r="HOO132" s="61"/>
      <c r="HOP132" s="61"/>
      <c r="HOQ132" s="61"/>
      <c r="HOR132" s="61"/>
      <c r="HOS132" s="61"/>
      <c r="HOT132" s="61"/>
      <c r="HOU132" s="61"/>
      <c r="HOV132" s="61"/>
      <c r="HOW132" s="61"/>
      <c r="HOX132" s="61"/>
      <c r="HOY132" s="61"/>
      <c r="HOZ132" s="61"/>
      <c r="HPA132" s="61"/>
      <c r="HPB132" s="61"/>
      <c r="HPC132" s="61"/>
      <c r="HPD132" s="61"/>
      <c r="HPE132" s="61"/>
      <c r="HPF132" s="61"/>
      <c r="HPG132" s="61"/>
      <c r="HPH132" s="61"/>
      <c r="HPI132" s="61"/>
      <c r="HPJ132" s="61"/>
      <c r="HPK132" s="61"/>
      <c r="HPL132" s="61"/>
      <c r="HPM132" s="61"/>
      <c r="HPN132" s="61"/>
      <c r="HPO132" s="61"/>
      <c r="HPP132" s="61"/>
      <c r="HPQ132" s="61"/>
      <c r="HPR132" s="61"/>
      <c r="HPS132" s="61"/>
      <c r="HPT132" s="61"/>
      <c r="HPU132" s="61"/>
      <c r="HPV132" s="61"/>
      <c r="HPW132" s="61"/>
      <c r="HPX132" s="61"/>
      <c r="HPY132" s="61"/>
      <c r="HPZ132" s="61"/>
      <c r="HQA132" s="61"/>
      <c r="HQB132" s="61"/>
      <c r="HQC132" s="61"/>
      <c r="HQD132" s="61"/>
      <c r="HQE132" s="61"/>
      <c r="HQF132" s="61"/>
      <c r="HQG132" s="61"/>
      <c r="HQH132" s="61"/>
      <c r="HQI132" s="61"/>
      <c r="HQJ132" s="61"/>
      <c r="HQK132" s="61"/>
      <c r="HQL132" s="61"/>
      <c r="HQM132" s="61"/>
      <c r="HQN132" s="61"/>
      <c r="HQO132" s="61"/>
      <c r="HQP132" s="61"/>
      <c r="HQQ132" s="61"/>
      <c r="HQR132" s="61"/>
      <c r="HQS132" s="61"/>
      <c r="HQT132" s="61"/>
      <c r="HQU132" s="61"/>
      <c r="HQV132" s="61"/>
      <c r="HQW132" s="61"/>
      <c r="HQX132" s="61"/>
      <c r="HQY132" s="61"/>
      <c r="HQZ132" s="61"/>
      <c r="HRA132" s="61"/>
      <c r="HRB132" s="61"/>
      <c r="HRC132" s="61"/>
      <c r="HRD132" s="61"/>
      <c r="HRE132" s="61"/>
      <c r="HRF132" s="61"/>
      <c r="HRG132" s="61"/>
      <c r="HRH132" s="61"/>
      <c r="HRI132" s="61"/>
      <c r="HRJ132" s="61"/>
      <c r="HRK132" s="61"/>
      <c r="HRL132" s="61"/>
      <c r="HRM132" s="61"/>
      <c r="HRN132" s="61"/>
      <c r="HRO132" s="61"/>
      <c r="HRP132" s="61"/>
      <c r="HRQ132" s="61"/>
      <c r="HRR132" s="61"/>
      <c r="HRS132" s="61"/>
      <c r="HRT132" s="61"/>
      <c r="HRU132" s="61"/>
      <c r="HRV132" s="61"/>
      <c r="HRW132" s="61"/>
      <c r="HRX132" s="61"/>
      <c r="HRY132" s="61"/>
      <c r="HRZ132" s="61"/>
      <c r="HSA132" s="61"/>
      <c r="HSB132" s="61"/>
      <c r="HSC132" s="61"/>
      <c r="HSD132" s="61"/>
      <c r="HSE132" s="61"/>
      <c r="HSF132" s="61"/>
      <c r="HSG132" s="61"/>
      <c r="HSH132" s="61"/>
      <c r="HSI132" s="61"/>
      <c r="HSJ132" s="61"/>
      <c r="HSK132" s="61"/>
      <c r="HSL132" s="61"/>
      <c r="HSM132" s="61"/>
      <c r="HSN132" s="61"/>
      <c r="HSO132" s="61"/>
      <c r="HSP132" s="61"/>
      <c r="HSQ132" s="61"/>
      <c r="HSR132" s="61"/>
      <c r="HSS132" s="61"/>
      <c r="HST132" s="61"/>
      <c r="HSU132" s="61"/>
      <c r="HSV132" s="61"/>
      <c r="HSW132" s="61"/>
      <c r="HSX132" s="61"/>
      <c r="HSY132" s="61"/>
      <c r="HSZ132" s="61"/>
      <c r="HTA132" s="61"/>
      <c r="HTB132" s="61"/>
      <c r="HTC132" s="61"/>
      <c r="HTD132" s="61"/>
      <c r="HTE132" s="61"/>
      <c r="HTF132" s="61"/>
      <c r="HTG132" s="61"/>
      <c r="HTH132" s="61"/>
      <c r="HTI132" s="61"/>
      <c r="HTJ132" s="61"/>
      <c r="HTK132" s="61"/>
      <c r="HTL132" s="61"/>
      <c r="HTM132" s="61"/>
      <c r="HTN132" s="61"/>
      <c r="HTO132" s="61"/>
      <c r="HTP132" s="61"/>
      <c r="HTQ132" s="61"/>
      <c r="HTR132" s="61"/>
      <c r="HTS132" s="61"/>
      <c r="HTT132" s="61"/>
      <c r="HTU132" s="61"/>
      <c r="HTV132" s="61"/>
      <c r="HTW132" s="61"/>
      <c r="HTX132" s="61"/>
      <c r="HTY132" s="61"/>
      <c r="HTZ132" s="61"/>
      <c r="HUA132" s="61"/>
      <c r="HUB132" s="61"/>
      <c r="HUC132" s="61"/>
      <c r="HUD132" s="61"/>
      <c r="HUE132" s="61"/>
      <c r="HUF132" s="61"/>
      <c r="HUG132" s="61"/>
      <c r="HUH132" s="61"/>
      <c r="HUI132" s="61"/>
      <c r="HUJ132" s="61"/>
      <c r="HUK132" s="61"/>
      <c r="HUL132" s="61"/>
      <c r="HUM132" s="61"/>
      <c r="HUN132" s="61"/>
      <c r="HUO132" s="61"/>
      <c r="HUP132" s="61"/>
      <c r="HUQ132" s="61"/>
      <c r="HUR132" s="61"/>
      <c r="HUS132" s="61"/>
      <c r="HUT132" s="61"/>
      <c r="HUU132" s="61"/>
      <c r="HUV132" s="61"/>
      <c r="HUW132" s="61"/>
      <c r="HUX132" s="61"/>
      <c r="HUY132" s="61"/>
      <c r="HUZ132" s="61"/>
      <c r="HVA132" s="61"/>
      <c r="HVB132" s="61"/>
      <c r="HVC132" s="61"/>
      <c r="HVD132" s="61"/>
      <c r="HVE132" s="61"/>
      <c r="HVF132" s="61"/>
      <c r="HVG132" s="61"/>
      <c r="HVH132" s="61"/>
      <c r="HVI132" s="61"/>
      <c r="HVJ132" s="61"/>
      <c r="HVK132" s="61"/>
      <c r="HVL132" s="61"/>
      <c r="HVM132" s="61"/>
      <c r="HVN132" s="61"/>
      <c r="HVO132" s="61"/>
      <c r="HVP132" s="61"/>
      <c r="HVQ132" s="61"/>
      <c r="HVR132" s="61"/>
      <c r="HVS132" s="61"/>
      <c r="HVT132" s="61"/>
      <c r="HVU132" s="61"/>
      <c r="HVV132" s="61"/>
      <c r="HVW132" s="61"/>
      <c r="HVX132" s="61"/>
      <c r="HVY132" s="61"/>
      <c r="HVZ132" s="61"/>
      <c r="HWA132" s="61"/>
      <c r="HWB132" s="61"/>
      <c r="HWC132" s="61"/>
      <c r="HWD132" s="61"/>
      <c r="HWE132" s="61"/>
      <c r="HWF132" s="61"/>
      <c r="HWG132" s="61"/>
      <c r="HWH132" s="61"/>
      <c r="HWI132" s="61"/>
      <c r="HWJ132" s="61"/>
      <c r="HWK132" s="61"/>
      <c r="HWL132" s="61"/>
      <c r="HWM132" s="61"/>
      <c r="HWN132" s="61"/>
      <c r="HWO132" s="61"/>
      <c r="HWP132" s="61"/>
      <c r="HWQ132" s="61"/>
      <c r="HWR132" s="61"/>
      <c r="HWS132" s="61"/>
      <c r="HWT132" s="61"/>
      <c r="HWU132" s="61"/>
      <c r="HWV132" s="61"/>
      <c r="HWW132" s="61"/>
      <c r="HWX132" s="61"/>
      <c r="HWY132" s="61"/>
      <c r="HWZ132" s="61"/>
      <c r="HXA132" s="61"/>
      <c r="HXB132" s="61"/>
      <c r="HXC132" s="61"/>
      <c r="HXD132" s="61"/>
      <c r="HXE132" s="61"/>
      <c r="HXF132" s="61"/>
      <c r="HXG132" s="61"/>
      <c r="HXH132" s="61"/>
      <c r="HXI132" s="61"/>
      <c r="HXJ132" s="61"/>
      <c r="HXK132" s="61"/>
      <c r="HXL132" s="61"/>
      <c r="HXM132" s="61"/>
      <c r="HXN132" s="61"/>
      <c r="HXO132" s="61"/>
      <c r="HXP132" s="61"/>
      <c r="HXQ132" s="61"/>
      <c r="HXR132" s="61"/>
      <c r="HXS132" s="61"/>
      <c r="HXT132" s="61"/>
      <c r="HXU132" s="61"/>
      <c r="HXV132" s="61"/>
      <c r="HXW132" s="61"/>
      <c r="HXX132" s="61"/>
      <c r="HXY132" s="61"/>
      <c r="HXZ132" s="61"/>
      <c r="HYA132" s="61"/>
      <c r="HYB132" s="61"/>
      <c r="HYC132" s="61"/>
      <c r="HYD132" s="61"/>
      <c r="HYE132" s="61"/>
      <c r="HYF132" s="61"/>
      <c r="HYG132" s="61"/>
      <c r="HYH132" s="61"/>
      <c r="HYI132" s="61"/>
      <c r="HYJ132" s="61"/>
      <c r="HYK132" s="61"/>
      <c r="HYL132" s="61"/>
      <c r="HYM132" s="61"/>
      <c r="HYN132" s="61"/>
      <c r="HYO132" s="61"/>
      <c r="HYP132" s="61"/>
      <c r="HYQ132" s="61"/>
      <c r="HYR132" s="61"/>
      <c r="HYS132" s="61"/>
      <c r="HYT132" s="61"/>
      <c r="HYU132" s="61"/>
      <c r="HYV132" s="61"/>
      <c r="HYW132" s="61"/>
      <c r="HYX132" s="61"/>
      <c r="HYY132" s="61"/>
      <c r="HYZ132" s="61"/>
      <c r="HZA132" s="61"/>
      <c r="HZB132" s="61"/>
      <c r="HZC132" s="61"/>
      <c r="HZD132" s="61"/>
      <c r="HZE132" s="61"/>
      <c r="HZF132" s="61"/>
      <c r="HZG132" s="61"/>
      <c r="HZH132" s="61"/>
      <c r="HZI132" s="61"/>
      <c r="HZJ132" s="61"/>
      <c r="HZK132" s="61"/>
      <c r="HZL132" s="61"/>
      <c r="HZM132" s="61"/>
      <c r="HZN132" s="61"/>
      <c r="HZO132" s="61"/>
      <c r="HZP132" s="61"/>
      <c r="HZQ132" s="61"/>
      <c r="HZR132" s="61"/>
      <c r="HZS132" s="61"/>
      <c r="HZT132" s="61"/>
      <c r="HZU132" s="61"/>
      <c r="HZV132" s="61"/>
      <c r="HZW132" s="61"/>
      <c r="HZX132" s="61"/>
      <c r="HZY132" s="61"/>
      <c r="HZZ132" s="61"/>
      <c r="IAA132" s="61"/>
      <c r="IAB132" s="61"/>
      <c r="IAC132" s="61"/>
      <c r="IAD132" s="61"/>
      <c r="IAE132" s="61"/>
      <c r="IAF132" s="61"/>
      <c r="IAG132" s="61"/>
      <c r="IAH132" s="61"/>
      <c r="IAI132" s="61"/>
      <c r="IAJ132" s="61"/>
      <c r="IAK132" s="61"/>
      <c r="IAL132" s="61"/>
      <c r="IAM132" s="61"/>
      <c r="IAN132" s="61"/>
      <c r="IAO132" s="61"/>
      <c r="IAP132" s="61"/>
      <c r="IAQ132" s="61"/>
      <c r="IAR132" s="61"/>
      <c r="IAS132" s="61"/>
      <c r="IAT132" s="61"/>
      <c r="IAU132" s="61"/>
      <c r="IAV132" s="61"/>
      <c r="IAW132" s="61"/>
      <c r="IAX132" s="61"/>
      <c r="IAY132" s="61"/>
      <c r="IAZ132" s="61"/>
      <c r="IBA132" s="61"/>
      <c r="IBB132" s="61"/>
      <c r="IBC132" s="61"/>
      <c r="IBD132" s="61"/>
      <c r="IBE132" s="61"/>
      <c r="IBF132" s="61"/>
      <c r="IBG132" s="61"/>
      <c r="IBH132" s="61"/>
      <c r="IBI132" s="61"/>
      <c r="IBJ132" s="61"/>
      <c r="IBK132" s="61"/>
      <c r="IBL132" s="61"/>
      <c r="IBM132" s="61"/>
      <c r="IBN132" s="61"/>
      <c r="IBO132" s="61"/>
      <c r="IBP132" s="61"/>
      <c r="IBQ132" s="61"/>
      <c r="IBR132" s="61"/>
      <c r="IBS132" s="61"/>
      <c r="IBT132" s="61"/>
      <c r="IBU132" s="61"/>
      <c r="IBV132" s="61"/>
      <c r="IBW132" s="61"/>
      <c r="IBX132" s="61"/>
      <c r="IBY132" s="61"/>
      <c r="IBZ132" s="61"/>
      <c r="ICA132" s="61"/>
      <c r="ICB132" s="61"/>
      <c r="ICC132" s="61"/>
      <c r="ICD132" s="61"/>
      <c r="ICE132" s="61"/>
      <c r="ICF132" s="61"/>
      <c r="ICG132" s="61"/>
      <c r="ICH132" s="61"/>
      <c r="ICI132" s="61"/>
      <c r="ICJ132" s="61"/>
      <c r="ICK132" s="61"/>
      <c r="ICL132" s="61"/>
      <c r="ICM132" s="61"/>
      <c r="ICN132" s="61"/>
      <c r="ICO132" s="61"/>
      <c r="ICP132" s="61"/>
      <c r="ICQ132" s="61"/>
      <c r="ICR132" s="61"/>
      <c r="ICS132" s="61"/>
      <c r="ICT132" s="61"/>
      <c r="ICU132" s="61"/>
      <c r="ICV132" s="61"/>
      <c r="ICW132" s="61"/>
      <c r="ICX132" s="61"/>
      <c r="ICY132" s="61"/>
      <c r="ICZ132" s="61"/>
      <c r="IDA132" s="61"/>
      <c r="IDB132" s="61"/>
      <c r="IDC132" s="61"/>
      <c r="IDD132" s="61"/>
      <c r="IDE132" s="61"/>
      <c r="IDF132" s="61"/>
      <c r="IDG132" s="61"/>
      <c r="IDH132" s="61"/>
      <c r="IDI132" s="61"/>
      <c r="IDJ132" s="61"/>
      <c r="IDK132" s="61"/>
      <c r="IDL132" s="61"/>
      <c r="IDM132" s="61"/>
      <c r="IDN132" s="61"/>
      <c r="IDO132" s="61"/>
      <c r="IDP132" s="61"/>
      <c r="IDQ132" s="61"/>
      <c r="IDR132" s="61"/>
      <c r="IDS132" s="61"/>
      <c r="IDT132" s="61"/>
      <c r="IDU132" s="61"/>
      <c r="IDV132" s="61"/>
      <c r="IDW132" s="61"/>
      <c r="IDX132" s="61"/>
      <c r="IDY132" s="61"/>
      <c r="IDZ132" s="61"/>
      <c r="IEA132" s="61"/>
      <c r="IEB132" s="61"/>
      <c r="IEC132" s="61"/>
      <c r="IED132" s="61"/>
      <c r="IEE132" s="61"/>
      <c r="IEF132" s="61"/>
      <c r="IEG132" s="61"/>
      <c r="IEH132" s="61"/>
      <c r="IEI132" s="61"/>
      <c r="IEJ132" s="61"/>
      <c r="IEK132" s="61"/>
      <c r="IEL132" s="61"/>
      <c r="IEM132" s="61"/>
      <c r="IEN132" s="61"/>
      <c r="IEO132" s="61"/>
      <c r="IEP132" s="61"/>
      <c r="IEQ132" s="61"/>
      <c r="IER132" s="61"/>
      <c r="IES132" s="61"/>
      <c r="IET132" s="61"/>
      <c r="IEU132" s="61"/>
      <c r="IEV132" s="61"/>
      <c r="IEW132" s="61"/>
      <c r="IEX132" s="61"/>
      <c r="IEY132" s="61"/>
      <c r="IEZ132" s="61"/>
      <c r="IFA132" s="61"/>
      <c r="IFB132" s="61"/>
      <c r="IFC132" s="61"/>
      <c r="IFD132" s="61"/>
      <c r="IFE132" s="61"/>
      <c r="IFF132" s="61"/>
      <c r="IFG132" s="61"/>
      <c r="IFH132" s="61"/>
      <c r="IFI132" s="61"/>
      <c r="IFJ132" s="61"/>
      <c r="IFK132" s="61"/>
      <c r="IFL132" s="61"/>
      <c r="IFM132" s="61"/>
      <c r="IFN132" s="61"/>
      <c r="IFO132" s="61"/>
      <c r="IFP132" s="61"/>
      <c r="IFQ132" s="61"/>
      <c r="IFR132" s="61"/>
      <c r="IFS132" s="61"/>
      <c r="IFT132" s="61"/>
      <c r="IFU132" s="61"/>
      <c r="IFV132" s="61"/>
      <c r="IFW132" s="61"/>
      <c r="IFX132" s="61"/>
      <c r="IFY132" s="61"/>
      <c r="IFZ132" s="61"/>
      <c r="IGA132" s="61"/>
      <c r="IGB132" s="61"/>
      <c r="IGC132" s="61"/>
      <c r="IGD132" s="61"/>
      <c r="IGE132" s="61"/>
      <c r="IGF132" s="61"/>
      <c r="IGG132" s="61"/>
      <c r="IGH132" s="61"/>
      <c r="IGI132" s="61"/>
      <c r="IGJ132" s="61"/>
      <c r="IGK132" s="61"/>
      <c r="IGL132" s="61"/>
      <c r="IGM132" s="61"/>
      <c r="IGN132" s="61"/>
      <c r="IGO132" s="61"/>
      <c r="IGP132" s="61"/>
      <c r="IGQ132" s="61"/>
      <c r="IGR132" s="61"/>
      <c r="IGS132" s="61"/>
      <c r="IGT132" s="61"/>
      <c r="IGU132" s="61"/>
      <c r="IGV132" s="61"/>
      <c r="IGW132" s="61"/>
      <c r="IGX132" s="61"/>
      <c r="IGY132" s="61"/>
      <c r="IGZ132" s="61"/>
      <c r="IHA132" s="61"/>
      <c r="IHB132" s="61"/>
      <c r="IHC132" s="61"/>
      <c r="IHD132" s="61"/>
      <c r="IHE132" s="61"/>
      <c r="IHF132" s="61"/>
      <c r="IHG132" s="61"/>
      <c r="IHH132" s="61"/>
      <c r="IHI132" s="61"/>
      <c r="IHJ132" s="61"/>
      <c r="IHK132" s="61"/>
      <c r="IHL132" s="61"/>
      <c r="IHM132" s="61"/>
      <c r="IHN132" s="61"/>
      <c r="IHO132" s="61"/>
      <c r="IHP132" s="61"/>
      <c r="IHQ132" s="61"/>
      <c r="IHR132" s="61"/>
      <c r="IHS132" s="61"/>
      <c r="IHT132" s="61"/>
      <c r="IHU132" s="61"/>
      <c r="IHV132" s="61"/>
      <c r="IHW132" s="61"/>
      <c r="IHX132" s="61"/>
      <c r="IHY132" s="61"/>
      <c r="IHZ132" s="61"/>
      <c r="IIA132" s="61"/>
      <c r="IIB132" s="61"/>
      <c r="IIC132" s="61"/>
      <c r="IID132" s="61"/>
      <c r="IIE132" s="61"/>
      <c r="IIF132" s="61"/>
      <c r="IIG132" s="61"/>
      <c r="IIH132" s="61"/>
      <c r="III132" s="61"/>
      <c r="IIJ132" s="61"/>
      <c r="IIK132" s="61"/>
      <c r="IIL132" s="61"/>
      <c r="IIM132" s="61"/>
      <c r="IIN132" s="61"/>
      <c r="IIO132" s="61"/>
      <c r="IIP132" s="61"/>
      <c r="IIQ132" s="61"/>
      <c r="IIR132" s="61"/>
      <c r="IIS132" s="61"/>
      <c r="IIT132" s="61"/>
      <c r="IIU132" s="61"/>
      <c r="IIV132" s="61"/>
      <c r="IIW132" s="61"/>
      <c r="IIX132" s="61"/>
      <c r="IIY132" s="61"/>
      <c r="IIZ132" s="61"/>
      <c r="IJA132" s="61"/>
      <c r="IJB132" s="61"/>
      <c r="IJC132" s="61"/>
      <c r="IJD132" s="61"/>
      <c r="IJE132" s="61"/>
      <c r="IJF132" s="61"/>
      <c r="IJG132" s="61"/>
      <c r="IJH132" s="61"/>
      <c r="IJI132" s="61"/>
      <c r="IJJ132" s="61"/>
      <c r="IJK132" s="61"/>
      <c r="IJL132" s="61"/>
      <c r="IJM132" s="61"/>
      <c r="IJN132" s="61"/>
      <c r="IJO132" s="61"/>
      <c r="IJP132" s="61"/>
      <c r="IJQ132" s="61"/>
      <c r="IJR132" s="61"/>
      <c r="IJS132" s="61"/>
      <c r="IJT132" s="61"/>
      <c r="IJU132" s="61"/>
      <c r="IJV132" s="61"/>
      <c r="IJW132" s="61"/>
      <c r="IJX132" s="61"/>
      <c r="IJY132" s="61"/>
      <c r="IJZ132" s="61"/>
      <c r="IKA132" s="61"/>
      <c r="IKB132" s="61"/>
      <c r="IKC132" s="61"/>
      <c r="IKD132" s="61"/>
      <c r="IKE132" s="61"/>
      <c r="IKF132" s="61"/>
      <c r="IKG132" s="61"/>
      <c r="IKH132" s="61"/>
      <c r="IKI132" s="61"/>
      <c r="IKJ132" s="61"/>
      <c r="IKK132" s="61"/>
      <c r="IKL132" s="61"/>
      <c r="IKM132" s="61"/>
      <c r="IKN132" s="61"/>
      <c r="IKO132" s="61"/>
      <c r="IKP132" s="61"/>
      <c r="IKQ132" s="61"/>
      <c r="IKR132" s="61"/>
      <c r="IKS132" s="61"/>
      <c r="IKT132" s="61"/>
      <c r="IKU132" s="61"/>
      <c r="IKV132" s="61"/>
      <c r="IKW132" s="61"/>
      <c r="IKX132" s="61"/>
      <c r="IKY132" s="61"/>
      <c r="IKZ132" s="61"/>
      <c r="ILA132" s="61"/>
      <c r="ILB132" s="61"/>
      <c r="ILC132" s="61"/>
      <c r="ILD132" s="61"/>
      <c r="ILE132" s="61"/>
      <c r="ILF132" s="61"/>
      <c r="ILG132" s="61"/>
      <c r="ILH132" s="61"/>
      <c r="ILI132" s="61"/>
      <c r="ILJ132" s="61"/>
      <c r="ILK132" s="61"/>
      <c r="ILL132" s="61"/>
      <c r="ILM132" s="61"/>
      <c r="ILN132" s="61"/>
      <c r="ILO132" s="61"/>
      <c r="ILP132" s="61"/>
      <c r="ILQ132" s="61"/>
      <c r="ILR132" s="61"/>
      <c r="ILS132" s="61"/>
      <c r="ILT132" s="61"/>
      <c r="ILU132" s="61"/>
      <c r="ILV132" s="61"/>
      <c r="ILW132" s="61"/>
      <c r="ILX132" s="61"/>
      <c r="ILY132" s="61"/>
      <c r="ILZ132" s="61"/>
      <c r="IMA132" s="61"/>
      <c r="IMB132" s="61"/>
      <c r="IMC132" s="61"/>
      <c r="IMD132" s="61"/>
      <c r="IME132" s="61"/>
      <c r="IMF132" s="61"/>
      <c r="IMG132" s="61"/>
      <c r="IMH132" s="61"/>
      <c r="IMI132" s="61"/>
      <c r="IMJ132" s="61"/>
      <c r="IMK132" s="61"/>
      <c r="IML132" s="61"/>
      <c r="IMM132" s="61"/>
      <c r="IMN132" s="61"/>
      <c r="IMO132" s="61"/>
      <c r="IMP132" s="61"/>
      <c r="IMQ132" s="61"/>
      <c r="IMR132" s="61"/>
      <c r="IMS132" s="61"/>
      <c r="IMT132" s="61"/>
      <c r="IMU132" s="61"/>
      <c r="IMV132" s="61"/>
      <c r="IMW132" s="61"/>
      <c r="IMX132" s="61"/>
      <c r="IMY132" s="61"/>
      <c r="IMZ132" s="61"/>
      <c r="INA132" s="61"/>
      <c r="INB132" s="61"/>
      <c r="INC132" s="61"/>
      <c r="IND132" s="61"/>
      <c r="INE132" s="61"/>
      <c r="INF132" s="61"/>
      <c r="ING132" s="61"/>
      <c r="INH132" s="61"/>
      <c r="INI132" s="61"/>
      <c r="INJ132" s="61"/>
      <c r="INK132" s="61"/>
      <c r="INL132" s="61"/>
      <c r="INM132" s="61"/>
      <c r="INN132" s="61"/>
      <c r="INO132" s="61"/>
      <c r="INP132" s="61"/>
      <c r="INQ132" s="61"/>
      <c r="INR132" s="61"/>
      <c r="INS132" s="61"/>
      <c r="INT132" s="61"/>
      <c r="INU132" s="61"/>
      <c r="INV132" s="61"/>
      <c r="INW132" s="61"/>
      <c r="INX132" s="61"/>
      <c r="INY132" s="61"/>
      <c r="INZ132" s="61"/>
      <c r="IOA132" s="61"/>
      <c r="IOB132" s="61"/>
      <c r="IOC132" s="61"/>
      <c r="IOD132" s="61"/>
      <c r="IOE132" s="61"/>
      <c r="IOF132" s="61"/>
      <c r="IOG132" s="61"/>
      <c r="IOH132" s="61"/>
      <c r="IOI132" s="61"/>
      <c r="IOJ132" s="61"/>
      <c r="IOK132" s="61"/>
      <c r="IOL132" s="61"/>
      <c r="IOM132" s="61"/>
      <c r="ION132" s="61"/>
      <c r="IOO132" s="61"/>
      <c r="IOP132" s="61"/>
      <c r="IOQ132" s="61"/>
      <c r="IOR132" s="61"/>
      <c r="IOS132" s="61"/>
      <c r="IOT132" s="61"/>
      <c r="IOU132" s="61"/>
      <c r="IOV132" s="61"/>
      <c r="IOW132" s="61"/>
      <c r="IOX132" s="61"/>
      <c r="IOY132" s="61"/>
      <c r="IOZ132" s="61"/>
      <c r="IPA132" s="61"/>
      <c r="IPB132" s="61"/>
      <c r="IPC132" s="61"/>
      <c r="IPD132" s="61"/>
      <c r="IPE132" s="61"/>
      <c r="IPF132" s="61"/>
      <c r="IPG132" s="61"/>
      <c r="IPH132" s="61"/>
      <c r="IPI132" s="61"/>
      <c r="IPJ132" s="61"/>
      <c r="IPK132" s="61"/>
      <c r="IPL132" s="61"/>
      <c r="IPM132" s="61"/>
      <c r="IPN132" s="61"/>
      <c r="IPO132" s="61"/>
      <c r="IPP132" s="61"/>
      <c r="IPQ132" s="61"/>
      <c r="IPR132" s="61"/>
      <c r="IPS132" s="61"/>
      <c r="IPT132" s="61"/>
      <c r="IPU132" s="61"/>
      <c r="IPV132" s="61"/>
      <c r="IPW132" s="61"/>
      <c r="IPX132" s="61"/>
      <c r="IPY132" s="61"/>
      <c r="IPZ132" s="61"/>
      <c r="IQA132" s="61"/>
      <c r="IQB132" s="61"/>
      <c r="IQC132" s="61"/>
      <c r="IQD132" s="61"/>
      <c r="IQE132" s="61"/>
      <c r="IQF132" s="61"/>
      <c r="IQG132" s="61"/>
      <c r="IQH132" s="61"/>
      <c r="IQI132" s="61"/>
      <c r="IQJ132" s="61"/>
      <c r="IQK132" s="61"/>
      <c r="IQL132" s="61"/>
      <c r="IQM132" s="61"/>
      <c r="IQN132" s="61"/>
      <c r="IQO132" s="61"/>
      <c r="IQP132" s="61"/>
      <c r="IQQ132" s="61"/>
      <c r="IQR132" s="61"/>
      <c r="IQS132" s="61"/>
      <c r="IQT132" s="61"/>
      <c r="IQU132" s="61"/>
      <c r="IQV132" s="61"/>
      <c r="IQW132" s="61"/>
      <c r="IQX132" s="61"/>
      <c r="IQY132" s="61"/>
      <c r="IQZ132" s="61"/>
      <c r="IRA132" s="61"/>
      <c r="IRB132" s="61"/>
      <c r="IRC132" s="61"/>
      <c r="IRD132" s="61"/>
      <c r="IRE132" s="61"/>
      <c r="IRF132" s="61"/>
      <c r="IRG132" s="61"/>
      <c r="IRH132" s="61"/>
      <c r="IRI132" s="61"/>
      <c r="IRJ132" s="61"/>
      <c r="IRK132" s="61"/>
      <c r="IRL132" s="61"/>
      <c r="IRM132" s="61"/>
      <c r="IRN132" s="61"/>
      <c r="IRO132" s="61"/>
      <c r="IRP132" s="61"/>
      <c r="IRQ132" s="61"/>
      <c r="IRR132" s="61"/>
      <c r="IRS132" s="61"/>
      <c r="IRT132" s="61"/>
      <c r="IRU132" s="61"/>
      <c r="IRV132" s="61"/>
      <c r="IRW132" s="61"/>
      <c r="IRX132" s="61"/>
      <c r="IRY132" s="61"/>
      <c r="IRZ132" s="61"/>
      <c r="ISA132" s="61"/>
      <c r="ISB132" s="61"/>
      <c r="ISC132" s="61"/>
      <c r="ISD132" s="61"/>
      <c r="ISE132" s="61"/>
      <c r="ISF132" s="61"/>
      <c r="ISG132" s="61"/>
      <c r="ISH132" s="61"/>
      <c r="ISI132" s="61"/>
      <c r="ISJ132" s="61"/>
      <c r="ISK132" s="61"/>
      <c r="ISL132" s="61"/>
      <c r="ISM132" s="61"/>
      <c r="ISN132" s="61"/>
      <c r="ISO132" s="61"/>
      <c r="ISP132" s="61"/>
      <c r="ISQ132" s="61"/>
      <c r="ISR132" s="61"/>
      <c r="ISS132" s="61"/>
      <c r="IST132" s="61"/>
      <c r="ISU132" s="61"/>
      <c r="ISV132" s="61"/>
      <c r="ISW132" s="61"/>
      <c r="ISX132" s="61"/>
      <c r="ISY132" s="61"/>
      <c r="ISZ132" s="61"/>
      <c r="ITA132" s="61"/>
      <c r="ITB132" s="61"/>
      <c r="ITC132" s="61"/>
      <c r="ITD132" s="61"/>
      <c r="ITE132" s="61"/>
      <c r="ITF132" s="61"/>
      <c r="ITG132" s="61"/>
      <c r="ITH132" s="61"/>
      <c r="ITI132" s="61"/>
      <c r="ITJ132" s="61"/>
      <c r="ITK132" s="61"/>
      <c r="ITL132" s="61"/>
      <c r="ITM132" s="61"/>
      <c r="ITN132" s="61"/>
      <c r="ITO132" s="61"/>
      <c r="ITP132" s="61"/>
      <c r="ITQ132" s="61"/>
      <c r="ITR132" s="61"/>
      <c r="ITS132" s="61"/>
      <c r="ITT132" s="61"/>
      <c r="ITU132" s="61"/>
      <c r="ITV132" s="61"/>
      <c r="ITW132" s="61"/>
      <c r="ITX132" s="61"/>
      <c r="ITY132" s="61"/>
      <c r="ITZ132" s="61"/>
      <c r="IUA132" s="61"/>
      <c r="IUB132" s="61"/>
      <c r="IUC132" s="61"/>
      <c r="IUD132" s="61"/>
      <c r="IUE132" s="61"/>
      <c r="IUF132" s="61"/>
      <c r="IUG132" s="61"/>
      <c r="IUH132" s="61"/>
      <c r="IUI132" s="61"/>
      <c r="IUJ132" s="61"/>
      <c r="IUK132" s="61"/>
      <c r="IUL132" s="61"/>
      <c r="IUM132" s="61"/>
      <c r="IUN132" s="61"/>
      <c r="IUO132" s="61"/>
      <c r="IUP132" s="61"/>
      <c r="IUQ132" s="61"/>
      <c r="IUR132" s="61"/>
      <c r="IUS132" s="61"/>
      <c r="IUT132" s="61"/>
      <c r="IUU132" s="61"/>
      <c r="IUV132" s="61"/>
      <c r="IUW132" s="61"/>
      <c r="IUX132" s="61"/>
      <c r="IUY132" s="61"/>
      <c r="IUZ132" s="61"/>
      <c r="IVA132" s="61"/>
      <c r="IVB132" s="61"/>
      <c r="IVC132" s="61"/>
      <c r="IVD132" s="61"/>
      <c r="IVE132" s="61"/>
      <c r="IVF132" s="61"/>
      <c r="IVG132" s="61"/>
      <c r="IVH132" s="61"/>
      <c r="IVI132" s="61"/>
      <c r="IVJ132" s="61"/>
      <c r="IVK132" s="61"/>
      <c r="IVL132" s="61"/>
      <c r="IVM132" s="61"/>
      <c r="IVN132" s="61"/>
      <c r="IVO132" s="61"/>
      <c r="IVP132" s="61"/>
      <c r="IVQ132" s="61"/>
      <c r="IVR132" s="61"/>
      <c r="IVS132" s="61"/>
      <c r="IVT132" s="61"/>
      <c r="IVU132" s="61"/>
      <c r="IVV132" s="61"/>
      <c r="IVW132" s="61"/>
      <c r="IVX132" s="61"/>
      <c r="IVY132" s="61"/>
      <c r="IVZ132" s="61"/>
      <c r="IWA132" s="61"/>
      <c r="IWB132" s="61"/>
      <c r="IWC132" s="61"/>
      <c r="IWD132" s="61"/>
      <c r="IWE132" s="61"/>
      <c r="IWF132" s="61"/>
      <c r="IWG132" s="61"/>
      <c r="IWH132" s="61"/>
      <c r="IWI132" s="61"/>
      <c r="IWJ132" s="61"/>
      <c r="IWK132" s="61"/>
      <c r="IWL132" s="61"/>
      <c r="IWM132" s="61"/>
      <c r="IWN132" s="61"/>
      <c r="IWO132" s="61"/>
      <c r="IWP132" s="61"/>
      <c r="IWQ132" s="61"/>
      <c r="IWR132" s="61"/>
      <c r="IWS132" s="61"/>
      <c r="IWT132" s="61"/>
      <c r="IWU132" s="61"/>
      <c r="IWV132" s="61"/>
      <c r="IWW132" s="61"/>
      <c r="IWX132" s="61"/>
      <c r="IWY132" s="61"/>
      <c r="IWZ132" s="61"/>
      <c r="IXA132" s="61"/>
      <c r="IXB132" s="61"/>
      <c r="IXC132" s="61"/>
      <c r="IXD132" s="61"/>
      <c r="IXE132" s="61"/>
      <c r="IXF132" s="61"/>
      <c r="IXG132" s="61"/>
      <c r="IXH132" s="61"/>
      <c r="IXI132" s="61"/>
      <c r="IXJ132" s="61"/>
      <c r="IXK132" s="61"/>
      <c r="IXL132" s="61"/>
      <c r="IXM132" s="61"/>
      <c r="IXN132" s="61"/>
      <c r="IXO132" s="61"/>
      <c r="IXP132" s="61"/>
      <c r="IXQ132" s="61"/>
      <c r="IXR132" s="61"/>
      <c r="IXS132" s="61"/>
      <c r="IXT132" s="61"/>
      <c r="IXU132" s="61"/>
      <c r="IXV132" s="61"/>
      <c r="IXW132" s="61"/>
      <c r="IXX132" s="61"/>
      <c r="IXY132" s="61"/>
      <c r="IXZ132" s="61"/>
      <c r="IYA132" s="61"/>
      <c r="IYB132" s="61"/>
      <c r="IYC132" s="61"/>
      <c r="IYD132" s="61"/>
      <c r="IYE132" s="61"/>
      <c r="IYF132" s="61"/>
      <c r="IYG132" s="61"/>
      <c r="IYH132" s="61"/>
      <c r="IYI132" s="61"/>
      <c r="IYJ132" s="61"/>
      <c r="IYK132" s="61"/>
      <c r="IYL132" s="61"/>
      <c r="IYM132" s="61"/>
      <c r="IYN132" s="61"/>
      <c r="IYO132" s="61"/>
      <c r="IYP132" s="61"/>
      <c r="IYQ132" s="61"/>
      <c r="IYR132" s="61"/>
      <c r="IYS132" s="61"/>
      <c r="IYT132" s="61"/>
      <c r="IYU132" s="61"/>
      <c r="IYV132" s="61"/>
      <c r="IYW132" s="61"/>
      <c r="IYX132" s="61"/>
      <c r="IYY132" s="61"/>
      <c r="IYZ132" s="61"/>
      <c r="IZA132" s="61"/>
      <c r="IZB132" s="61"/>
      <c r="IZC132" s="61"/>
      <c r="IZD132" s="61"/>
      <c r="IZE132" s="61"/>
      <c r="IZF132" s="61"/>
      <c r="IZG132" s="61"/>
      <c r="IZH132" s="61"/>
      <c r="IZI132" s="61"/>
      <c r="IZJ132" s="61"/>
      <c r="IZK132" s="61"/>
      <c r="IZL132" s="61"/>
      <c r="IZM132" s="61"/>
      <c r="IZN132" s="61"/>
      <c r="IZO132" s="61"/>
      <c r="IZP132" s="61"/>
      <c r="IZQ132" s="61"/>
      <c r="IZR132" s="61"/>
      <c r="IZS132" s="61"/>
      <c r="IZT132" s="61"/>
      <c r="IZU132" s="61"/>
      <c r="IZV132" s="61"/>
      <c r="IZW132" s="61"/>
      <c r="IZX132" s="61"/>
      <c r="IZY132" s="61"/>
      <c r="IZZ132" s="61"/>
      <c r="JAA132" s="61"/>
      <c r="JAB132" s="61"/>
      <c r="JAC132" s="61"/>
      <c r="JAD132" s="61"/>
      <c r="JAE132" s="61"/>
      <c r="JAF132" s="61"/>
      <c r="JAG132" s="61"/>
      <c r="JAH132" s="61"/>
      <c r="JAI132" s="61"/>
      <c r="JAJ132" s="61"/>
      <c r="JAK132" s="61"/>
      <c r="JAL132" s="61"/>
      <c r="JAM132" s="61"/>
      <c r="JAN132" s="61"/>
      <c r="JAO132" s="61"/>
      <c r="JAP132" s="61"/>
      <c r="JAQ132" s="61"/>
      <c r="JAR132" s="61"/>
      <c r="JAS132" s="61"/>
      <c r="JAT132" s="61"/>
      <c r="JAU132" s="61"/>
      <c r="JAV132" s="61"/>
      <c r="JAW132" s="61"/>
      <c r="JAX132" s="61"/>
      <c r="JAY132" s="61"/>
      <c r="JAZ132" s="61"/>
      <c r="JBA132" s="61"/>
      <c r="JBB132" s="61"/>
      <c r="JBC132" s="61"/>
      <c r="JBD132" s="61"/>
      <c r="JBE132" s="61"/>
      <c r="JBF132" s="61"/>
      <c r="JBG132" s="61"/>
      <c r="JBH132" s="61"/>
      <c r="JBI132" s="61"/>
      <c r="JBJ132" s="61"/>
      <c r="JBK132" s="61"/>
      <c r="JBL132" s="61"/>
      <c r="JBM132" s="61"/>
      <c r="JBN132" s="61"/>
      <c r="JBO132" s="61"/>
      <c r="JBP132" s="61"/>
      <c r="JBQ132" s="61"/>
      <c r="JBR132" s="61"/>
      <c r="JBS132" s="61"/>
      <c r="JBT132" s="61"/>
      <c r="JBU132" s="61"/>
      <c r="JBV132" s="61"/>
      <c r="JBW132" s="61"/>
      <c r="JBX132" s="61"/>
      <c r="JBY132" s="61"/>
      <c r="JBZ132" s="61"/>
      <c r="JCA132" s="61"/>
      <c r="JCB132" s="61"/>
      <c r="JCC132" s="61"/>
      <c r="JCD132" s="61"/>
      <c r="JCE132" s="61"/>
      <c r="JCF132" s="61"/>
      <c r="JCG132" s="61"/>
      <c r="JCH132" s="61"/>
      <c r="JCI132" s="61"/>
      <c r="JCJ132" s="61"/>
      <c r="JCK132" s="61"/>
      <c r="JCL132" s="61"/>
      <c r="JCM132" s="61"/>
      <c r="JCN132" s="61"/>
      <c r="JCO132" s="61"/>
      <c r="JCP132" s="61"/>
      <c r="JCQ132" s="61"/>
      <c r="JCR132" s="61"/>
      <c r="JCS132" s="61"/>
      <c r="JCT132" s="61"/>
      <c r="JCU132" s="61"/>
      <c r="JCV132" s="61"/>
      <c r="JCW132" s="61"/>
      <c r="JCX132" s="61"/>
      <c r="JCY132" s="61"/>
      <c r="JCZ132" s="61"/>
      <c r="JDA132" s="61"/>
      <c r="JDB132" s="61"/>
      <c r="JDC132" s="61"/>
      <c r="JDD132" s="61"/>
      <c r="JDE132" s="61"/>
      <c r="JDF132" s="61"/>
      <c r="JDG132" s="61"/>
      <c r="JDH132" s="61"/>
      <c r="JDI132" s="61"/>
      <c r="JDJ132" s="61"/>
      <c r="JDK132" s="61"/>
      <c r="JDL132" s="61"/>
      <c r="JDM132" s="61"/>
      <c r="JDN132" s="61"/>
      <c r="JDO132" s="61"/>
      <c r="JDP132" s="61"/>
      <c r="JDQ132" s="61"/>
      <c r="JDR132" s="61"/>
      <c r="JDS132" s="61"/>
      <c r="JDT132" s="61"/>
      <c r="JDU132" s="61"/>
      <c r="JDV132" s="61"/>
      <c r="JDW132" s="61"/>
      <c r="JDX132" s="61"/>
      <c r="JDY132" s="61"/>
      <c r="JDZ132" s="61"/>
      <c r="JEA132" s="61"/>
      <c r="JEB132" s="61"/>
      <c r="JEC132" s="61"/>
      <c r="JED132" s="61"/>
      <c r="JEE132" s="61"/>
      <c r="JEF132" s="61"/>
      <c r="JEG132" s="61"/>
      <c r="JEH132" s="61"/>
      <c r="JEI132" s="61"/>
      <c r="JEJ132" s="61"/>
      <c r="JEK132" s="61"/>
      <c r="JEL132" s="61"/>
      <c r="JEM132" s="61"/>
      <c r="JEN132" s="61"/>
      <c r="JEO132" s="61"/>
      <c r="JEP132" s="61"/>
      <c r="JEQ132" s="61"/>
      <c r="JER132" s="61"/>
      <c r="JES132" s="61"/>
      <c r="JET132" s="61"/>
      <c r="JEU132" s="61"/>
      <c r="JEV132" s="61"/>
      <c r="JEW132" s="61"/>
      <c r="JEX132" s="61"/>
      <c r="JEY132" s="61"/>
      <c r="JEZ132" s="61"/>
      <c r="JFA132" s="61"/>
      <c r="JFB132" s="61"/>
      <c r="JFC132" s="61"/>
      <c r="JFD132" s="61"/>
      <c r="JFE132" s="61"/>
      <c r="JFF132" s="61"/>
      <c r="JFG132" s="61"/>
      <c r="JFH132" s="61"/>
      <c r="JFI132" s="61"/>
      <c r="JFJ132" s="61"/>
      <c r="JFK132" s="61"/>
      <c r="JFL132" s="61"/>
      <c r="JFM132" s="61"/>
      <c r="JFN132" s="61"/>
      <c r="JFO132" s="61"/>
      <c r="JFP132" s="61"/>
      <c r="JFQ132" s="61"/>
      <c r="JFR132" s="61"/>
      <c r="JFS132" s="61"/>
      <c r="JFT132" s="61"/>
      <c r="JFU132" s="61"/>
      <c r="JFV132" s="61"/>
      <c r="JFW132" s="61"/>
      <c r="JFX132" s="61"/>
      <c r="JFY132" s="61"/>
      <c r="JFZ132" s="61"/>
      <c r="JGA132" s="61"/>
      <c r="JGB132" s="61"/>
      <c r="JGC132" s="61"/>
      <c r="JGD132" s="61"/>
      <c r="JGE132" s="61"/>
      <c r="JGF132" s="61"/>
      <c r="JGG132" s="61"/>
      <c r="JGH132" s="61"/>
      <c r="JGI132" s="61"/>
      <c r="JGJ132" s="61"/>
      <c r="JGK132" s="61"/>
      <c r="JGL132" s="61"/>
      <c r="JGM132" s="61"/>
      <c r="JGN132" s="61"/>
      <c r="JGO132" s="61"/>
      <c r="JGP132" s="61"/>
      <c r="JGQ132" s="61"/>
      <c r="JGR132" s="61"/>
      <c r="JGS132" s="61"/>
      <c r="JGT132" s="61"/>
      <c r="JGU132" s="61"/>
      <c r="JGV132" s="61"/>
      <c r="JGW132" s="61"/>
      <c r="JGX132" s="61"/>
      <c r="JGY132" s="61"/>
      <c r="JGZ132" s="61"/>
      <c r="JHA132" s="61"/>
      <c r="JHB132" s="61"/>
      <c r="JHC132" s="61"/>
      <c r="JHD132" s="61"/>
      <c r="JHE132" s="61"/>
      <c r="JHF132" s="61"/>
      <c r="JHG132" s="61"/>
      <c r="JHH132" s="61"/>
      <c r="JHI132" s="61"/>
      <c r="JHJ132" s="61"/>
      <c r="JHK132" s="61"/>
      <c r="JHL132" s="61"/>
      <c r="JHM132" s="61"/>
      <c r="JHN132" s="61"/>
      <c r="JHO132" s="61"/>
      <c r="JHP132" s="61"/>
      <c r="JHQ132" s="61"/>
      <c r="JHR132" s="61"/>
      <c r="JHS132" s="61"/>
      <c r="JHT132" s="61"/>
      <c r="JHU132" s="61"/>
      <c r="JHV132" s="61"/>
      <c r="JHW132" s="61"/>
      <c r="JHX132" s="61"/>
      <c r="JHY132" s="61"/>
      <c r="JHZ132" s="61"/>
      <c r="JIA132" s="61"/>
      <c r="JIB132" s="61"/>
      <c r="JIC132" s="61"/>
      <c r="JID132" s="61"/>
      <c r="JIE132" s="61"/>
      <c r="JIF132" s="61"/>
      <c r="JIG132" s="61"/>
      <c r="JIH132" s="61"/>
      <c r="JII132" s="61"/>
      <c r="JIJ132" s="61"/>
      <c r="JIK132" s="61"/>
      <c r="JIL132" s="61"/>
      <c r="JIM132" s="61"/>
      <c r="JIN132" s="61"/>
      <c r="JIO132" s="61"/>
      <c r="JIP132" s="61"/>
      <c r="JIQ132" s="61"/>
      <c r="JIR132" s="61"/>
      <c r="JIS132" s="61"/>
      <c r="JIT132" s="61"/>
      <c r="JIU132" s="61"/>
      <c r="JIV132" s="61"/>
      <c r="JIW132" s="61"/>
      <c r="JIX132" s="61"/>
      <c r="JIY132" s="61"/>
      <c r="JIZ132" s="61"/>
      <c r="JJA132" s="61"/>
      <c r="JJB132" s="61"/>
      <c r="JJC132" s="61"/>
      <c r="JJD132" s="61"/>
      <c r="JJE132" s="61"/>
      <c r="JJF132" s="61"/>
      <c r="JJG132" s="61"/>
      <c r="JJH132" s="61"/>
      <c r="JJI132" s="61"/>
      <c r="JJJ132" s="61"/>
      <c r="JJK132" s="61"/>
      <c r="JJL132" s="61"/>
      <c r="JJM132" s="61"/>
      <c r="JJN132" s="61"/>
      <c r="JJO132" s="61"/>
      <c r="JJP132" s="61"/>
      <c r="JJQ132" s="61"/>
      <c r="JJR132" s="61"/>
      <c r="JJS132" s="61"/>
      <c r="JJT132" s="61"/>
      <c r="JJU132" s="61"/>
      <c r="JJV132" s="61"/>
      <c r="JJW132" s="61"/>
      <c r="JJX132" s="61"/>
      <c r="JJY132" s="61"/>
      <c r="JJZ132" s="61"/>
      <c r="JKA132" s="61"/>
      <c r="JKB132" s="61"/>
      <c r="JKC132" s="61"/>
      <c r="JKD132" s="61"/>
      <c r="JKE132" s="61"/>
      <c r="JKF132" s="61"/>
      <c r="JKG132" s="61"/>
      <c r="JKH132" s="61"/>
      <c r="JKI132" s="61"/>
      <c r="JKJ132" s="61"/>
      <c r="JKK132" s="61"/>
      <c r="JKL132" s="61"/>
      <c r="JKM132" s="61"/>
      <c r="JKN132" s="61"/>
      <c r="JKO132" s="61"/>
      <c r="JKP132" s="61"/>
      <c r="JKQ132" s="61"/>
      <c r="JKR132" s="61"/>
      <c r="JKS132" s="61"/>
      <c r="JKT132" s="61"/>
      <c r="JKU132" s="61"/>
      <c r="JKV132" s="61"/>
      <c r="JKW132" s="61"/>
      <c r="JKX132" s="61"/>
      <c r="JKY132" s="61"/>
      <c r="JKZ132" s="61"/>
      <c r="JLA132" s="61"/>
      <c r="JLB132" s="61"/>
      <c r="JLC132" s="61"/>
      <c r="JLD132" s="61"/>
      <c r="JLE132" s="61"/>
      <c r="JLF132" s="61"/>
      <c r="JLG132" s="61"/>
      <c r="JLH132" s="61"/>
      <c r="JLI132" s="61"/>
      <c r="JLJ132" s="61"/>
      <c r="JLK132" s="61"/>
      <c r="JLL132" s="61"/>
      <c r="JLM132" s="61"/>
      <c r="JLN132" s="61"/>
      <c r="JLO132" s="61"/>
      <c r="JLP132" s="61"/>
      <c r="JLQ132" s="61"/>
      <c r="JLR132" s="61"/>
      <c r="JLS132" s="61"/>
      <c r="JLT132" s="61"/>
      <c r="JLU132" s="61"/>
      <c r="JLV132" s="61"/>
      <c r="JLW132" s="61"/>
      <c r="JLX132" s="61"/>
      <c r="JLY132" s="61"/>
      <c r="JLZ132" s="61"/>
      <c r="JMA132" s="61"/>
      <c r="JMB132" s="61"/>
      <c r="JMC132" s="61"/>
      <c r="JMD132" s="61"/>
      <c r="JME132" s="61"/>
      <c r="JMF132" s="61"/>
      <c r="JMG132" s="61"/>
      <c r="JMH132" s="61"/>
      <c r="JMI132" s="61"/>
      <c r="JMJ132" s="61"/>
      <c r="JMK132" s="61"/>
      <c r="JML132" s="61"/>
      <c r="JMM132" s="61"/>
      <c r="JMN132" s="61"/>
      <c r="JMO132" s="61"/>
      <c r="JMP132" s="61"/>
      <c r="JMQ132" s="61"/>
      <c r="JMR132" s="61"/>
      <c r="JMS132" s="61"/>
      <c r="JMT132" s="61"/>
      <c r="JMU132" s="61"/>
      <c r="JMV132" s="61"/>
      <c r="JMW132" s="61"/>
      <c r="JMX132" s="61"/>
      <c r="JMY132" s="61"/>
      <c r="JMZ132" s="61"/>
      <c r="JNA132" s="61"/>
      <c r="JNB132" s="61"/>
      <c r="JNC132" s="61"/>
      <c r="JND132" s="61"/>
      <c r="JNE132" s="61"/>
      <c r="JNF132" s="61"/>
      <c r="JNG132" s="61"/>
      <c r="JNH132" s="61"/>
      <c r="JNI132" s="61"/>
      <c r="JNJ132" s="61"/>
      <c r="JNK132" s="61"/>
      <c r="JNL132" s="61"/>
      <c r="JNM132" s="61"/>
      <c r="JNN132" s="61"/>
      <c r="JNO132" s="61"/>
      <c r="JNP132" s="61"/>
      <c r="JNQ132" s="61"/>
      <c r="JNR132" s="61"/>
      <c r="JNS132" s="61"/>
      <c r="JNT132" s="61"/>
      <c r="JNU132" s="61"/>
      <c r="JNV132" s="61"/>
      <c r="JNW132" s="61"/>
      <c r="JNX132" s="61"/>
      <c r="JNY132" s="61"/>
      <c r="JNZ132" s="61"/>
      <c r="JOA132" s="61"/>
      <c r="JOB132" s="61"/>
      <c r="JOC132" s="61"/>
      <c r="JOD132" s="61"/>
      <c r="JOE132" s="61"/>
      <c r="JOF132" s="61"/>
      <c r="JOG132" s="61"/>
      <c r="JOH132" s="61"/>
      <c r="JOI132" s="61"/>
      <c r="JOJ132" s="61"/>
      <c r="JOK132" s="61"/>
      <c r="JOL132" s="61"/>
      <c r="JOM132" s="61"/>
      <c r="JON132" s="61"/>
      <c r="JOO132" s="61"/>
      <c r="JOP132" s="61"/>
      <c r="JOQ132" s="61"/>
      <c r="JOR132" s="61"/>
      <c r="JOS132" s="61"/>
      <c r="JOT132" s="61"/>
      <c r="JOU132" s="61"/>
      <c r="JOV132" s="61"/>
      <c r="JOW132" s="61"/>
      <c r="JOX132" s="61"/>
      <c r="JOY132" s="61"/>
      <c r="JOZ132" s="61"/>
      <c r="JPA132" s="61"/>
      <c r="JPB132" s="61"/>
      <c r="JPC132" s="61"/>
      <c r="JPD132" s="61"/>
      <c r="JPE132" s="61"/>
      <c r="JPF132" s="61"/>
      <c r="JPG132" s="61"/>
      <c r="JPH132" s="61"/>
      <c r="JPI132" s="61"/>
      <c r="JPJ132" s="61"/>
      <c r="JPK132" s="61"/>
      <c r="JPL132" s="61"/>
      <c r="JPM132" s="61"/>
      <c r="JPN132" s="61"/>
      <c r="JPO132" s="61"/>
      <c r="JPP132" s="61"/>
      <c r="JPQ132" s="61"/>
      <c r="JPR132" s="61"/>
      <c r="JPS132" s="61"/>
      <c r="JPT132" s="61"/>
      <c r="JPU132" s="61"/>
      <c r="JPV132" s="61"/>
      <c r="JPW132" s="61"/>
      <c r="JPX132" s="61"/>
      <c r="JPY132" s="61"/>
      <c r="JPZ132" s="61"/>
      <c r="JQA132" s="61"/>
      <c r="JQB132" s="61"/>
      <c r="JQC132" s="61"/>
      <c r="JQD132" s="61"/>
      <c r="JQE132" s="61"/>
      <c r="JQF132" s="61"/>
      <c r="JQG132" s="61"/>
      <c r="JQH132" s="61"/>
      <c r="JQI132" s="61"/>
      <c r="JQJ132" s="61"/>
      <c r="JQK132" s="61"/>
      <c r="JQL132" s="61"/>
      <c r="JQM132" s="61"/>
      <c r="JQN132" s="61"/>
      <c r="JQO132" s="61"/>
      <c r="JQP132" s="61"/>
      <c r="JQQ132" s="61"/>
      <c r="JQR132" s="61"/>
      <c r="JQS132" s="61"/>
      <c r="JQT132" s="61"/>
      <c r="JQU132" s="61"/>
      <c r="JQV132" s="61"/>
      <c r="JQW132" s="61"/>
      <c r="JQX132" s="61"/>
      <c r="JQY132" s="61"/>
      <c r="JQZ132" s="61"/>
      <c r="JRA132" s="61"/>
      <c r="JRB132" s="61"/>
      <c r="JRC132" s="61"/>
      <c r="JRD132" s="61"/>
      <c r="JRE132" s="61"/>
      <c r="JRF132" s="61"/>
      <c r="JRG132" s="61"/>
      <c r="JRH132" s="61"/>
      <c r="JRI132" s="61"/>
      <c r="JRJ132" s="61"/>
      <c r="JRK132" s="61"/>
      <c r="JRL132" s="61"/>
      <c r="JRM132" s="61"/>
      <c r="JRN132" s="61"/>
      <c r="JRO132" s="61"/>
      <c r="JRP132" s="61"/>
      <c r="JRQ132" s="61"/>
      <c r="JRR132" s="61"/>
      <c r="JRS132" s="61"/>
      <c r="JRT132" s="61"/>
      <c r="JRU132" s="61"/>
      <c r="JRV132" s="61"/>
      <c r="JRW132" s="61"/>
      <c r="JRX132" s="61"/>
      <c r="JRY132" s="61"/>
      <c r="JRZ132" s="61"/>
      <c r="JSA132" s="61"/>
      <c r="JSB132" s="61"/>
      <c r="JSC132" s="61"/>
      <c r="JSD132" s="61"/>
      <c r="JSE132" s="61"/>
      <c r="JSF132" s="61"/>
      <c r="JSG132" s="61"/>
      <c r="JSH132" s="61"/>
      <c r="JSI132" s="61"/>
      <c r="JSJ132" s="61"/>
      <c r="JSK132" s="61"/>
      <c r="JSL132" s="61"/>
      <c r="JSM132" s="61"/>
      <c r="JSN132" s="61"/>
      <c r="JSO132" s="61"/>
      <c r="JSP132" s="61"/>
      <c r="JSQ132" s="61"/>
      <c r="JSR132" s="61"/>
      <c r="JSS132" s="61"/>
      <c r="JST132" s="61"/>
      <c r="JSU132" s="61"/>
      <c r="JSV132" s="61"/>
      <c r="JSW132" s="61"/>
      <c r="JSX132" s="61"/>
      <c r="JSY132" s="61"/>
      <c r="JSZ132" s="61"/>
      <c r="JTA132" s="61"/>
      <c r="JTB132" s="61"/>
      <c r="JTC132" s="61"/>
      <c r="JTD132" s="61"/>
      <c r="JTE132" s="61"/>
      <c r="JTF132" s="61"/>
      <c r="JTG132" s="61"/>
      <c r="JTH132" s="61"/>
      <c r="JTI132" s="61"/>
      <c r="JTJ132" s="61"/>
      <c r="JTK132" s="61"/>
      <c r="JTL132" s="61"/>
      <c r="JTM132" s="61"/>
      <c r="JTN132" s="61"/>
      <c r="JTO132" s="61"/>
      <c r="JTP132" s="61"/>
      <c r="JTQ132" s="61"/>
      <c r="JTR132" s="61"/>
      <c r="JTS132" s="61"/>
      <c r="JTT132" s="61"/>
      <c r="JTU132" s="61"/>
      <c r="JTV132" s="61"/>
      <c r="JTW132" s="61"/>
      <c r="JTX132" s="61"/>
      <c r="JTY132" s="61"/>
      <c r="JTZ132" s="61"/>
      <c r="JUA132" s="61"/>
      <c r="JUB132" s="61"/>
      <c r="JUC132" s="61"/>
      <c r="JUD132" s="61"/>
      <c r="JUE132" s="61"/>
      <c r="JUF132" s="61"/>
      <c r="JUG132" s="61"/>
      <c r="JUH132" s="61"/>
      <c r="JUI132" s="61"/>
      <c r="JUJ132" s="61"/>
      <c r="JUK132" s="61"/>
      <c r="JUL132" s="61"/>
      <c r="JUM132" s="61"/>
      <c r="JUN132" s="61"/>
      <c r="JUO132" s="61"/>
      <c r="JUP132" s="61"/>
      <c r="JUQ132" s="61"/>
      <c r="JUR132" s="61"/>
      <c r="JUS132" s="61"/>
      <c r="JUT132" s="61"/>
      <c r="JUU132" s="61"/>
      <c r="JUV132" s="61"/>
      <c r="JUW132" s="61"/>
      <c r="JUX132" s="61"/>
      <c r="JUY132" s="61"/>
      <c r="JUZ132" s="61"/>
      <c r="JVA132" s="61"/>
      <c r="JVB132" s="61"/>
      <c r="JVC132" s="61"/>
      <c r="JVD132" s="61"/>
      <c r="JVE132" s="61"/>
      <c r="JVF132" s="61"/>
      <c r="JVG132" s="61"/>
      <c r="JVH132" s="61"/>
      <c r="JVI132" s="61"/>
      <c r="JVJ132" s="61"/>
      <c r="JVK132" s="61"/>
      <c r="JVL132" s="61"/>
      <c r="JVM132" s="61"/>
      <c r="JVN132" s="61"/>
      <c r="JVO132" s="61"/>
      <c r="JVP132" s="61"/>
      <c r="JVQ132" s="61"/>
      <c r="JVR132" s="61"/>
      <c r="JVS132" s="61"/>
      <c r="JVT132" s="61"/>
      <c r="JVU132" s="61"/>
      <c r="JVV132" s="61"/>
      <c r="JVW132" s="61"/>
      <c r="JVX132" s="61"/>
      <c r="JVY132" s="61"/>
      <c r="JVZ132" s="61"/>
      <c r="JWA132" s="61"/>
      <c r="JWB132" s="61"/>
      <c r="JWC132" s="61"/>
      <c r="JWD132" s="61"/>
      <c r="JWE132" s="61"/>
      <c r="JWF132" s="61"/>
      <c r="JWG132" s="61"/>
      <c r="JWH132" s="61"/>
      <c r="JWI132" s="61"/>
      <c r="JWJ132" s="61"/>
      <c r="JWK132" s="61"/>
      <c r="JWL132" s="61"/>
      <c r="JWM132" s="61"/>
      <c r="JWN132" s="61"/>
      <c r="JWO132" s="61"/>
      <c r="JWP132" s="61"/>
      <c r="JWQ132" s="61"/>
      <c r="JWR132" s="61"/>
      <c r="JWS132" s="61"/>
      <c r="JWT132" s="61"/>
      <c r="JWU132" s="61"/>
      <c r="JWV132" s="61"/>
      <c r="JWW132" s="61"/>
      <c r="JWX132" s="61"/>
      <c r="JWY132" s="61"/>
      <c r="JWZ132" s="61"/>
      <c r="JXA132" s="61"/>
      <c r="JXB132" s="61"/>
      <c r="JXC132" s="61"/>
      <c r="JXD132" s="61"/>
      <c r="JXE132" s="61"/>
      <c r="JXF132" s="61"/>
      <c r="JXG132" s="61"/>
      <c r="JXH132" s="61"/>
      <c r="JXI132" s="61"/>
      <c r="JXJ132" s="61"/>
      <c r="JXK132" s="61"/>
      <c r="JXL132" s="61"/>
      <c r="JXM132" s="61"/>
      <c r="JXN132" s="61"/>
      <c r="JXO132" s="61"/>
      <c r="JXP132" s="61"/>
      <c r="JXQ132" s="61"/>
      <c r="JXR132" s="61"/>
      <c r="JXS132" s="61"/>
      <c r="JXT132" s="61"/>
      <c r="JXU132" s="61"/>
      <c r="JXV132" s="61"/>
      <c r="JXW132" s="61"/>
      <c r="JXX132" s="61"/>
      <c r="JXY132" s="61"/>
      <c r="JXZ132" s="61"/>
      <c r="JYA132" s="61"/>
      <c r="JYB132" s="61"/>
      <c r="JYC132" s="61"/>
      <c r="JYD132" s="61"/>
      <c r="JYE132" s="61"/>
      <c r="JYF132" s="61"/>
      <c r="JYG132" s="61"/>
      <c r="JYH132" s="61"/>
      <c r="JYI132" s="61"/>
      <c r="JYJ132" s="61"/>
      <c r="JYK132" s="61"/>
      <c r="JYL132" s="61"/>
      <c r="JYM132" s="61"/>
      <c r="JYN132" s="61"/>
      <c r="JYO132" s="61"/>
      <c r="JYP132" s="61"/>
      <c r="JYQ132" s="61"/>
      <c r="JYR132" s="61"/>
      <c r="JYS132" s="61"/>
      <c r="JYT132" s="61"/>
      <c r="JYU132" s="61"/>
      <c r="JYV132" s="61"/>
      <c r="JYW132" s="61"/>
      <c r="JYX132" s="61"/>
      <c r="JYY132" s="61"/>
      <c r="JYZ132" s="61"/>
      <c r="JZA132" s="61"/>
      <c r="JZB132" s="61"/>
      <c r="JZC132" s="61"/>
      <c r="JZD132" s="61"/>
      <c r="JZE132" s="61"/>
      <c r="JZF132" s="61"/>
      <c r="JZG132" s="61"/>
      <c r="JZH132" s="61"/>
      <c r="JZI132" s="61"/>
      <c r="JZJ132" s="61"/>
      <c r="JZK132" s="61"/>
      <c r="JZL132" s="61"/>
      <c r="JZM132" s="61"/>
      <c r="JZN132" s="61"/>
      <c r="JZO132" s="61"/>
      <c r="JZP132" s="61"/>
      <c r="JZQ132" s="61"/>
      <c r="JZR132" s="61"/>
      <c r="JZS132" s="61"/>
      <c r="JZT132" s="61"/>
      <c r="JZU132" s="61"/>
      <c r="JZV132" s="61"/>
      <c r="JZW132" s="61"/>
      <c r="JZX132" s="61"/>
      <c r="JZY132" s="61"/>
      <c r="JZZ132" s="61"/>
      <c r="KAA132" s="61"/>
      <c r="KAB132" s="61"/>
      <c r="KAC132" s="61"/>
      <c r="KAD132" s="61"/>
      <c r="KAE132" s="61"/>
      <c r="KAF132" s="61"/>
      <c r="KAG132" s="61"/>
      <c r="KAH132" s="61"/>
      <c r="KAI132" s="61"/>
      <c r="KAJ132" s="61"/>
      <c r="KAK132" s="61"/>
      <c r="KAL132" s="61"/>
      <c r="KAM132" s="61"/>
      <c r="KAN132" s="61"/>
      <c r="KAO132" s="61"/>
      <c r="KAP132" s="61"/>
      <c r="KAQ132" s="61"/>
      <c r="KAR132" s="61"/>
      <c r="KAS132" s="61"/>
      <c r="KAT132" s="61"/>
      <c r="KAU132" s="61"/>
      <c r="KAV132" s="61"/>
      <c r="KAW132" s="61"/>
      <c r="KAX132" s="61"/>
      <c r="KAY132" s="61"/>
      <c r="KAZ132" s="61"/>
      <c r="KBA132" s="61"/>
      <c r="KBB132" s="61"/>
      <c r="KBC132" s="61"/>
      <c r="KBD132" s="61"/>
      <c r="KBE132" s="61"/>
      <c r="KBF132" s="61"/>
      <c r="KBG132" s="61"/>
      <c r="KBH132" s="61"/>
      <c r="KBI132" s="61"/>
      <c r="KBJ132" s="61"/>
      <c r="KBK132" s="61"/>
      <c r="KBL132" s="61"/>
      <c r="KBM132" s="61"/>
      <c r="KBN132" s="61"/>
      <c r="KBO132" s="61"/>
      <c r="KBP132" s="61"/>
      <c r="KBQ132" s="61"/>
      <c r="KBR132" s="61"/>
      <c r="KBS132" s="61"/>
      <c r="KBT132" s="61"/>
      <c r="KBU132" s="61"/>
      <c r="KBV132" s="61"/>
      <c r="KBW132" s="61"/>
      <c r="KBX132" s="61"/>
      <c r="KBY132" s="61"/>
      <c r="KBZ132" s="61"/>
      <c r="KCA132" s="61"/>
      <c r="KCB132" s="61"/>
      <c r="KCC132" s="61"/>
      <c r="KCD132" s="61"/>
      <c r="KCE132" s="61"/>
      <c r="KCF132" s="61"/>
      <c r="KCG132" s="61"/>
      <c r="KCH132" s="61"/>
      <c r="KCI132" s="61"/>
      <c r="KCJ132" s="61"/>
      <c r="KCK132" s="61"/>
      <c r="KCL132" s="61"/>
      <c r="KCM132" s="61"/>
      <c r="KCN132" s="61"/>
      <c r="KCO132" s="61"/>
      <c r="KCP132" s="61"/>
      <c r="KCQ132" s="61"/>
      <c r="KCR132" s="61"/>
      <c r="KCS132" s="61"/>
      <c r="KCT132" s="61"/>
      <c r="KCU132" s="61"/>
      <c r="KCV132" s="61"/>
      <c r="KCW132" s="61"/>
      <c r="KCX132" s="61"/>
      <c r="KCY132" s="61"/>
      <c r="KCZ132" s="61"/>
      <c r="KDA132" s="61"/>
      <c r="KDB132" s="61"/>
      <c r="KDC132" s="61"/>
      <c r="KDD132" s="61"/>
      <c r="KDE132" s="61"/>
      <c r="KDF132" s="61"/>
      <c r="KDG132" s="61"/>
      <c r="KDH132" s="61"/>
      <c r="KDI132" s="61"/>
      <c r="KDJ132" s="61"/>
      <c r="KDK132" s="61"/>
      <c r="KDL132" s="61"/>
      <c r="KDM132" s="61"/>
      <c r="KDN132" s="61"/>
      <c r="KDO132" s="61"/>
      <c r="KDP132" s="61"/>
      <c r="KDQ132" s="61"/>
      <c r="KDR132" s="61"/>
      <c r="KDS132" s="61"/>
      <c r="KDT132" s="61"/>
      <c r="KDU132" s="61"/>
      <c r="KDV132" s="61"/>
      <c r="KDW132" s="61"/>
      <c r="KDX132" s="61"/>
      <c r="KDY132" s="61"/>
      <c r="KDZ132" s="61"/>
      <c r="KEA132" s="61"/>
      <c r="KEB132" s="61"/>
      <c r="KEC132" s="61"/>
      <c r="KED132" s="61"/>
      <c r="KEE132" s="61"/>
      <c r="KEF132" s="61"/>
      <c r="KEG132" s="61"/>
      <c r="KEH132" s="61"/>
      <c r="KEI132" s="61"/>
      <c r="KEJ132" s="61"/>
      <c r="KEK132" s="61"/>
      <c r="KEL132" s="61"/>
      <c r="KEM132" s="61"/>
      <c r="KEN132" s="61"/>
      <c r="KEO132" s="61"/>
      <c r="KEP132" s="61"/>
      <c r="KEQ132" s="61"/>
      <c r="KER132" s="61"/>
      <c r="KES132" s="61"/>
      <c r="KET132" s="61"/>
      <c r="KEU132" s="61"/>
      <c r="KEV132" s="61"/>
      <c r="KEW132" s="61"/>
      <c r="KEX132" s="61"/>
      <c r="KEY132" s="61"/>
      <c r="KEZ132" s="61"/>
      <c r="KFA132" s="61"/>
      <c r="KFB132" s="61"/>
      <c r="KFC132" s="61"/>
      <c r="KFD132" s="61"/>
      <c r="KFE132" s="61"/>
      <c r="KFF132" s="61"/>
      <c r="KFG132" s="61"/>
      <c r="KFH132" s="61"/>
      <c r="KFI132" s="61"/>
      <c r="KFJ132" s="61"/>
      <c r="KFK132" s="61"/>
      <c r="KFL132" s="61"/>
      <c r="KFM132" s="61"/>
      <c r="KFN132" s="61"/>
      <c r="KFO132" s="61"/>
      <c r="KFP132" s="61"/>
      <c r="KFQ132" s="61"/>
      <c r="KFR132" s="61"/>
      <c r="KFS132" s="61"/>
      <c r="KFT132" s="61"/>
      <c r="KFU132" s="61"/>
      <c r="KFV132" s="61"/>
      <c r="KFW132" s="61"/>
      <c r="KFX132" s="61"/>
      <c r="KFY132" s="61"/>
      <c r="KFZ132" s="61"/>
      <c r="KGA132" s="61"/>
      <c r="KGB132" s="61"/>
      <c r="KGC132" s="61"/>
      <c r="KGD132" s="61"/>
      <c r="KGE132" s="61"/>
      <c r="KGF132" s="61"/>
      <c r="KGG132" s="61"/>
      <c r="KGH132" s="61"/>
      <c r="KGI132" s="61"/>
      <c r="KGJ132" s="61"/>
      <c r="KGK132" s="61"/>
      <c r="KGL132" s="61"/>
      <c r="KGM132" s="61"/>
      <c r="KGN132" s="61"/>
      <c r="KGO132" s="61"/>
      <c r="KGP132" s="61"/>
      <c r="KGQ132" s="61"/>
      <c r="KGR132" s="61"/>
      <c r="KGS132" s="61"/>
      <c r="KGT132" s="61"/>
      <c r="KGU132" s="61"/>
      <c r="KGV132" s="61"/>
      <c r="KGW132" s="61"/>
      <c r="KGX132" s="61"/>
      <c r="KGY132" s="61"/>
      <c r="KGZ132" s="61"/>
      <c r="KHA132" s="61"/>
      <c r="KHB132" s="61"/>
      <c r="KHC132" s="61"/>
      <c r="KHD132" s="61"/>
      <c r="KHE132" s="61"/>
      <c r="KHF132" s="61"/>
      <c r="KHG132" s="61"/>
      <c r="KHH132" s="61"/>
      <c r="KHI132" s="61"/>
      <c r="KHJ132" s="61"/>
      <c r="KHK132" s="61"/>
      <c r="KHL132" s="61"/>
      <c r="KHM132" s="61"/>
      <c r="KHN132" s="61"/>
      <c r="KHO132" s="61"/>
      <c r="KHP132" s="61"/>
      <c r="KHQ132" s="61"/>
      <c r="KHR132" s="61"/>
      <c r="KHS132" s="61"/>
      <c r="KHT132" s="61"/>
      <c r="KHU132" s="61"/>
      <c r="KHV132" s="61"/>
      <c r="KHW132" s="61"/>
      <c r="KHX132" s="61"/>
      <c r="KHY132" s="61"/>
      <c r="KHZ132" s="61"/>
      <c r="KIA132" s="61"/>
      <c r="KIB132" s="61"/>
      <c r="KIC132" s="61"/>
      <c r="KID132" s="61"/>
      <c r="KIE132" s="61"/>
      <c r="KIF132" s="61"/>
      <c r="KIG132" s="61"/>
      <c r="KIH132" s="61"/>
      <c r="KII132" s="61"/>
      <c r="KIJ132" s="61"/>
      <c r="KIK132" s="61"/>
      <c r="KIL132" s="61"/>
      <c r="KIM132" s="61"/>
      <c r="KIN132" s="61"/>
      <c r="KIO132" s="61"/>
      <c r="KIP132" s="61"/>
      <c r="KIQ132" s="61"/>
      <c r="KIR132" s="61"/>
      <c r="KIS132" s="61"/>
      <c r="KIT132" s="61"/>
      <c r="KIU132" s="61"/>
      <c r="KIV132" s="61"/>
      <c r="KIW132" s="61"/>
      <c r="KIX132" s="61"/>
      <c r="KIY132" s="61"/>
      <c r="KIZ132" s="61"/>
      <c r="KJA132" s="61"/>
      <c r="KJB132" s="61"/>
      <c r="KJC132" s="61"/>
      <c r="KJD132" s="61"/>
      <c r="KJE132" s="61"/>
      <c r="KJF132" s="61"/>
      <c r="KJG132" s="61"/>
      <c r="KJH132" s="61"/>
      <c r="KJI132" s="61"/>
      <c r="KJJ132" s="61"/>
      <c r="KJK132" s="61"/>
      <c r="KJL132" s="61"/>
      <c r="KJM132" s="61"/>
      <c r="KJN132" s="61"/>
      <c r="KJO132" s="61"/>
      <c r="KJP132" s="61"/>
      <c r="KJQ132" s="61"/>
      <c r="KJR132" s="61"/>
      <c r="KJS132" s="61"/>
      <c r="KJT132" s="61"/>
      <c r="KJU132" s="61"/>
      <c r="KJV132" s="61"/>
      <c r="KJW132" s="61"/>
      <c r="KJX132" s="61"/>
      <c r="KJY132" s="61"/>
      <c r="KJZ132" s="61"/>
      <c r="KKA132" s="61"/>
      <c r="KKB132" s="61"/>
      <c r="KKC132" s="61"/>
      <c r="KKD132" s="61"/>
      <c r="KKE132" s="61"/>
      <c r="KKF132" s="61"/>
      <c r="KKG132" s="61"/>
      <c r="KKH132" s="61"/>
      <c r="KKI132" s="61"/>
      <c r="KKJ132" s="61"/>
      <c r="KKK132" s="61"/>
      <c r="KKL132" s="61"/>
      <c r="KKM132" s="61"/>
      <c r="KKN132" s="61"/>
      <c r="KKO132" s="61"/>
      <c r="KKP132" s="61"/>
      <c r="KKQ132" s="61"/>
      <c r="KKR132" s="61"/>
      <c r="KKS132" s="61"/>
      <c r="KKT132" s="61"/>
      <c r="KKU132" s="61"/>
      <c r="KKV132" s="61"/>
      <c r="KKW132" s="61"/>
      <c r="KKX132" s="61"/>
      <c r="KKY132" s="61"/>
      <c r="KKZ132" s="61"/>
      <c r="KLA132" s="61"/>
      <c r="KLB132" s="61"/>
      <c r="KLC132" s="61"/>
      <c r="KLD132" s="61"/>
      <c r="KLE132" s="61"/>
      <c r="KLF132" s="61"/>
      <c r="KLG132" s="61"/>
      <c r="KLH132" s="61"/>
      <c r="KLI132" s="61"/>
      <c r="KLJ132" s="61"/>
      <c r="KLK132" s="61"/>
      <c r="KLL132" s="61"/>
      <c r="KLM132" s="61"/>
      <c r="KLN132" s="61"/>
      <c r="KLO132" s="61"/>
      <c r="KLP132" s="61"/>
      <c r="KLQ132" s="61"/>
      <c r="KLR132" s="61"/>
      <c r="KLS132" s="61"/>
      <c r="KLT132" s="61"/>
      <c r="KLU132" s="61"/>
      <c r="KLV132" s="61"/>
      <c r="KLW132" s="61"/>
      <c r="KLX132" s="61"/>
      <c r="KLY132" s="61"/>
      <c r="KLZ132" s="61"/>
      <c r="KMA132" s="61"/>
      <c r="KMB132" s="61"/>
      <c r="KMC132" s="61"/>
      <c r="KMD132" s="61"/>
      <c r="KME132" s="61"/>
      <c r="KMF132" s="61"/>
      <c r="KMG132" s="61"/>
      <c r="KMH132" s="61"/>
      <c r="KMI132" s="61"/>
      <c r="KMJ132" s="61"/>
      <c r="KMK132" s="61"/>
      <c r="KML132" s="61"/>
      <c r="KMM132" s="61"/>
      <c r="KMN132" s="61"/>
      <c r="KMO132" s="61"/>
      <c r="KMP132" s="61"/>
      <c r="KMQ132" s="61"/>
      <c r="KMR132" s="61"/>
      <c r="KMS132" s="61"/>
      <c r="KMT132" s="61"/>
      <c r="KMU132" s="61"/>
      <c r="KMV132" s="61"/>
      <c r="KMW132" s="61"/>
      <c r="KMX132" s="61"/>
      <c r="KMY132" s="61"/>
      <c r="KMZ132" s="61"/>
      <c r="KNA132" s="61"/>
      <c r="KNB132" s="61"/>
      <c r="KNC132" s="61"/>
      <c r="KND132" s="61"/>
      <c r="KNE132" s="61"/>
      <c r="KNF132" s="61"/>
      <c r="KNG132" s="61"/>
      <c r="KNH132" s="61"/>
      <c r="KNI132" s="61"/>
      <c r="KNJ132" s="61"/>
      <c r="KNK132" s="61"/>
      <c r="KNL132" s="61"/>
      <c r="KNM132" s="61"/>
      <c r="KNN132" s="61"/>
      <c r="KNO132" s="61"/>
      <c r="KNP132" s="61"/>
      <c r="KNQ132" s="61"/>
      <c r="KNR132" s="61"/>
      <c r="KNS132" s="61"/>
      <c r="KNT132" s="61"/>
      <c r="KNU132" s="61"/>
      <c r="KNV132" s="61"/>
      <c r="KNW132" s="61"/>
      <c r="KNX132" s="61"/>
      <c r="KNY132" s="61"/>
      <c r="KNZ132" s="61"/>
      <c r="KOA132" s="61"/>
      <c r="KOB132" s="61"/>
      <c r="KOC132" s="61"/>
      <c r="KOD132" s="61"/>
      <c r="KOE132" s="61"/>
      <c r="KOF132" s="61"/>
      <c r="KOG132" s="61"/>
      <c r="KOH132" s="61"/>
      <c r="KOI132" s="61"/>
      <c r="KOJ132" s="61"/>
      <c r="KOK132" s="61"/>
      <c r="KOL132" s="61"/>
      <c r="KOM132" s="61"/>
      <c r="KON132" s="61"/>
      <c r="KOO132" s="61"/>
      <c r="KOP132" s="61"/>
      <c r="KOQ132" s="61"/>
      <c r="KOR132" s="61"/>
      <c r="KOS132" s="61"/>
      <c r="KOT132" s="61"/>
      <c r="KOU132" s="61"/>
      <c r="KOV132" s="61"/>
      <c r="KOW132" s="61"/>
      <c r="KOX132" s="61"/>
      <c r="KOY132" s="61"/>
      <c r="KOZ132" s="61"/>
      <c r="KPA132" s="61"/>
      <c r="KPB132" s="61"/>
      <c r="KPC132" s="61"/>
      <c r="KPD132" s="61"/>
      <c r="KPE132" s="61"/>
      <c r="KPF132" s="61"/>
      <c r="KPG132" s="61"/>
      <c r="KPH132" s="61"/>
      <c r="KPI132" s="61"/>
      <c r="KPJ132" s="61"/>
      <c r="KPK132" s="61"/>
      <c r="KPL132" s="61"/>
      <c r="KPM132" s="61"/>
      <c r="KPN132" s="61"/>
      <c r="KPO132" s="61"/>
      <c r="KPP132" s="61"/>
      <c r="KPQ132" s="61"/>
      <c r="KPR132" s="61"/>
      <c r="KPS132" s="61"/>
      <c r="KPT132" s="61"/>
      <c r="KPU132" s="61"/>
      <c r="KPV132" s="61"/>
      <c r="KPW132" s="61"/>
      <c r="KPX132" s="61"/>
      <c r="KPY132" s="61"/>
      <c r="KPZ132" s="61"/>
      <c r="KQA132" s="61"/>
      <c r="KQB132" s="61"/>
      <c r="KQC132" s="61"/>
      <c r="KQD132" s="61"/>
      <c r="KQE132" s="61"/>
      <c r="KQF132" s="61"/>
      <c r="KQG132" s="61"/>
      <c r="KQH132" s="61"/>
      <c r="KQI132" s="61"/>
      <c r="KQJ132" s="61"/>
      <c r="KQK132" s="61"/>
      <c r="KQL132" s="61"/>
      <c r="KQM132" s="61"/>
      <c r="KQN132" s="61"/>
      <c r="KQO132" s="61"/>
      <c r="KQP132" s="61"/>
      <c r="KQQ132" s="61"/>
      <c r="KQR132" s="61"/>
      <c r="KQS132" s="61"/>
      <c r="KQT132" s="61"/>
      <c r="KQU132" s="61"/>
      <c r="KQV132" s="61"/>
      <c r="KQW132" s="61"/>
      <c r="KQX132" s="61"/>
      <c r="KQY132" s="61"/>
      <c r="KQZ132" s="61"/>
      <c r="KRA132" s="61"/>
      <c r="KRB132" s="61"/>
      <c r="KRC132" s="61"/>
      <c r="KRD132" s="61"/>
      <c r="KRE132" s="61"/>
      <c r="KRF132" s="61"/>
      <c r="KRG132" s="61"/>
      <c r="KRH132" s="61"/>
      <c r="KRI132" s="61"/>
      <c r="KRJ132" s="61"/>
      <c r="KRK132" s="61"/>
      <c r="KRL132" s="61"/>
      <c r="KRM132" s="61"/>
      <c r="KRN132" s="61"/>
      <c r="KRO132" s="61"/>
      <c r="KRP132" s="61"/>
      <c r="KRQ132" s="61"/>
      <c r="KRR132" s="61"/>
      <c r="KRS132" s="61"/>
      <c r="KRT132" s="61"/>
      <c r="KRU132" s="61"/>
      <c r="KRV132" s="61"/>
      <c r="KRW132" s="61"/>
      <c r="KRX132" s="61"/>
      <c r="KRY132" s="61"/>
      <c r="KRZ132" s="61"/>
      <c r="KSA132" s="61"/>
      <c r="KSB132" s="61"/>
      <c r="KSC132" s="61"/>
      <c r="KSD132" s="61"/>
      <c r="KSE132" s="61"/>
      <c r="KSF132" s="61"/>
      <c r="KSG132" s="61"/>
      <c r="KSH132" s="61"/>
      <c r="KSI132" s="61"/>
      <c r="KSJ132" s="61"/>
      <c r="KSK132" s="61"/>
      <c r="KSL132" s="61"/>
      <c r="KSM132" s="61"/>
      <c r="KSN132" s="61"/>
      <c r="KSO132" s="61"/>
      <c r="KSP132" s="61"/>
      <c r="KSQ132" s="61"/>
      <c r="KSR132" s="61"/>
      <c r="KSS132" s="61"/>
      <c r="KST132" s="61"/>
      <c r="KSU132" s="61"/>
      <c r="KSV132" s="61"/>
      <c r="KSW132" s="61"/>
      <c r="KSX132" s="61"/>
      <c r="KSY132" s="61"/>
      <c r="KSZ132" s="61"/>
      <c r="KTA132" s="61"/>
      <c r="KTB132" s="61"/>
      <c r="KTC132" s="61"/>
      <c r="KTD132" s="61"/>
      <c r="KTE132" s="61"/>
      <c r="KTF132" s="61"/>
      <c r="KTG132" s="61"/>
      <c r="KTH132" s="61"/>
      <c r="KTI132" s="61"/>
      <c r="KTJ132" s="61"/>
      <c r="KTK132" s="61"/>
      <c r="KTL132" s="61"/>
      <c r="KTM132" s="61"/>
      <c r="KTN132" s="61"/>
      <c r="KTO132" s="61"/>
      <c r="KTP132" s="61"/>
      <c r="KTQ132" s="61"/>
      <c r="KTR132" s="61"/>
      <c r="KTS132" s="61"/>
      <c r="KTT132" s="61"/>
      <c r="KTU132" s="61"/>
      <c r="KTV132" s="61"/>
      <c r="KTW132" s="61"/>
      <c r="KTX132" s="61"/>
      <c r="KTY132" s="61"/>
      <c r="KTZ132" s="61"/>
      <c r="KUA132" s="61"/>
      <c r="KUB132" s="61"/>
      <c r="KUC132" s="61"/>
      <c r="KUD132" s="61"/>
      <c r="KUE132" s="61"/>
      <c r="KUF132" s="61"/>
      <c r="KUG132" s="61"/>
      <c r="KUH132" s="61"/>
      <c r="KUI132" s="61"/>
      <c r="KUJ132" s="61"/>
      <c r="KUK132" s="61"/>
      <c r="KUL132" s="61"/>
      <c r="KUM132" s="61"/>
      <c r="KUN132" s="61"/>
      <c r="KUO132" s="61"/>
      <c r="KUP132" s="61"/>
      <c r="KUQ132" s="61"/>
      <c r="KUR132" s="61"/>
      <c r="KUS132" s="61"/>
      <c r="KUT132" s="61"/>
      <c r="KUU132" s="61"/>
      <c r="KUV132" s="61"/>
      <c r="KUW132" s="61"/>
      <c r="KUX132" s="61"/>
      <c r="KUY132" s="61"/>
      <c r="KUZ132" s="61"/>
      <c r="KVA132" s="61"/>
      <c r="KVB132" s="61"/>
      <c r="KVC132" s="61"/>
      <c r="KVD132" s="61"/>
      <c r="KVE132" s="61"/>
      <c r="KVF132" s="61"/>
      <c r="KVG132" s="61"/>
      <c r="KVH132" s="61"/>
      <c r="KVI132" s="61"/>
      <c r="KVJ132" s="61"/>
      <c r="KVK132" s="61"/>
      <c r="KVL132" s="61"/>
      <c r="KVM132" s="61"/>
      <c r="KVN132" s="61"/>
      <c r="KVO132" s="61"/>
      <c r="KVP132" s="61"/>
      <c r="KVQ132" s="61"/>
      <c r="KVR132" s="61"/>
      <c r="KVS132" s="61"/>
      <c r="KVT132" s="61"/>
      <c r="KVU132" s="61"/>
      <c r="KVV132" s="61"/>
      <c r="KVW132" s="61"/>
      <c r="KVX132" s="61"/>
      <c r="KVY132" s="61"/>
      <c r="KVZ132" s="61"/>
      <c r="KWA132" s="61"/>
      <c r="KWB132" s="61"/>
      <c r="KWC132" s="61"/>
      <c r="KWD132" s="61"/>
      <c r="KWE132" s="61"/>
      <c r="KWF132" s="61"/>
      <c r="KWG132" s="61"/>
      <c r="KWH132" s="61"/>
      <c r="KWI132" s="61"/>
      <c r="KWJ132" s="61"/>
      <c r="KWK132" s="61"/>
      <c r="KWL132" s="61"/>
      <c r="KWM132" s="61"/>
      <c r="KWN132" s="61"/>
      <c r="KWO132" s="61"/>
      <c r="KWP132" s="61"/>
      <c r="KWQ132" s="61"/>
      <c r="KWR132" s="61"/>
      <c r="KWS132" s="61"/>
      <c r="KWT132" s="61"/>
      <c r="KWU132" s="61"/>
      <c r="KWV132" s="61"/>
      <c r="KWW132" s="61"/>
      <c r="KWX132" s="61"/>
      <c r="KWY132" s="61"/>
      <c r="KWZ132" s="61"/>
      <c r="KXA132" s="61"/>
      <c r="KXB132" s="61"/>
      <c r="KXC132" s="61"/>
      <c r="KXD132" s="61"/>
      <c r="KXE132" s="61"/>
      <c r="KXF132" s="61"/>
      <c r="KXG132" s="61"/>
      <c r="KXH132" s="61"/>
      <c r="KXI132" s="61"/>
      <c r="KXJ132" s="61"/>
      <c r="KXK132" s="61"/>
      <c r="KXL132" s="61"/>
      <c r="KXM132" s="61"/>
      <c r="KXN132" s="61"/>
      <c r="KXO132" s="61"/>
      <c r="KXP132" s="61"/>
      <c r="KXQ132" s="61"/>
      <c r="KXR132" s="61"/>
      <c r="KXS132" s="61"/>
      <c r="KXT132" s="61"/>
      <c r="KXU132" s="61"/>
      <c r="KXV132" s="61"/>
      <c r="KXW132" s="61"/>
      <c r="KXX132" s="61"/>
      <c r="KXY132" s="61"/>
      <c r="KXZ132" s="61"/>
      <c r="KYA132" s="61"/>
      <c r="KYB132" s="61"/>
      <c r="KYC132" s="61"/>
      <c r="KYD132" s="61"/>
      <c r="KYE132" s="61"/>
      <c r="KYF132" s="61"/>
      <c r="KYG132" s="61"/>
      <c r="KYH132" s="61"/>
      <c r="KYI132" s="61"/>
      <c r="KYJ132" s="61"/>
      <c r="KYK132" s="61"/>
      <c r="KYL132" s="61"/>
      <c r="KYM132" s="61"/>
      <c r="KYN132" s="61"/>
      <c r="KYO132" s="61"/>
      <c r="KYP132" s="61"/>
      <c r="KYQ132" s="61"/>
      <c r="KYR132" s="61"/>
      <c r="KYS132" s="61"/>
      <c r="KYT132" s="61"/>
      <c r="KYU132" s="61"/>
      <c r="KYV132" s="61"/>
      <c r="KYW132" s="61"/>
      <c r="KYX132" s="61"/>
      <c r="KYY132" s="61"/>
      <c r="KYZ132" s="61"/>
      <c r="KZA132" s="61"/>
      <c r="KZB132" s="61"/>
      <c r="KZC132" s="61"/>
      <c r="KZD132" s="61"/>
      <c r="KZE132" s="61"/>
      <c r="KZF132" s="61"/>
      <c r="KZG132" s="61"/>
      <c r="KZH132" s="61"/>
      <c r="KZI132" s="61"/>
      <c r="KZJ132" s="61"/>
      <c r="KZK132" s="61"/>
      <c r="KZL132" s="61"/>
      <c r="KZM132" s="61"/>
      <c r="KZN132" s="61"/>
      <c r="KZO132" s="61"/>
      <c r="KZP132" s="61"/>
      <c r="KZQ132" s="61"/>
      <c r="KZR132" s="61"/>
      <c r="KZS132" s="61"/>
      <c r="KZT132" s="61"/>
      <c r="KZU132" s="61"/>
      <c r="KZV132" s="61"/>
      <c r="KZW132" s="61"/>
      <c r="KZX132" s="61"/>
      <c r="KZY132" s="61"/>
      <c r="KZZ132" s="61"/>
      <c r="LAA132" s="61"/>
      <c r="LAB132" s="61"/>
      <c r="LAC132" s="61"/>
      <c r="LAD132" s="61"/>
      <c r="LAE132" s="61"/>
      <c r="LAF132" s="61"/>
      <c r="LAG132" s="61"/>
      <c r="LAH132" s="61"/>
      <c r="LAI132" s="61"/>
      <c r="LAJ132" s="61"/>
      <c r="LAK132" s="61"/>
      <c r="LAL132" s="61"/>
      <c r="LAM132" s="61"/>
      <c r="LAN132" s="61"/>
      <c r="LAO132" s="61"/>
      <c r="LAP132" s="61"/>
      <c r="LAQ132" s="61"/>
      <c r="LAR132" s="61"/>
      <c r="LAS132" s="61"/>
      <c r="LAT132" s="61"/>
      <c r="LAU132" s="61"/>
      <c r="LAV132" s="61"/>
      <c r="LAW132" s="61"/>
      <c r="LAX132" s="61"/>
      <c r="LAY132" s="61"/>
      <c r="LAZ132" s="61"/>
      <c r="LBA132" s="61"/>
      <c r="LBB132" s="61"/>
      <c r="LBC132" s="61"/>
      <c r="LBD132" s="61"/>
      <c r="LBE132" s="61"/>
      <c r="LBF132" s="61"/>
      <c r="LBG132" s="61"/>
      <c r="LBH132" s="61"/>
      <c r="LBI132" s="61"/>
      <c r="LBJ132" s="61"/>
      <c r="LBK132" s="61"/>
      <c r="LBL132" s="61"/>
      <c r="LBM132" s="61"/>
      <c r="LBN132" s="61"/>
      <c r="LBO132" s="61"/>
      <c r="LBP132" s="61"/>
      <c r="LBQ132" s="61"/>
      <c r="LBR132" s="61"/>
      <c r="LBS132" s="61"/>
      <c r="LBT132" s="61"/>
      <c r="LBU132" s="61"/>
      <c r="LBV132" s="61"/>
      <c r="LBW132" s="61"/>
      <c r="LBX132" s="61"/>
      <c r="LBY132" s="61"/>
      <c r="LBZ132" s="61"/>
      <c r="LCA132" s="61"/>
      <c r="LCB132" s="61"/>
      <c r="LCC132" s="61"/>
      <c r="LCD132" s="61"/>
      <c r="LCE132" s="61"/>
      <c r="LCF132" s="61"/>
      <c r="LCG132" s="61"/>
      <c r="LCH132" s="61"/>
      <c r="LCI132" s="61"/>
      <c r="LCJ132" s="61"/>
      <c r="LCK132" s="61"/>
      <c r="LCL132" s="61"/>
      <c r="LCM132" s="61"/>
      <c r="LCN132" s="61"/>
      <c r="LCO132" s="61"/>
      <c r="LCP132" s="61"/>
      <c r="LCQ132" s="61"/>
      <c r="LCR132" s="61"/>
      <c r="LCS132" s="61"/>
      <c r="LCT132" s="61"/>
      <c r="LCU132" s="61"/>
      <c r="LCV132" s="61"/>
      <c r="LCW132" s="61"/>
      <c r="LCX132" s="61"/>
      <c r="LCY132" s="61"/>
      <c r="LCZ132" s="61"/>
      <c r="LDA132" s="61"/>
      <c r="LDB132" s="61"/>
      <c r="LDC132" s="61"/>
      <c r="LDD132" s="61"/>
      <c r="LDE132" s="61"/>
      <c r="LDF132" s="61"/>
      <c r="LDG132" s="61"/>
      <c r="LDH132" s="61"/>
      <c r="LDI132" s="61"/>
      <c r="LDJ132" s="61"/>
      <c r="LDK132" s="61"/>
      <c r="LDL132" s="61"/>
      <c r="LDM132" s="61"/>
      <c r="LDN132" s="61"/>
      <c r="LDO132" s="61"/>
      <c r="LDP132" s="61"/>
      <c r="LDQ132" s="61"/>
      <c r="LDR132" s="61"/>
      <c r="LDS132" s="61"/>
      <c r="LDT132" s="61"/>
      <c r="LDU132" s="61"/>
      <c r="LDV132" s="61"/>
      <c r="LDW132" s="61"/>
      <c r="LDX132" s="61"/>
      <c r="LDY132" s="61"/>
      <c r="LDZ132" s="61"/>
      <c r="LEA132" s="61"/>
      <c r="LEB132" s="61"/>
      <c r="LEC132" s="61"/>
      <c r="LED132" s="61"/>
      <c r="LEE132" s="61"/>
      <c r="LEF132" s="61"/>
      <c r="LEG132" s="61"/>
      <c r="LEH132" s="61"/>
      <c r="LEI132" s="61"/>
      <c r="LEJ132" s="61"/>
      <c r="LEK132" s="61"/>
      <c r="LEL132" s="61"/>
      <c r="LEM132" s="61"/>
      <c r="LEN132" s="61"/>
      <c r="LEO132" s="61"/>
      <c r="LEP132" s="61"/>
      <c r="LEQ132" s="61"/>
      <c r="LER132" s="61"/>
      <c r="LES132" s="61"/>
      <c r="LET132" s="61"/>
      <c r="LEU132" s="61"/>
      <c r="LEV132" s="61"/>
      <c r="LEW132" s="61"/>
      <c r="LEX132" s="61"/>
      <c r="LEY132" s="61"/>
      <c r="LEZ132" s="61"/>
      <c r="LFA132" s="61"/>
      <c r="LFB132" s="61"/>
      <c r="LFC132" s="61"/>
      <c r="LFD132" s="61"/>
      <c r="LFE132" s="61"/>
      <c r="LFF132" s="61"/>
      <c r="LFG132" s="61"/>
      <c r="LFH132" s="61"/>
      <c r="LFI132" s="61"/>
      <c r="LFJ132" s="61"/>
      <c r="LFK132" s="61"/>
      <c r="LFL132" s="61"/>
      <c r="LFM132" s="61"/>
      <c r="LFN132" s="61"/>
      <c r="LFO132" s="61"/>
      <c r="LFP132" s="61"/>
      <c r="LFQ132" s="61"/>
      <c r="LFR132" s="61"/>
      <c r="LFS132" s="61"/>
      <c r="LFT132" s="61"/>
      <c r="LFU132" s="61"/>
      <c r="LFV132" s="61"/>
      <c r="LFW132" s="61"/>
      <c r="LFX132" s="61"/>
      <c r="LFY132" s="61"/>
      <c r="LFZ132" s="61"/>
      <c r="LGA132" s="61"/>
      <c r="LGB132" s="61"/>
      <c r="LGC132" s="61"/>
      <c r="LGD132" s="61"/>
      <c r="LGE132" s="61"/>
      <c r="LGF132" s="61"/>
      <c r="LGG132" s="61"/>
      <c r="LGH132" s="61"/>
      <c r="LGI132" s="61"/>
      <c r="LGJ132" s="61"/>
      <c r="LGK132" s="61"/>
      <c r="LGL132" s="61"/>
      <c r="LGM132" s="61"/>
      <c r="LGN132" s="61"/>
      <c r="LGO132" s="61"/>
      <c r="LGP132" s="61"/>
      <c r="LGQ132" s="61"/>
      <c r="LGR132" s="61"/>
      <c r="LGS132" s="61"/>
      <c r="LGT132" s="61"/>
      <c r="LGU132" s="61"/>
      <c r="LGV132" s="61"/>
      <c r="LGW132" s="61"/>
      <c r="LGX132" s="61"/>
      <c r="LGY132" s="61"/>
      <c r="LGZ132" s="61"/>
      <c r="LHA132" s="61"/>
      <c r="LHB132" s="61"/>
      <c r="LHC132" s="61"/>
      <c r="LHD132" s="61"/>
      <c r="LHE132" s="61"/>
      <c r="LHF132" s="61"/>
      <c r="LHG132" s="61"/>
      <c r="LHH132" s="61"/>
      <c r="LHI132" s="61"/>
      <c r="LHJ132" s="61"/>
      <c r="LHK132" s="61"/>
      <c r="LHL132" s="61"/>
      <c r="LHM132" s="61"/>
      <c r="LHN132" s="61"/>
      <c r="LHO132" s="61"/>
      <c r="LHP132" s="61"/>
      <c r="LHQ132" s="61"/>
      <c r="LHR132" s="61"/>
      <c r="LHS132" s="61"/>
      <c r="LHT132" s="61"/>
      <c r="LHU132" s="61"/>
      <c r="LHV132" s="61"/>
      <c r="LHW132" s="61"/>
      <c r="LHX132" s="61"/>
      <c r="LHY132" s="61"/>
      <c r="LHZ132" s="61"/>
      <c r="LIA132" s="61"/>
      <c r="LIB132" s="61"/>
      <c r="LIC132" s="61"/>
      <c r="LID132" s="61"/>
      <c r="LIE132" s="61"/>
      <c r="LIF132" s="61"/>
      <c r="LIG132" s="61"/>
      <c r="LIH132" s="61"/>
      <c r="LII132" s="61"/>
      <c r="LIJ132" s="61"/>
      <c r="LIK132" s="61"/>
      <c r="LIL132" s="61"/>
      <c r="LIM132" s="61"/>
      <c r="LIN132" s="61"/>
      <c r="LIO132" s="61"/>
      <c r="LIP132" s="61"/>
      <c r="LIQ132" s="61"/>
      <c r="LIR132" s="61"/>
      <c r="LIS132" s="61"/>
      <c r="LIT132" s="61"/>
      <c r="LIU132" s="61"/>
      <c r="LIV132" s="61"/>
      <c r="LIW132" s="61"/>
      <c r="LIX132" s="61"/>
      <c r="LIY132" s="61"/>
      <c r="LIZ132" s="61"/>
      <c r="LJA132" s="61"/>
      <c r="LJB132" s="61"/>
      <c r="LJC132" s="61"/>
      <c r="LJD132" s="61"/>
      <c r="LJE132" s="61"/>
      <c r="LJF132" s="61"/>
      <c r="LJG132" s="61"/>
      <c r="LJH132" s="61"/>
      <c r="LJI132" s="61"/>
      <c r="LJJ132" s="61"/>
      <c r="LJK132" s="61"/>
      <c r="LJL132" s="61"/>
      <c r="LJM132" s="61"/>
      <c r="LJN132" s="61"/>
      <c r="LJO132" s="61"/>
      <c r="LJP132" s="61"/>
      <c r="LJQ132" s="61"/>
      <c r="LJR132" s="61"/>
      <c r="LJS132" s="61"/>
      <c r="LJT132" s="61"/>
      <c r="LJU132" s="61"/>
      <c r="LJV132" s="61"/>
      <c r="LJW132" s="61"/>
      <c r="LJX132" s="61"/>
      <c r="LJY132" s="61"/>
      <c r="LJZ132" s="61"/>
      <c r="LKA132" s="61"/>
      <c r="LKB132" s="61"/>
      <c r="LKC132" s="61"/>
      <c r="LKD132" s="61"/>
      <c r="LKE132" s="61"/>
      <c r="LKF132" s="61"/>
      <c r="LKG132" s="61"/>
      <c r="LKH132" s="61"/>
      <c r="LKI132" s="61"/>
      <c r="LKJ132" s="61"/>
      <c r="LKK132" s="61"/>
      <c r="LKL132" s="61"/>
      <c r="LKM132" s="61"/>
      <c r="LKN132" s="61"/>
      <c r="LKO132" s="61"/>
      <c r="LKP132" s="61"/>
      <c r="LKQ132" s="61"/>
      <c r="LKR132" s="61"/>
      <c r="LKS132" s="61"/>
      <c r="LKT132" s="61"/>
      <c r="LKU132" s="61"/>
      <c r="LKV132" s="61"/>
      <c r="LKW132" s="61"/>
      <c r="LKX132" s="61"/>
      <c r="LKY132" s="61"/>
      <c r="LKZ132" s="61"/>
      <c r="LLA132" s="61"/>
      <c r="LLB132" s="61"/>
      <c r="LLC132" s="61"/>
      <c r="LLD132" s="61"/>
      <c r="LLE132" s="61"/>
      <c r="LLF132" s="61"/>
      <c r="LLG132" s="61"/>
      <c r="LLH132" s="61"/>
      <c r="LLI132" s="61"/>
      <c r="LLJ132" s="61"/>
      <c r="LLK132" s="61"/>
      <c r="LLL132" s="61"/>
      <c r="LLM132" s="61"/>
      <c r="LLN132" s="61"/>
      <c r="LLO132" s="61"/>
      <c r="LLP132" s="61"/>
      <c r="LLQ132" s="61"/>
      <c r="LLR132" s="61"/>
      <c r="LLS132" s="61"/>
      <c r="LLT132" s="61"/>
      <c r="LLU132" s="61"/>
      <c r="LLV132" s="61"/>
      <c r="LLW132" s="61"/>
      <c r="LLX132" s="61"/>
      <c r="LLY132" s="61"/>
      <c r="LLZ132" s="61"/>
      <c r="LMA132" s="61"/>
      <c r="LMB132" s="61"/>
      <c r="LMC132" s="61"/>
      <c r="LMD132" s="61"/>
      <c r="LME132" s="61"/>
      <c r="LMF132" s="61"/>
      <c r="LMG132" s="61"/>
      <c r="LMH132" s="61"/>
      <c r="LMI132" s="61"/>
      <c r="LMJ132" s="61"/>
      <c r="LMK132" s="61"/>
      <c r="LML132" s="61"/>
      <c r="LMM132" s="61"/>
      <c r="LMN132" s="61"/>
      <c r="LMO132" s="61"/>
      <c r="LMP132" s="61"/>
      <c r="LMQ132" s="61"/>
      <c r="LMR132" s="61"/>
      <c r="LMS132" s="61"/>
      <c r="LMT132" s="61"/>
      <c r="LMU132" s="61"/>
      <c r="LMV132" s="61"/>
      <c r="LMW132" s="61"/>
      <c r="LMX132" s="61"/>
      <c r="LMY132" s="61"/>
      <c r="LMZ132" s="61"/>
      <c r="LNA132" s="61"/>
      <c r="LNB132" s="61"/>
      <c r="LNC132" s="61"/>
      <c r="LND132" s="61"/>
      <c r="LNE132" s="61"/>
      <c r="LNF132" s="61"/>
      <c r="LNG132" s="61"/>
      <c r="LNH132" s="61"/>
      <c r="LNI132" s="61"/>
      <c r="LNJ132" s="61"/>
      <c r="LNK132" s="61"/>
      <c r="LNL132" s="61"/>
      <c r="LNM132" s="61"/>
      <c r="LNN132" s="61"/>
      <c r="LNO132" s="61"/>
      <c r="LNP132" s="61"/>
      <c r="LNQ132" s="61"/>
      <c r="LNR132" s="61"/>
      <c r="LNS132" s="61"/>
      <c r="LNT132" s="61"/>
      <c r="LNU132" s="61"/>
      <c r="LNV132" s="61"/>
      <c r="LNW132" s="61"/>
      <c r="LNX132" s="61"/>
      <c r="LNY132" s="61"/>
      <c r="LNZ132" s="61"/>
      <c r="LOA132" s="61"/>
      <c r="LOB132" s="61"/>
      <c r="LOC132" s="61"/>
      <c r="LOD132" s="61"/>
      <c r="LOE132" s="61"/>
      <c r="LOF132" s="61"/>
      <c r="LOG132" s="61"/>
      <c r="LOH132" s="61"/>
      <c r="LOI132" s="61"/>
      <c r="LOJ132" s="61"/>
      <c r="LOK132" s="61"/>
      <c r="LOL132" s="61"/>
      <c r="LOM132" s="61"/>
      <c r="LON132" s="61"/>
      <c r="LOO132" s="61"/>
      <c r="LOP132" s="61"/>
      <c r="LOQ132" s="61"/>
      <c r="LOR132" s="61"/>
      <c r="LOS132" s="61"/>
      <c r="LOT132" s="61"/>
      <c r="LOU132" s="61"/>
      <c r="LOV132" s="61"/>
      <c r="LOW132" s="61"/>
      <c r="LOX132" s="61"/>
      <c r="LOY132" s="61"/>
      <c r="LOZ132" s="61"/>
      <c r="LPA132" s="61"/>
      <c r="LPB132" s="61"/>
      <c r="LPC132" s="61"/>
      <c r="LPD132" s="61"/>
      <c r="LPE132" s="61"/>
      <c r="LPF132" s="61"/>
      <c r="LPG132" s="61"/>
      <c r="LPH132" s="61"/>
      <c r="LPI132" s="61"/>
      <c r="LPJ132" s="61"/>
      <c r="LPK132" s="61"/>
      <c r="LPL132" s="61"/>
      <c r="LPM132" s="61"/>
      <c r="LPN132" s="61"/>
      <c r="LPO132" s="61"/>
      <c r="LPP132" s="61"/>
      <c r="LPQ132" s="61"/>
      <c r="LPR132" s="61"/>
      <c r="LPS132" s="61"/>
      <c r="LPT132" s="61"/>
      <c r="LPU132" s="61"/>
      <c r="LPV132" s="61"/>
      <c r="LPW132" s="61"/>
      <c r="LPX132" s="61"/>
      <c r="LPY132" s="61"/>
      <c r="LPZ132" s="61"/>
      <c r="LQA132" s="61"/>
      <c r="LQB132" s="61"/>
      <c r="LQC132" s="61"/>
      <c r="LQD132" s="61"/>
      <c r="LQE132" s="61"/>
      <c r="LQF132" s="61"/>
      <c r="LQG132" s="61"/>
      <c r="LQH132" s="61"/>
      <c r="LQI132" s="61"/>
      <c r="LQJ132" s="61"/>
      <c r="LQK132" s="61"/>
      <c r="LQL132" s="61"/>
      <c r="LQM132" s="61"/>
      <c r="LQN132" s="61"/>
      <c r="LQO132" s="61"/>
      <c r="LQP132" s="61"/>
      <c r="LQQ132" s="61"/>
      <c r="LQR132" s="61"/>
      <c r="LQS132" s="61"/>
      <c r="LQT132" s="61"/>
      <c r="LQU132" s="61"/>
      <c r="LQV132" s="61"/>
      <c r="LQW132" s="61"/>
      <c r="LQX132" s="61"/>
      <c r="LQY132" s="61"/>
      <c r="LQZ132" s="61"/>
      <c r="LRA132" s="61"/>
      <c r="LRB132" s="61"/>
      <c r="LRC132" s="61"/>
      <c r="LRD132" s="61"/>
      <c r="LRE132" s="61"/>
      <c r="LRF132" s="61"/>
      <c r="LRG132" s="61"/>
      <c r="LRH132" s="61"/>
      <c r="LRI132" s="61"/>
      <c r="LRJ132" s="61"/>
      <c r="LRK132" s="61"/>
      <c r="LRL132" s="61"/>
      <c r="LRM132" s="61"/>
      <c r="LRN132" s="61"/>
      <c r="LRO132" s="61"/>
      <c r="LRP132" s="61"/>
      <c r="LRQ132" s="61"/>
      <c r="LRR132" s="61"/>
      <c r="LRS132" s="61"/>
      <c r="LRT132" s="61"/>
      <c r="LRU132" s="61"/>
      <c r="LRV132" s="61"/>
      <c r="LRW132" s="61"/>
      <c r="LRX132" s="61"/>
      <c r="LRY132" s="61"/>
      <c r="LRZ132" s="61"/>
      <c r="LSA132" s="61"/>
      <c r="LSB132" s="61"/>
      <c r="LSC132" s="61"/>
      <c r="LSD132" s="61"/>
      <c r="LSE132" s="61"/>
      <c r="LSF132" s="61"/>
      <c r="LSG132" s="61"/>
      <c r="LSH132" s="61"/>
      <c r="LSI132" s="61"/>
      <c r="LSJ132" s="61"/>
      <c r="LSK132" s="61"/>
      <c r="LSL132" s="61"/>
      <c r="LSM132" s="61"/>
      <c r="LSN132" s="61"/>
      <c r="LSO132" s="61"/>
      <c r="LSP132" s="61"/>
      <c r="LSQ132" s="61"/>
      <c r="LSR132" s="61"/>
      <c r="LSS132" s="61"/>
      <c r="LST132" s="61"/>
      <c r="LSU132" s="61"/>
      <c r="LSV132" s="61"/>
      <c r="LSW132" s="61"/>
      <c r="LSX132" s="61"/>
      <c r="LSY132" s="61"/>
      <c r="LSZ132" s="61"/>
      <c r="LTA132" s="61"/>
      <c r="LTB132" s="61"/>
      <c r="LTC132" s="61"/>
      <c r="LTD132" s="61"/>
      <c r="LTE132" s="61"/>
      <c r="LTF132" s="61"/>
      <c r="LTG132" s="61"/>
      <c r="LTH132" s="61"/>
      <c r="LTI132" s="61"/>
      <c r="LTJ132" s="61"/>
      <c r="LTK132" s="61"/>
      <c r="LTL132" s="61"/>
      <c r="LTM132" s="61"/>
      <c r="LTN132" s="61"/>
      <c r="LTO132" s="61"/>
      <c r="LTP132" s="61"/>
      <c r="LTQ132" s="61"/>
      <c r="LTR132" s="61"/>
      <c r="LTS132" s="61"/>
      <c r="LTT132" s="61"/>
      <c r="LTU132" s="61"/>
      <c r="LTV132" s="61"/>
      <c r="LTW132" s="61"/>
      <c r="LTX132" s="61"/>
      <c r="LTY132" s="61"/>
      <c r="LTZ132" s="61"/>
      <c r="LUA132" s="61"/>
      <c r="LUB132" s="61"/>
      <c r="LUC132" s="61"/>
      <c r="LUD132" s="61"/>
      <c r="LUE132" s="61"/>
      <c r="LUF132" s="61"/>
      <c r="LUG132" s="61"/>
      <c r="LUH132" s="61"/>
      <c r="LUI132" s="61"/>
      <c r="LUJ132" s="61"/>
      <c r="LUK132" s="61"/>
      <c r="LUL132" s="61"/>
      <c r="LUM132" s="61"/>
      <c r="LUN132" s="61"/>
      <c r="LUO132" s="61"/>
      <c r="LUP132" s="61"/>
      <c r="LUQ132" s="61"/>
      <c r="LUR132" s="61"/>
      <c r="LUS132" s="61"/>
      <c r="LUT132" s="61"/>
      <c r="LUU132" s="61"/>
      <c r="LUV132" s="61"/>
      <c r="LUW132" s="61"/>
      <c r="LUX132" s="61"/>
      <c r="LUY132" s="61"/>
      <c r="LUZ132" s="61"/>
      <c r="LVA132" s="61"/>
      <c r="LVB132" s="61"/>
      <c r="LVC132" s="61"/>
      <c r="LVD132" s="61"/>
      <c r="LVE132" s="61"/>
      <c r="LVF132" s="61"/>
      <c r="LVG132" s="61"/>
      <c r="LVH132" s="61"/>
      <c r="LVI132" s="61"/>
      <c r="LVJ132" s="61"/>
      <c r="LVK132" s="61"/>
      <c r="LVL132" s="61"/>
      <c r="LVM132" s="61"/>
      <c r="LVN132" s="61"/>
      <c r="LVO132" s="61"/>
      <c r="LVP132" s="61"/>
      <c r="LVQ132" s="61"/>
      <c r="LVR132" s="61"/>
      <c r="LVS132" s="61"/>
      <c r="LVT132" s="61"/>
      <c r="LVU132" s="61"/>
      <c r="LVV132" s="61"/>
      <c r="LVW132" s="61"/>
      <c r="LVX132" s="61"/>
      <c r="LVY132" s="61"/>
      <c r="LVZ132" s="61"/>
      <c r="LWA132" s="61"/>
      <c r="LWB132" s="61"/>
      <c r="LWC132" s="61"/>
      <c r="LWD132" s="61"/>
      <c r="LWE132" s="61"/>
      <c r="LWF132" s="61"/>
      <c r="LWG132" s="61"/>
      <c r="LWH132" s="61"/>
      <c r="LWI132" s="61"/>
      <c r="LWJ132" s="61"/>
      <c r="LWK132" s="61"/>
      <c r="LWL132" s="61"/>
      <c r="LWM132" s="61"/>
      <c r="LWN132" s="61"/>
      <c r="LWO132" s="61"/>
      <c r="LWP132" s="61"/>
      <c r="LWQ132" s="61"/>
      <c r="LWR132" s="61"/>
      <c r="LWS132" s="61"/>
      <c r="LWT132" s="61"/>
      <c r="LWU132" s="61"/>
      <c r="LWV132" s="61"/>
      <c r="LWW132" s="61"/>
      <c r="LWX132" s="61"/>
      <c r="LWY132" s="61"/>
      <c r="LWZ132" s="61"/>
      <c r="LXA132" s="61"/>
      <c r="LXB132" s="61"/>
      <c r="LXC132" s="61"/>
      <c r="LXD132" s="61"/>
      <c r="LXE132" s="61"/>
      <c r="LXF132" s="61"/>
      <c r="LXG132" s="61"/>
      <c r="LXH132" s="61"/>
      <c r="LXI132" s="61"/>
      <c r="LXJ132" s="61"/>
      <c r="LXK132" s="61"/>
      <c r="LXL132" s="61"/>
      <c r="LXM132" s="61"/>
      <c r="LXN132" s="61"/>
      <c r="LXO132" s="61"/>
      <c r="LXP132" s="61"/>
      <c r="LXQ132" s="61"/>
      <c r="LXR132" s="61"/>
      <c r="LXS132" s="61"/>
      <c r="LXT132" s="61"/>
      <c r="LXU132" s="61"/>
      <c r="LXV132" s="61"/>
      <c r="LXW132" s="61"/>
      <c r="LXX132" s="61"/>
      <c r="LXY132" s="61"/>
      <c r="LXZ132" s="61"/>
      <c r="LYA132" s="61"/>
      <c r="LYB132" s="61"/>
      <c r="LYC132" s="61"/>
      <c r="LYD132" s="61"/>
      <c r="LYE132" s="61"/>
      <c r="LYF132" s="61"/>
      <c r="LYG132" s="61"/>
      <c r="LYH132" s="61"/>
      <c r="LYI132" s="61"/>
      <c r="LYJ132" s="61"/>
      <c r="LYK132" s="61"/>
      <c r="LYL132" s="61"/>
      <c r="LYM132" s="61"/>
      <c r="LYN132" s="61"/>
      <c r="LYO132" s="61"/>
      <c r="LYP132" s="61"/>
      <c r="LYQ132" s="61"/>
      <c r="LYR132" s="61"/>
      <c r="LYS132" s="61"/>
      <c r="LYT132" s="61"/>
      <c r="LYU132" s="61"/>
      <c r="LYV132" s="61"/>
      <c r="LYW132" s="61"/>
      <c r="LYX132" s="61"/>
      <c r="LYY132" s="61"/>
      <c r="LYZ132" s="61"/>
      <c r="LZA132" s="61"/>
      <c r="LZB132" s="61"/>
      <c r="LZC132" s="61"/>
      <c r="LZD132" s="61"/>
      <c r="LZE132" s="61"/>
      <c r="LZF132" s="61"/>
      <c r="LZG132" s="61"/>
      <c r="LZH132" s="61"/>
      <c r="LZI132" s="61"/>
      <c r="LZJ132" s="61"/>
      <c r="LZK132" s="61"/>
      <c r="LZL132" s="61"/>
      <c r="LZM132" s="61"/>
      <c r="LZN132" s="61"/>
      <c r="LZO132" s="61"/>
      <c r="LZP132" s="61"/>
      <c r="LZQ132" s="61"/>
      <c r="LZR132" s="61"/>
      <c r="LZS132" s="61"/>
      <c r="LZT132" s="61"/>
      <c r="LZU132" s="61"/>
      <c r="LZV132" s="61"/>
      <c r="LZW132" s="61"/>
      <c r="LZX132" s="61"/>
      <c r="LZY132" s="61"/>
      <c r="LZZ132" s="61"/>
      <c r="MAA132" s="61"/>
      <c r="MAB132" s="61"/>
      <c r="MAC132" s="61"/>
      <c r="MAD132" s="61"/>
      <c r="MAE132" s="61"/>
      <c r="MAF132" s="61"/>
      <c r="MAG132" s="61"/>
      <c r="MAH132" s="61"/>
      <c r="MAI132" s="61"/>
      <c r="MAJ132" s="61"/>
      <c r="MAK132" s="61"/>
      <c r="MAL132" s="61"/>
      <c r="MAM132" s="61"/>
      <c r="MAN132" s="61"/>
      <c r="MAO132" s="61"/>
      <c r="MAP132" s="61"/>
      <c r="MAQ132" s="61"/>
      <c r="MAR132" s="61"/>
      <c r="MAS132" s="61"/>
      <c r="MAT132" s="61"/>
      <c r="MAU132" s="61"/>
      <c r="MAV132" s="61"/>
      <c r="MAW132" s="61"/>
      <c r="MAX132" s="61"/>
      <c r="MAY132" s="61"/>
      <c r="MAZ132" s="61"/>
      <c r="MBA132" s="61"/>
      <c r="MBB132" s="61"/>
      <c r="MBC132" s="61"/>
      <c r="MBD132" s="61"/>
      <c r="MBE132" s="61"/>
      <c r="MBF132" s="61"/>
      <c r="MBG132" s="61"/>
      <c r="MBH132" s="61"/>
      <c r="MBI132" s="61"/>
      <c r="MBJ132" s="61"/>
      <c r="MBK132" s="61"/>
      <c r="MBL132" s="61"/>
      <c r="MBM132" s="61"/>
      <c r="MBN132" s="61"/>
      <c r="MBO132" s="61"/>
      <c r="MBP132" s="61"/>
      <c r="MBQ132" s="61"/>
      <c r="MBR132" s="61"/>
      <c r="MBS132" s="61"/>
      <c r="MBT132" s="61"/>
      <c r="MBU132" s="61"/>
      <c r="MBV132" s="61"/>
      <c r="MBW132" s="61"/>
      <c r="MBX132" s="61"/>
      <c r="MBY132" s="61"/>
      <c r="MBZ132" s="61"/>
      <c r="MCA132" s="61"/>
      <c r="MCB132" s="61"/>
      <c r="MCC132" s="61"/>
      <c r="MCD132" s="61"/>
      <c r="MCE132" s="61"/>
      <c r="MCF132" s="61"/>
      <c r="MCG132" s="61"/>
      <c r="MCH132" s="61"/>
      <c r="MCI132" s="61"/>
      <c r="MCJ132" s="61"/>
      <c r="MCK132" s="61"/>
      <c r="MCL132" s="61"/>
      <c r="MCM132" s="61"/>
      <c r="MCN132" s="61"/>
      <c r="MCO132" s="61"/>
      <c r="MCP132" s="61"/>
      <c r="MCQ132" s="61"/>
      <c r="MCR132" s="61"/>
      <c r="MCS132" s="61"/>
      <c r="MCT132" s="61"/>
      <c r="MCU132" s="61"/>
      <c r="MCV132" s="61"/>
      <c r="MCW132" s="61"/>
      <c r="MCX132" s="61"/>
      <c r="MCY132" s="61"/>
      <c r="MCZ132" s="61"/>
      <c r="MDA132" s="61"/>
      <c r="MDB132" s="61"/>
      <c r="MDC132" s="61"/>
      <c r="MDD132" s="61"/>
      <c r="MDE132" s="61"/>
      <c r="MDF132" s="61"/>
      <c r="MDG132" s="61"/>
      <c r="MDH132" s="61"/>
      <c r="MDI132" s="61"/>
      <c r="MDJ132" s="61"/>
      <c r="MDK132" s="61"/>
      <c r="MDL132" s="61"/>
      <c r="MDM132" s="61"/>
      <c r="MDN132" s="61"/>
      <c r="MDO132" s="61"/>
      <c r="MDP132" s="61"/>
      <c r="MDQ132" s="61"/>
      <c r="MDR132" s="61"/>
      <c r="MDS132" s="61"/>
      <c r="MDT132" s="61"/>
      <c r="MDU132" s="61"/>
      <c r="MDV132" s="61"/>
      <c r="MDW132" s="61"/>
      <c r="MDX132" s="61"/>
      <c r="MDY132" s="61"/>
      <c r="MDZ132" s="61"/>
      <c r="MEA132" s="61"/>
      <c r="MEB132" s="61"/>
      <c r="MEC132" s="61"/>
      <c r="MED132" s="61"/>
      <c r="MEE132" s="61"/>
      <c r="MEF132" s="61"/>
      <c r="MEG132" s="61"/>
      <c r="MEH132" s="61"/>
      <c r="MEI132" s="61"/>
      <c r="MEJ132" s="61"/>
      <c r="MEK132" s="61"/>
      <c r="MEL132" s="61"/>
      <c r="MEM132" s="61"/>
      <c r="MEN132" s="61"/>
      <c r="MEO132" s="61"/>
      <c r="MEP132" s="61"/>
      <c r="MEQ132" s="61"/>
      <c r="MER132" s="61"/>
      <c r="MES132" s="61"/>
      <c r="MET132" s="61"/>
      <c r="MEU132" s="61"/>
      <c r="MEV132" s="61"/>
      <c r="MEW132" s="61"/>
      <c r="MEX132" s="61"/>
      <c r="MEY132" s="61"/>
      <c r="MEZ132" s="61"/>
      <c r="MFA132" s="61"/>
      <c r="MFB132" s="61"/>
      <c r="MFC132" s="61"/>
      <c r="MFD132" s="61"/>
      <c r="MFE132" s="61"/>
      <c r="MFF132" s="61"/>
      <c r="MFG132" s="61"/>
      <c r="MFH132" s="61"/>
      <c r="MFI132" s="61"/>
      <c r="MFJ132" s="61"/>
      <c r="MFK132" s="61"/>
      <c r="MFL132" s="61"/>
      <c r="MFM132" s="61"/>
      <c r="MFN132" s="61"/>
      <c r="MFO132" s="61"/>
      <c r="MFP132" s="61"/>
      <c r="MFQ132" s="61"/>
      <c r="MFR132" s="61"/>
      <c r="MFS132" s="61"/>
      <c r="MFT132" s="61"/>
      <c r="MFU132" s="61"/>
      <c r="MFV132" s="61"/>
      <c r="MFW132" s="61"/>
      <c r="MFX132" s="61"/>
      <c r="MFY132" s="61"/>
      <c r="MFZ132" s="61"/>
      <c r="MGA132" s="61"/>
      <c r="MGB132" s="61"/>
      <c r="MGC132" s="61"/>
      <c r="MGD132" s="61"/>
      <c r="MGE132" s="61"/>
      <c r="MGF132" s="61"/>
      <c r="MGG132" s="61"/>
      <c r="MGH132" s="61"/>
      <c r="MGI132" s="61"/>
      <c r="MGJ132" s="61"/>
      <c r="MGK132" s="61"/>
      <c r="MGL132" s="61"/>
      <c r="MGM132" s="61"/>
      <c r="MGN132" s="61"/>
      <c r="MGO132" s="61"/>
      <c r="MGP132" s="61"/>
      <c r="MGQ132" s="61"/>
      <c r="MGR132" s="61"/>
      <c r="MGS132" s="61"/>
      <c r="MGT132" s="61"/>
      <c r="MGU132" s="61"/>
      <c r="MGV132" s="61"/>
      <c r="MGW132" s="61"/>
      <c r="MGX132" s="61"/>
      <c r="MGY132" s="61"/>
      <c r="MGZ132" s="61"/>
      <c r="MHA132" s="61"/>
      <c r="MHB132" s="61"/>
      <c r="MHC132" s="61"/>
      <c r="MHD132" s="61"/>
      <c r="MHE132" s="61"/>
      <c r="MHF132" s="61"/>
      <c r="MHG132" s="61"/>
      <c r="MHH132" s="61"/>
      <c r="MHI132" s="61"/>
      <c r="MHJ132" s="61"/>
      <c r="MHK132" s="61"/>
      <c r="MHL132" s="61"/>
      <c r="MHM132" s="61"/>
      <c r="MHN132" s="61"/>
      <c r="MHO132" s="61"/>
      <c r="MHP132" s="61"/>
      <c r="MHQ132" s="61"/>
      <c r="MHR132" s="61"/>
      <c r="MHS132" s="61"/>
      <c r="MHT132" s="61"/>
      <c r="MHU132" s="61"/>
      <c r="MHV132" s="61"/>
      <c r="MHW132" s="61"/>
      <c r="MHX132" s="61"/>
      <c r="MHY132" s="61"/>
      <c r="MHZ132" s="61"/>
      <c r="MIA132" s="61"/>
      <c r="MIB132" s="61"/>
      <c r="MIC132" s="61"/>
      <c r="MID132" s="61"/>
      <c r="MIE132" s="61"/>
      <c r="MIF132" s="61"/>
      <c r="MIG132" s="61"/>
      <c r="MIH132" s="61"/>
      <c r="MII132" s="61"/>
      <c r="MIJ132" s="61"/>
      <c r="MIK132" s="61"/>
      <c r="MIL132" s="61"/>
      <c r="MIM132" s="61"/>
      <c r="MIN132" s="61"/>
      <c r="MIO132" s="61"/>
      <c r="MIP132" s="61"/>
      <c r="MIQ132" s="61"/>
      <c r="MIR132" s="61"/>
      <c r="MIS132" s="61"/>
      <c r="MIT132" s="61"/>
      <c r="MIU132" s="61"/>
      <c r="MIV132" s="61"/>
      <c r="MIW132" s="61"/>
      <c r="MIX132" s="61"/>
      <c r="MIY132" s="61"/>
      <c r="MIZ132" s="61"/>
      <c r="MJA132" s="61"/>
      <c r="MJB132" s="61"/>
      <c r="MJC132" s="61"/>
      <c r="MJD132" s="61"/>
      <c r="MJE132" s="61"/>
      <c r="MJF132" s="61"/>
      <c r="MJG132" s="61"/>
      <c r="MJH132" s="61"/>
      <c r="MJI132" s="61"/>
      <c r="MJJ132" s="61"/>
      <c r="MJK132" s="61"/>
      <c r="MJL132" s="61"/>
      <c r="MJM132" s="61"/>
      <c r="MJN132" s="61"/>
      <c r="MJO132" s="61"/>
      <c r="MJP132" s="61"/>
      <c r="MJQ132" s="61"/>
      <c r="MJR132" s="61"/>
      <c r="MJS132" s="61"/>
      <c r="MJT132" s="61"/>
      <c r="MJU132" s="61"/>
      <c r="MJV132" s="61"/>
      <c r="MJW132" s="61"/>
      <c r="MJX132" s="61"/>
      <c r="MJY132" s="61"/>
      <c r="MJZ132" s="61"/>
      <c r="MKA132" s="61"/>
      <c r="MKB132" s="61"/>
      <c r="MKC132" s="61"/>
      <c r="MKD132" s="61"/>
      <c r="MKE132" s="61"/>
      <c r="MKF132" s="61"/>
      <c r="MKG132" s="61"/>
      <c r="MKH132" s="61"/>
      <c r="MKI132" s="61"/>
      <c r="MKJ132" s="61"/>
      <c r="MKK132" s="61"/>
      <c r="MKL132" s="61"/>
      <c r="MKM132" s="61"/>
      <c r="MKN132" s="61"/>
      <c r="MKO132" s="61"/>
      <c r="MKP132" s="61"/>
      <c r="MKQ132" s="61"/>
      <c r="MKR132" s="61"/>
      <c r="MKS132" s="61"/>
      <c r="MKT132" s="61"/>
      <c r="MKU132" s="61"/>
      <c r="MKV132" s="61"/>
      <c r="MKW132" s="61"/>
      <c r="MKX132" s="61"/>
      <c r="MKY132" s="61"/>
      <c r="MKZ132" s="61"/>
      <c r="MLA132" s="61"/>
      <c r="MLB132" s="61"/>
      <c r="MLC132" s="61"/>
      <c r="MLD132" s="61"/>
      <c r="MLE132" s="61"/>
      <c r="MLF132" s="61"/>
      <c r="MLG132" s="61"/>
      <c r="MLH132" s="61"/>
      <c r="MLI132" s="61"/>
      <c r="MLJ132" s="61"/>
      <c r="MLK132" s="61"/>
      <c r="MLL132" s="61"/>
      <c r="MLM132" s="61"/>
      <c r="MLN132" s="61"/>
      <c r="MLO132" s="61"/>
      <c r="MLP132" s="61"/>
      <c r="MLQ132" s="61"/>
      <c r="MLR132" s="61"/>
      <c r="MLS132" s="61"/>
      <c r="MLT132" s="61"/>
      <c r="MLU132" s="61"/>
      <c r="MLV132" s="61"/>
      <c r="MLW132" s="61"/>
      <c r="MLX132" s="61"/>
      <c r="MLY132" s="61"/>
      <c r="MLZ132" s="61"/>
      <c r="MMA132" s="61"/>
      <c r="MMB132" s="61"/>
      <c r="MMC132" s="61"/>
      <c r="MMD132" s="61"/>
      <c r="MME132" s="61"/>
      <c r="MMF132" s="61"/>
      <c r="MMG132" s="61"/>
      <c r="MMH132" s="61"/>
      <c r="MMI132" s="61"/>
      <c r="MMJ132" s="61"/>
      <c r="MMK132" s="61"/>
      <c r="MML132" s="61"/>
      <c r="MMM132" s="61"/>
      <c r="MMN132" s="61"/>
      <c r="MMO132" s="61"/>
      <c r="MMP132" s="61"/>
      <c r="MMQ132" s="61"/>
      <c r="MMR132" s="61"/>
      <c r="MMS132" s="61"/>
      <c r="MMT132" s="61"/>
      <c r="MMU132" s="61"/>
      <c r="MMV132" s="61"/>
      <c r="MMW132" s="61"/>
      <c r="MMX132" s="61"/>
      <c r="MMY132" s="61"/>
      <c r="MMZ132" s="61"/>
      <c r="MNA132" s="61"/>
      <c r="MNB132" s="61"/>
      <c r="MNC132" s="61"/>
      <c r="MND132" s="61"/>
      <c r="MNE132" s="61"/>
      <c r="MNF132" s="61"/>
      <c r="MNG132" s="61"/>
      <c r="MNH132" s="61"/>
      <c r="MNI132" s="61"/>
      <c r="MNJ132" s="61"/>
      <c r="MNK132" s="61"/>
      <c r="MNL132" s="61"/>
      <c r="MNM132" s="61"/>
      <c r="MNN132" s="61"/>
      <c r="MNO132" s="61"/>
      <c r="MNP132" s="61"/>
      <c r="MNQ132" s="61"/>
      <c r="MNR132" s="61"/>
      <c r="MNS132" s="61"/>
      <c r="MNT132" s="61"/>
      <c r="MNU132" s="61"/>
      <c r="MNV132" s="61"/>
      <c r="MNW132" s="61"/>
      <c r="MNX132" s="61"/>
      <c r="MNY132" s="61"/>
      <c r="MNZ132" s="61"/>
      <c r="MOA132" s="61"/>
      <c r="MOB132" s="61"/>
      <c r="MOC132" s="61"/>
      <c r="MOD132" s="61"/>
      <c r="MOE132" s="61"/>
      <c r="MOF132" s="61"/>
      <c r="MOG132" s="61"/>
      <c r="MOH132" s="61"/>
      <c r="MOI132" s="61"/>
      <c r="MOJ132" s="61"/>
      <c r="MOK132" s="61"/>
      <c r="MOL132" s="61"/>
      <c r="MOM132" s="61"/>
      <c r="MON132" s="61"/>
      <c r="MOO132" s="61"/>
      <c r="MOP132" s="61"/>
      <c r="MOQ132" s="61"/>
      <c r="MOR132" s="61"/>
      <c r="MOS132" s="61"/>
      <c r="MOT132" s="61"/>
      <c r="MOU132" s="61"/>
      <c r="MOV132" s="61"/>
      <c r="MOW132" s="61"/>
      <c r="MOX132" s="61"/>
      <c r="MOY132" s="61"/>
      <c r="MOZ132" s="61"/>
      <c r="MPA132" s="61"/>
      <c r="MPB132" s="61"/>
      <c r="MPC132" s="61"/>
      <c r="MPD132" s="61"/>
      <c r="MPE132" s="61"/>
      <c r="MPF132" s="61"/>
      <c r="MPG132" s="61"/>
      <c r="MPH132" s="61"/>
      <c r="MPI132" s="61"/>
      <c r="MPJ132" s="61"/>
      <c r="MPK132" s="61"/>
      <c r="MPL132" s="61"/>
      <c r="MPM132" s="61"/>
      <c r="MPN132" s="61"/>
      <c r="MPO132" s="61"/>
      <c r="MPP132" s="61"/>
      <c r="MPQ132" s="61"/>
      <c r="MPR132" s="61"/>
      <c r="MPS132" s="61"/>
      <c r="MPT132" s="61"/>
      <c r="MPU132" s="61"/>
      <c r="MPV132" s="61"/>
      <c r="MPW132" s="61"/>
      <c r="MPX132" s="61"/>
      <c r="MPY132" s="61"/>
      <c r="MPZ132" s="61"/>
      <c r="MQA132" s="61"/>
      <c r="MQB132" s="61"/>
      <c r="MQC132" s="61"/>
      <c r="MQD132" s="61"/>
      <c r="MQE132" s="61"/>
      <c r="MQF132" s="61"/>
      <c r="MQG132" s="61"/>
      <c r="MQH132" s="61"/>
      <c r="MQI132" s="61"/>
      <c r="MQJ132" s="61"/>
      <c r="MQK132" s="61"/>
      <c r="MQL132" s="61"/>
      <c r="MQM132" s="61"/>
      <c r="MQN132" s="61"/>
      <c r="MQO132" s="61"/>
      <c r="MQP132" s="61"/>
      <c r="MQQ132" s="61"/>
      <c r="MQR132" s="61"/>
      <c r="MQS132" s="61"/>
      <c r="MQT132" s="61"/>
      <c r="MQU132" s="61"/>
      <c r="MQV132" s="61"/>
      <c r="MQW132" s="61"/>
      <c r="MQX132" s="61"/>
      <c r="MQY132" s="61"/>
      <c r="MQZ132" s="61"/>
      <c r="MRA132" s="61"/>
      <c r="MRB132" s="61"/>
      <c r="MRC132" s="61"/>
      <c r="MRD132" s="61"/>
      <c r="MRE132" s="61"/>
      <c r="MRF132" s="61"/>
      <c r="MRG132" s="61"/>
      <c r="MRH132" s="61"/>
      <c r="MRI132" s="61"/>
      <c r="MRJ132" s="61"/>
      <c r="MRK132" s="61"/>
      <c r="MRL132" s="61"/>
      <c r="MRM132" s="61"/>
      <c r="MRN132" s="61"/>
      <c r="MRO132" s="61"/>
      <c r="MRP132" s="61"/>
      <c r="MRQ132" s="61"/>
      <c r="MRR132" s="61"/>
      <c r="MRS132" s="61"/>
      <c r="MRT132" s="61"/>
      <c r="MRU132" s="61"/>
      <c r="MRV132" s="61"/>
      <c r="MRW132" s="61"/>
      <c r="MRX132" s="61"/>
      <c r="MRY132" s="61"/>
      <c r="MRZ132" s="61"/>
      <c r="MSA132" s="61"/>
      <c r="MSB132" s="61"/>
      <c r="MSC132" s="61"/>
      <c r="MSD132" s="61"/>
      <c r="MSE132" s="61"/>
      <c r="MSF132" s="61"/>
      <c r="MSG132" s="61"/>
      <c r="MSH132" s="61"/>
      <c r="MSI132" s="61"/>
      <c r="MSJ132" s="61"/>
      <c r="MSK132" s="61"/>
      <c r="MSL132" s="61"/>
      <c r="MSM132" s="61"/>
      <c r="MSN132" s="61"/>
      <c r="MSO132" s="61"/>
      <c r="MSP132" s="61"/>
      <c r="MSQ132" s="61"/>
      <c r="MSR132" s="61"/>
      <c r="MSS132" s="61"/>
      <c r="MST132" s="61"/>
      <c r="MSU132" s="61"/>
      <c r="MSV132" s="61"/>
      <c r="MSW132" s="61"/>
      <c r="MSX132" s="61"/>
      <c r="MSY132" s="61"/>
      <c r="MSZ132" s="61"/>
      <c r="MTA132" s="61"/>
      <c r="MTB132" s="61"/>
      <c r="MTC132" s="61"/>
      <c r="MTD132" s="61"/>
      <c r="MTE132" s="61"/>
      <c r="MTF132" s="61"/>
      <c r="MTG132" s="61"/>
      <c r="MTH132" s="61"/>
      <c r="MTI132" s="61"/>
      <c r="MTJ132" s="61"/>
      <c r="MTK132" s="61"/>
      <c r="MTL132" s="61"/>
      <c r="MTM132" s="61"/>
      <c r="MTN132" s="61"/>
      <c r="MTO132" s="61"/>
      <c r="MTP132" s="61"/>
      <c r="MTQ132" s="61"/>
      <c r="MTR132" s="61"/>
      <c r="MTS132" s="61"/>
      <c r="MTT132" s="61"/>
      <c r="MTU132" s="61"/>
      <c r="MTV132" s="61"/>
      <c r="MTW132" s="61"/>
      <c r="MTX132" s="61"/>
      <c r="MTY132" s="61"/>
      <c r="MTZ132" s="61"/>
      <c r="MUA132" s="61"/>
      <c r="MUB132" s="61"/>
      <c r="MUC132" s="61"/>
      <c r="MUD132" s="61"/>
      <c r="MUE132" s="61"/>
      <c r="MUF132" s="61"/>
      <c r="MUG132" s="61"/>
      <c r="MUH132" s="61"/>
      <c r="MUI132" s="61"/>
      <c r="MUJ132" s="61"/>
      <c r="MUK132" s="61"/>
      <c r="MUL132" s="61"/>
      <c r="MUM132" s="61"/>
      <c r="MUN132" s="61"/>
      <c r="MUO132" s="61"/>
      <c r="MUP132" s="61"/>
      <c r="MUQ132" s="61"/>
      <c r="MUR132" s="61"/>
      <c r="MUS132" s="61"/>
      <c r="MUT132" s="61"/>
      <c r="MUU132" s="61"/>
      <c r="MUV132" s="61"/>
      <c r="MUW132" s="61"/>
      <c r="MUX132" s="61"/>
      <c r="MUY132" s="61"/>
      <c r="MUZ132" s="61"/>
      <c r="MVA132" s="61"/>
      <c r="MVB132" s="61"/>
      <c r="MVC132" s="61"/>
      <c r="MVD132" s="61"/>
      <c r="MVE132" s="61"/>
      <c r="MVF132" s="61"/>
      <c r="MVG132" s="61"/>
      <c r="MVH132" s="61"/>
      <c r="MVI132" s="61"/>
      <c r="MVJ132" s="61"/>
      <c r="MVK132" s="61"/>
      <c r="MVL132" s="61"/>
      <c r="MVM132" s="61"/>
      <c r="MVN132" s="61"/>
      <c r="MVO132" s="61"/>
      <c r="MVP132" s="61"/>
      <c r="MVQ132" s="61"/>
      <c r="MVR132" s="61"/>
      <c r="MVS132" s="61"/>
      <c r="MVT132" s="61"/>
      <c r="MVU132" s="61"/>
      <c r="MVV132" s="61"/>
      <c r="MVW132" s="61"/>
      <c r="MVX132" s="61"/>
      <c r="MVY132" s="61"/>
      <c r="MVZ132" s="61"/>
      <c r="MWA132" s="61"/>
      <c r="MWB132" s="61"/>
      <c r="MWC132" s="61"/>
      <c r="MWD132" s="61"/>
      <c r="MWE132" s="61"/>
      <c r="MWF132" s="61"/>
      <c r="MWG132" s="61"/>
      <c r="MWH132" s="61"/>
      <c r="MWI132" s="61"/>
      <c r="MWJ132" s="61"/>
      <c r="MWK132" s="61"/>
      <c r="MWL132" s="61"/>
      <c r="MWM132" s="61"/>
      <c r="MWN132" s="61"/>
      <c r="MWO132" s="61"/>
      <c r="MWP132" s="61"/>
      <c r="MWQ132" s="61"/>
      <c r="MWR132" s="61"/>
      <c r="MWS132" s="61"/>
      <c r="MWT132" s="61"/>
      <c r="MWU132" s="61"/>
      <c r="MWV132" s="61"/>
      <c r="MWW132" s="61"/>
      <c r="MWX132" s="61"/>
      <c r="MWY132" s="61"/>
      <c r="MWZ132" s="61"/>
      <c r="MXA132" s="61"/>
      <c r="MXB132" s="61"/>
      <c r="MXC132" s="61"/>
      <c r="MXD132" s="61"/>
      <c r="MXE132" s="61"/>
      <c r="MXF132" s="61"/>
      <c r="MXG132" s="61"/>
      <c r="MXH132" s="61"/>
      <c r="MXI132" s="61"/>
      <c r="MXJ132" s="61"/>
      <c r="MXK132" s="61"/>
      <c r="MXL132" s="61"/>
      <c r="MXM132" s="61"/>
      <c r="MXN132" s="61"/>
      <c r="MXO132" s="61"/>
      <c r="MXP132" s="61"/>
      <c r="MXQ132" s="61"/>
      <c r="MXR132" s="61"/>
      <c r="MXS132" s="61"/>
      <c r="MXT132" s="61"/>
      <c r="MXU132" s="61"/>
      <c r="MXV132" s="61"/>
      <c r="MXW132" s="61"/>
      <c r="MXX132" s="61"/>
      <c r="MXY132" s="61"/>
      <c r="MXZ132" s="61"/>
      <c r="MYA132" s="61"/>
      <c r="MYB132" s="61"/>
      <c r="MYC132" s="61"/>
      <c r="MYD132" s="61"/>
      <c r="MYE132" s="61"/>
      <c r="MYF132" s="61"/>
      <c r="MYG132" s="61"/>
      <c r="MYH132" s="61"/>
      <c r="MYI132" s="61"/>
      <c r="MYJ132" s="61"/>
      <c r="MYK132" s="61"/>
      <c r="MYL132" s="61"/>
      <c r="MYM132" s="61"/>
      <c r="MYN132" s="61"/>
      <c r="MYO132" s="61"/>
      <c r="MYP132" s="61"/>
      <c r="MYQ132" s="61"/>
      <c r="MYR132" s="61"/>
      <c r="MYS132" s="61"/>
      <c r="MYT132" s="61"/>
      <c r="MYU132" s="61"/>
      <c r="MYV132" s="61"/>
      <c r="MYW132" s="61"/>
      <c r="MYX132" s="61"/>
      <c r="MYY132" s="61"/>
      <c r="MYZ132" s="61"/>
      <c r="MZA132" s="61"/>
      <c r="MZB132" s="61"/>
      <c r="MZC132" s="61"/>
      <c r="MZD132" s="61"/>
      <c r="MZE132" s="61"/>
      <c r="MZF132" s="61"/>
      <c r="MZG132" s="61"/>
      <c r="MZH132" s="61"/>
      <c r="MZI132" s="61"/>
      <c r="MZJ132" s="61"/>
      <c r="MZK132" s="61"/>
      <c r="MZL132" s="61"/>
      <c r="MZM132" s="61"/>
      <c r="MZN132" s="61"/>
      <c r="MZO132" s="61"/>
      <c r="MZP132" s="61"/>
      <c r="MZQ132" s="61"/>
      <c r="MZR132" s="61"/>
      <c r="MZS132" s="61"/>
      <c r="MZT132" s="61"/>
      <c r="MZU132" s="61"/>
      <c r="MZV132" s="61"/>
      <c r="MZW132" s="61"/>
      <c r="MZX132" s="61"/>
      <c r="MZY132" s="61"/>
      <c r="MZZ132" s="61"/>
      <c r="NAA132" s="61"/>
      <c r="NAB132" s="61"/>
      <c r="NAC132" s="61"/>
      <c r="NAD132" s="61"/>
      <c r="NAE132" s="61"/>
      <c r="NAF132" s="61"/>
      <c r="NAG132" s="61"/>
      <c r="NAH132" s="61"/>
      <c r="NAI132" s="61"/>
      <c r="NAJ132" s="61"/>
      <c r="NAK132" s="61"/>
      <c r="NAL132" s="61"/>
      <c r="NAM132" s="61"/>
      <c r="NAN132" s="61"/>
      <c r="NAO132" s="61"/>
      <c r="NAP132" s="61"/>
      <c r="NAQ132" s="61"/>
      <c r="NAR132" s="61"/>
      <c r="NAS132" s="61"/>
      <c r="NAT132" s="61"/>
      <c r="NAU132" s="61"/>
      <c r="NAV132" s="61"/>
      <c r="NAW132" s="61"/>
      <c r="NAX132" s="61"/>
      <c r="NAY132" s="61"/>
      <c r="NAZ132" s="61"/>
      <c r="NBA132" s="61"/>
      <c r="NBB132" s="61"/>
      <c r="NBC132" s="61"/>
      <c r="NBD132" s="61"/>
      <c r="NBE132" s="61"/>
      <c r="NBF132" s="61"/>
      <c r="NBG132" s="61"/>
      <c r="NBH132" s="61"/>
      <c r="NBI132" s="61"/>
      <c r="NBJ132" s="61"/>
      <c r="NBK132" s="61"/>
      <c r="NBL132" s="61"/>
      <c r="NBM132" s="61"/>
      <c r="NBN132" s="61"/>
      <c r="NBO132" s="61"/>
      <c r="NBP132" s="61"/>
      <c r="NBQ132" s="61"/>
      <c r="NBR132" s="61"/>
      <c r="NBS132" s="61"/>
      <c r="NBT132" s="61"/>
      <c r="NBU132" s="61"/>
      <c r="NBV132" s="61"/>
      <c r="NBW132" s="61"/>
      <c r="NBX132" s="61"/>
      <c r="NBY132" s="61"/>
      <c r="NBZ132" s="61"/>
      <c r="NCA132" s="61"/>
      <c r="NCB132" s="61"/>
      <c r="NCC132" s="61"/>
      <c r="NCD132" s="61"/>
      <c r="NCE132" s="61"/>
      <c r="NCF132" s="61"/>
      <c r="NCG132" s="61"/>
      <c r="NCH132" s="61"/>
      <c r="NCI132" s="61"/>
      <c r="NCJ132" s="61"/>
      <c r="NCK132" s="61"/>
      <c r="NCL132" s="61"/>
      <c r="NCM132" s="61"/>
      <c r="NCN132" s="61"/>
      <c r="NCO132" s="61"/>
      <c r="NCP132" s="61"/>
      <c r="NCQ132" s="61"/>
      <c r="NCR132" s="61"/>
      <c r="NCS132" s="61"/>
      <c r="NCT132" s="61"/>
      <c r="NCU132" s="61"/>
      <c r="NCV132" s="61"/>
      <c r="NCW132" s="61"/>
      <c r="NCX132" s="61"/>
      <c r="NCY132" s="61"/>
      <c r="NCZ132" s="61"/>
      <c r="NDA132" s="61"/>
      <c r="NDB132" s="61"/>
      <c r="NDC132" s="61"/>
      <c r="NDD132" s="61"/>
      <c r="NDE132" s="61"/>
      <c r="NDF132" s="61"/>
      <c r="NDG132" s="61"/>
      <c r="NDH132" s="61"/>
      <c r="NDI132" s="61"/>
      <c r="NDJ132" s="61"/>
      <c r="NDK132" s="61"/>
      <c r="NDL132" s="61"/>
      <c r="NDM132" s="61"/>
      <c r="NDN132" s="61"/>
      <c r="NDO132" s="61"/>
      <c r="NDP132" s="61"/>
      <c r="NDQ132" s="61"/>
      <c r="NDR132" s="61"/>
      <c r="NDS132" s="61"/>
      <c r="NDT132" s="61"/>
      <c r="NDU132" s="61"/>
      <c r="NDV132" s="61"/>
      <c r="NDW132" s="61"/>
      <c r="NDX132" s="61"/>
      <c r="NDY132" s="61"/>
      <c r="NDZ132" s="61"/>
      <c r="NEA132" s="61"/>
      <c r="NEB132" s="61"/>
      <c r="NEC132" s="61"/>
      <c r="NED132" s="61"/>
      <c r="NEE132" s="61"/>
      <c r="NEF132" s="61"/>
      <c r="NEG132" s="61"/>
      <c r="NEH132" s="61"/>
      <c r="NEI132" s="61"/>
      <c r="NEJ132" s="61"/>
      <c r="NEK132" s="61"/>
      <c r="NEL132" s="61"/>
      <c r="NEM132" s="61"/>
      <c r="NEN132" s="61"/>
      <c r="NEO132" s="61"/>
      <c r="NEP132" s="61"/>
      <c r="NEQ132" s="61"/>
      <c r="NER132" s="61"/>
      <c r="NES132" s="61"/>
      <c r="NET132" s="61"/>
      <c r="NEU132" s="61"/>
      <c r="NEV132" s="61"/>
      <c r="NEW132" s="61"/>
      <c r="NEX132" s="61"/>
      <c r="NEY132" s="61"/>
      <c r="NEZ132" s="61"/>
      <c r="NFA132" s="61"/>
      <c r="NFB132" s="61"/>
      <c r="NFC132" s="61"/>
      <c r="NFD132" s="61"/>
      <c r="NFE132" s="61"/>
      <c r="NFF132" s="61"/>
      <c r="NFG132" s="61"/>
      <c r="NFH132" s="61"/>
      <c r="NFI132" s="61"/>
      <c r="NFJ132" s="61"/>
      <c r="NFK132" s="61"/>
      <c r="NFL132" s="61"/>
      <c r="NFM132" s="61"/>
      <c r="NFN132" s="61"/>
      <c r="NFO132" s="61"/>
      <c r="NFP132" s="61"/>
      <c r="NFQ132" s="61"/>
      <c r="NFR132" s="61"/>
      <c r="NFS132" s="61"/>
      <c r="NFT132" s="61"/>
      <c r="NFU132" s="61"/>
      <c r="NFV132" s="61"/>
      <c r="NFW132" s="61"/>
      <c r="NFX132" s="61"/>
      <c r="NFY132" s="61"/>
      <c r="NFZ132" s="61"/>
      <c r="NGA132" s="61"/>
      <c r="NGB132" s="61"/>
      <c r="NGC132" s="61"/>
      <c r="NGD132" s="61"/>
      <c r="NGE132" s="61"/>
      <c r="NGF132" s="61"/>
      <c r="NGG132" s="61"/>
      <c r="NGH132" s="61"/>
      <c r="NGI132" s="61"/>
      <c r="NGJ132" s="61"/>
      <c r="NGK132" s="61"/>
      <c r="NGL132" s="61"/>
      <c r="NGM132" s="61"/>
      <c r="NGN132" s="61"/>
      <c r="NGO132" s="61"/>
      <c r="NGP132" s="61"/>
      <c r="NGQ132" s="61"/>
      <c r="NGR132" s="61"/>
      <c r="NGS132" s="61"/>
      <c r="NGT132" s="61"/>
      <c r="NGU132" s="61"/>
      <c r="NGV132" s="61"/>
      <c r="NGW132" s="61"/>
      <c r="NGX132" s="61"/>
      <c r="NGY132" s="61"/>
      <c r="NGZ132" s="61"/>
      <c r="NHA132" s="61"/>
      <c r="NHB132" s="61"/>
      <c r="NHC132" s="61"/>
      <c r="NHD132" s="61"/>
      <c r="NHE132" s="61"/>
      <c r="NHF132" s="61"/>
      <c r="NHG132" s="61"/>
      <c r="NHH132" s="61"/>
      <c r="NHI132" s="61"/>
      <c r="NHJ132" s="61"/>
      <c r="NHK132" s="61"/>
      <c r="NHL132" s="61"/>
      <c r="NHM132" s="61"/>
      <c r="NHN132" s="61"/>
      <c r="NHO132" s="61"/>
      <c r="NHP132" s="61"/>
      <c r="NHQ132" s="61"/>
      <c r="NHR132" s="61"/>
      <c r="NHS132" s="61"/>
      <c r="NHT132" s="61"/>
      <c r="NHU132" s="61"/>
      <c r="NHV132" s="61"/>
      <c r="NHW132" s="61"/>
      <c r="NHX132" s="61"/>
      <c r="NHY132" s="61"/>
      <c r="NHZ132" s="61"/>
      <c r="NIA132" s="61"/>
      <c r="NIB132" s="61"/>
      <c r="NIC132" s="61"/>
      <c r="NID132" s="61"/>
      <c r="NIE132" s="61"/>
      <c r="NIF132" s="61"/>
      <c r="NIG132" s="61"/>
      <c r="NIH132" s="61"/>
      <c r="NII132" s="61"/>
      <c r="NIJ132" s="61"/>
      <c r="NIK132" s="61"/>
      <c r="NIL132" s="61"/>
      <c r="NIM132" s="61"/>
      <c r="NIN132" s="61"/>
      <c r="NIO132" s="61"/>
      <c r="NIP132" s="61"/>
      <c r="NIQ132" s="61"/>
      <c r="NIR132" s="61"/>
      <c r="NIS132" s="61"/>
      <c r="NIT132" s="61"/>
      <c r="NIU132" s="61"/>
      <c r="NIV132" s="61"/>
      <c r="NIW132" s="61"/>
      <c r="NIX132" s="61"/>
      <c r="NIY132" s="61"/>
      <c r="NIZ132" s="61"/>
      <c r="NJA132" s="61"/>
      <c r="NJB132" s="61"/>
      <c r="NJC132" s="61"/>
      <c r="NJD132" s="61"/>
      <c r="NJE132" s="61"/>
      <c r="NJF132" s="61"/>
      <c r="NJG132" s="61"/>
      <c r="NJH132" s="61"/>
      <c r="NJI132" s="61"/>
      <c r="NJJ132" s="61"/>
      <c r="NJK132" s="61"/>
      <c r="NJL132" s="61"/>
      <c r="NJM132" s="61"/>
      <c r="NJN132" s="61"/>
      <c r="NJO132" s="61"/>
      <c r="NJP132" s="61"/>
      <c r="NJQ132" s="61"/>
      <c r="NJR132" s="61"/>
      <c r="NJS132" s="61"/>
      <c r="NJT132" s="61"/>
      <c r="NJU132" s="61"/>
      <c r="NJV132" s="61"/>
      <c r="NJW132" s="61"/>
      <c r="NJX132" s="61"/>
      <c r="NJY132" s="61"/>
      <c r="NJZ132" s="61"/>
      <c r="NKA132" s="61"/>
      <c r="NKB132" s="61"/>
      <c r="NKC132" s="61"/>
      <c r="NKD132" s="61"/>
      <c r="NKE132" s="61"/>
      <c r="NKF132" s="61"/>
      <c r="NKG132" s="61"/>
      <c r="NKH132" s="61"/>
      <c r="NKI132" s="61"/>
      <c r="NKJ132" s="61"/>
      <c r="NKK132" s="61"/>
      <c r="NKL132" s="61"/>
      <c r="NKM132" s="61"/>
      <c r="NKN132" s="61"/>
      <c r="NKO132" s="61"/>
      <c r="NKP132" s="61"/>
      <c r="NKQ132" s="61"/>
      <c r="NKR132" s="61"/>
      <c r="NKS132" s="61"/>
      <c r="NKT132" s="61"/>
      <c r="NKU132" s="61"/>
      <c r="NKV132" s="61"/>
      <c r="NKW132" s="61"/>
      <c r="NKX132" s="61"/>
      <c r="NKY132" s="61"/>
      <c r="NKZ132" s="61"/>
      <c r="NLA132" s="61"/>
      <c r="NLB132" s="61"/>
      <c r="NLC132" s="61"/>
      <c r="NLD132" s="61"/>
      <c r="NLE132" s="61"/>
      <c r="NLF132" s="61"/>
      <c r="NLG132" s="61"/>
      <c r="NLH132" s="61"/>
      <c r="NLI132" s="61"/>
      <c r="NLJ132" s="61"/>
      <c r="NLK132" s="61"/>
      <c r="NLL132" s="61"/>
      <c r="NLM132" s="61"/>
      <c r="NLN132" s="61"/>
      <c r="NLO132" s="61"/>
      <c r="NLP132" s="61"/>
      <c r="NLQ132" s="61"/>
      <c r="NLR132" s="61"/>
      <c r="NLS132" s="61"/>
      <c r="NLT132" s="61"/>
      <c r="NLU132" s="61"/>
      <c r="NLV132" s="61"/>
      <c r="NLW132" s="61"/>
      <c r="NLX132" s="61"/>
      <c r="NLY132" s="61"/>
      <c r="NLZ132" s="61"/>
      <c r="NMA132" s="61"/>
      <c r="NMB132" s="61"/>
      <c r="NMC132" s="61"/>
      <c r="NMD132" s="61"/>
      <c r="NME132" s="61"/>
      <c r="NMF132" s="61"/>
      <c r="NMG132" s="61"/>
      <c r="NMH132" s="61"/>
      <c r="NMI132" s="61"/>
      <c r="NMJ132" s="61"/>
      <c r="NMK132" s="61"/>
      <c r="NML132" s="61"/>
      <c r="NMM132" s="61"/>
      <c r="NMN132" s="61"/>
      <c r="NMO132" s="61"/>
      <c r="NMP132" s="61"/>
      <c r="NMQ132" s="61"/>
      <c r="NMR132" s="61"/>
      <c r="NMS132" s="61"/>
      <c r="NMT132" s="61"/>
      <c r="NMU132" s="61"/>
      <c r="NMV132" s="61"/>
      <c r="NMW132" s="61"/>
      <c r="NMX132" s="61"/>
      <c r="NMY132" s="61"/>
      <c r="NMZ132" s="61"/>
      <c r="NNA132" s="61"/>
      <c r="NNB132" s="61"/>
      <c r="NNC132" s="61"/>
      <c r="NND132" s="61"/>
      <c r="NNE132" s="61"/>
      <c r="NNF132" s="61"/>
      <c r="NNG132" s="61"/>
      <c r="NNH132" s="61"/>
      <c r="NNI132" s="61"/>
      <c r="NNJ132" s="61"/>
      <c r="NNK132" s="61"/>
      <c r="NNL132" s="61"/>
      <c r="NNM132" s="61"/>
      <c r="NNN132" s="61"/>
      <c r="NNO132" s="61"/>
      <c r="NNP132" s="61"/>
      <c r="NNQ132" s="61"/>
      <c r="NNR132" s="61"/>
      <c r="NNS132" s="61"/>
      <c r="NNT132" s="61"/>
      <c r="NNU132" s="61"/>
      <c r="NNV132" s="61"/>
      <c r="NNW132" s="61"/>
      <c r="NNX132" s="61"/>
      <c r="NNY132" s="61"/>
      <c r="NNZ132" s="61"/>
      <c r="NOA132" s="61"/>
      <c r="NOB132" s="61"/>
      <c r="NOC132" s="61"/>
      <c r="NOD132" s="61"/>
      <c r="NOE132" s="61"/>
      <c r="NOF132" s="61"/>
      <c r="NOG132" s="61"/>
      <c r="NOH132" s="61"/>
      <c r="NOI132" s="61"/>
      <c r="NOJ132" s="61"/>
      <c r="NOK132" s="61"/>
      <c r="NOL132" s="61"/>
      <c r="NOM132" s="61"/>
      <c r="NON132" s="61"/>
      <c r="NOO132" s="61"/>
      <c r="NOP132" s="61"/>
      <c r="NOQ132" s="61"/>
      <c r="NOR132" s="61"/>
      <c r="NOS132" s="61"/>
      <c r="NOT132" s="61"/>
      <c r="NOU132" s="61"/>
      <c r="NOV132" s="61"/>
      <c r="NOW132" s="61"/>
      <c r="NOX132" s="61"/>
      <c r="NOY132" s="61"/>
      <c r="NOZ132" s="61"/>
      <c r="NPA132" s="61"/>
      <c r="NPB132" s="61"/>
      <c r="NPC132" s="61"/>
      <c r="NPD132" s="61"/>
      <c r="NPE132" s="61"/>
      <c r="NPF132" s="61"/>
      <c r="NPG132" s="61"/>
      <c r="NPH132" s="61"/>
      <c r="NPI132" s="61"/>
      <c r="NPJ132" s="61"/>
      <c r="NPK132" s="61"/>
      <c r="NPL132" s="61"/>
      <c r="NPM132" s="61"/>
      <c r="NPN132" s="61"/>
      <c r="NPO132" s="61"/>
      <c r="NPP132" s="61"/>
      <c r="NPQ132" s="61"/>
      <c r="NPR132" s="61"/>
      <c r="NPS132" s="61"/>
      <c r="NPT132" s="61"/>
      <c r="NPU132" s="61"/>
      <c r="NPV132" s="61"/>
      <c r="NPW132" s="61"/>
      <c r="NPX132" s="61"/>
      <c r="NPY132" s="61"/>
      <c r="NPZ132" s="61"/>
      <c r="NQA132" s="61"/>
      <c r="NQB132" s="61"/>
      <c r="NQC132" s="61"/>
      <c r="NQD132" s="61"/>
      <c r="NQE132" s="61"/>
      <c r="NQF132" s="61"/>
      <c r="NQG132" s="61"/>
      <c r="NQH132" s="61"/>
      <c r="NQI132" s="61"/>
      <c r="NQJ132" s="61"/>
      <c r="NQK132" s="61"/>
      <c r="NQL132" s="61"/>
      <c r="NQM132" s="61"/>
      <c r="NQN132" s="61"/>
      <c r="NQO132" s="61"/>
      <c r="NQP132" s="61"/>
      <c r="NQQ132" s="61"/>
      <c r="NQR132" s="61"/>
      <c r="NQS132" s="61"/>
      <c r="NQT132" s="61"/>
      <c r="NQU132" s="61"/>
      <c r="NQV132" s="61"/>
      <c r="NQW132" s="61"/>
      <c r="NQX132" s="61"/>
      <c r="NQY132" s="61"/>
      <c r="NQZ132" s="61"/>
      <c r="NRA132" s="61"/>
      <c r="NRB132" s="61"/>
      <c r="NRC132" s="61"/>
      <c r="NRD132" s="61"/>
      <c r="NRE132" s="61"/>
      <c r="NRF132" s="61"/>
      <c r="NRG132" s="61"/>
      <c r="NRH132" s="61"/>
      <c r="NRI132" s="61"/>
      <c r="NRJ132" s="61"/>
      <c r="NRK132" s="61"/>
      <c r="NRL132" s="61"/>
      <c r="NRM132" s="61"/>
      <c r="NRN132" s="61"/>
      <c r="NRO132" s="61"/>
      <c r="NRP132" s="61"/>
      <c r="NRQ132" s="61"/>
      <c r="NRR132" s="61"/>
      <c r="NRS132" s="61"/>
      <c r="NRT132" s="61"/>
      <c r="NRU132" s="61"/>
      <c r="NRV132" s="61"/>
      <c r="NRW132" s="61"/>
      <c r="NRX132" s="61"/>
      <c r="NRY132" s="61"/>
      <c r="NRZ132" s="61"/>
      <c r="NSA132" s="61"/>
      <c r="NSB132" s="61"/>
      <c r="NSC132" s="61"/>
      <c r="NSD132" s="61"/>
      <c r="NSE132" s="61"/>
      <c r="NSF132" s="61"/>
      <c r="NSG132" s="61"/>
      <c r="NSH132" s="61"/>
      <c r="NSI132" s="61"/>
      <c r="NSJ132" s="61"/>
      <c r="NSK132" s="61"/>
      <c r="NSL132" s="61"/>
      <c r="NSM132" s="61"/>
      <c r="NSN132" s="61"/>
      <c r="NSO132" s="61"/>
      <c r="NSP132" s="61"/>
      <c r="NSQ132" s="61"/>
      <c r="NSR132" s="61"/>
      <c r="NSS132" s="61"/>
      <c r="NST132" s="61"/>
      <c r="NSU132" s="61"/>
      <c r="NSV132" s="61"/>
      <c r="NSW132" s="61"/>
      <c r="NSX132" s="61"/>
      <c r="NSY132" s="61"/>
      <c r="NSZ132" s="61"/>
      <c r="NTA132" s="61"/>
      <c r="NTB132" s="61"/>
      <c r="NTC132" s="61"/>
      <c r="NTD132" s="61"/>
      <c r="NTE132" s="61"/>
      <c r="NTF132" s="61"/>
      <c r="NTG132" s="61"/>
      <c r="NTH132" s="61"/>
      <c r="NTI132" s="61"/>
      <c r="NTJ132" s="61"/>
      <c r="NTK132" s="61"/>
      <c r="NTL132" s="61"/>
      <c r="NTM132" s="61"/>
      <c r="NTN132" s="61"/>
      <c r="NTO132" s="61"/>
      <c r="NTP132" s="61"/>
      <c r="NTQ132" s="61"/>
      <c r="NTR132" s="61"/>
      <c r="NTS132" s="61"/>
      <c r="NTT132" s="61"/>
      <c r="NTU132" s="61"/>
      <c r="NTV132" s="61"/>
      <c r="NTW132" s="61"/>
      <c r="NTX132" s="61"/>
      <c r="NTY132" s="61"/>
      <c r="NTZ132" s="61"/>
      <c r="NUA132" s="61"/>
      <c r="NUB132" s="61"/>
      <c r="NUC132" s="61"/>
      <c r="NUD132" s="61"/>
      <c r="NUE132" s="61"/>
      <c r="NUF132" s="61"/>
      <c r="NUG132" s="61"/>
      <c r="NUH132" s="61"/>
      <c r="NUI132" s="61"/>
      <c r="NUJ132" s="61"/>
      <c r="NUK132" s="61"/>
      <c r="NUL132" s="61"/>
      <c r="NUM132" s="61"/>
      <c r="NUN132" s="61"/>
      <c r="NUO132" s="61"/>
      <c r="NUP132" s="61"/>
      <c r="NUQ132" s="61"/>
      <c r="NUR132" s="61"/>
      <c r="NUS132" s="61"/>
      <c r="NUT132" s="61"/>
      <c r="NUU132" s="61"/>
      <c r="NUV132" s="61"/>
      <c r="NUW132" s="61"/>
      <c r="NUX132" s="61"/>
      <c r="NUY132" s="61"/>
      <c r="NUZ132" s="61"/>
      <c r="NVA132" s="61"/>
      <c r="NVB132" s="61"/>
      <c r="NVC132" s="61"/>
      <c r="NVD132" s="61"/>
      <c r="NVE132" s="61"/>
      <c r="NVF132" s="61"/>
      <c r="NVG132" s="61"/>
      <c r="NVH132" s="61"/>
      <c r="NVI132" s="61"/>
      <c r="NVJ132" s="61"/>
      <c r="NVK132" s="61"/>
      <c r="NVL132" s="61"/>
      <c r="NVM132" s="61"/>
      <c r="NVN132" s="61"/>
      <c r="NVO132" s="61"/>
      <c r="NVP132" s="61"/>
      <c r="NVQ132" s="61"/>
      <c r="NVR132" s="61"/>
      <c r="NVS132" s="61"/>
      <c r="NVT132" s="61"/>
      <c r="NVU132" s="61"/>
      <c r="NVV132" s="61"/>
      <c r="NVW132" s="61"/>
      <c r="NVX132" s="61"/>
      <c r="NVY132" s="61"/>
      <c r="NVZ132" s="61"/>
      <c r="NWA132" s="61"/>
      <c r="NWB132" s="61"/>
      <c r="NWC132" s="61"/>
      <c r="NWD132" s="61"/>
      <c r="NWE132" s="61"/>
      <c r="NWF132" s="61"/>
      <c r="NWG132" s="61"/>
      <c r="NWH132" s="61"/>
      <c r="NWI132" s="61"/>
      <c r="NWJ132" s="61"/>
      <c r="NWK132" s="61"/>
      <c r="NWL132" s="61"/>
      <c r="NWM132" s="61"/>
      <c r="NWN132" s="61"/>
      <c r="NWO132" s="61"/>
      <c r="NWP132" s="61"/>
      <c r="NWQ132" s="61"/>
      <c r="NWR132" s="61"/>
      <c r="NWS132" s="61"/>
      <c r="NWT132" s="61"/>
      <c r="NWU132" s="61"/>
      <c r="NWV132" s="61"/>
      <c r="NWW132" s="61"/>
      <c r="NWX132" s="61"/>
      <c r="NWY132" s="61"/>
      <c r="NWZ132" s="61"/>
      <c r="NXA132" s="61"/>
      <c r="NXB132" s="61"/>
      <c r="NXC132" s="61"/>
      <c r="NXD132" s="61"/>
      <c r="NXE132" s="61"/>
      <c r="NXF132" s="61"/>
      <c r="NXG132" s="61"/>
      <c r="NXH132" s="61"/>
      <c r="NXI132" s="61"/>
      <c r="NXJ132" s="61"/>
      <c r="NXK132" s="61"/>
      <c r="NXL132" s="61"/>
      <c r="NXM132" s="61"/>
      <c r="NXN132" s="61"/>
      <c r="NXO132" s="61"/>
      <c r="NXP132" s="61"/>
      <c r="NXQ132" s="61"/>
      <c r="NXR132" s="61"/>
      <c r="NXS132" s="61"/>
      <c r="NXT132" s="61"/>
      <c r="NXU132" s="61"/>
      <c r="NXV132" s="61"/>
      <c r="NXW132" s="61"/>
      <c r="NXX132" s="61"/>
      <c r="NXY132" s="61"/>
      <c r="NXZ132" s="61"/>
      <c r="NYA132" s="61"/>
      <c r="NYB132" s="61"/>
      <c r="NYC132" s="61"/>
      <c r="NYD132" s="61"/>
      <c r="NYE132" s="61"/>
      <c r="NYF132" s="61"/>
      <c r="NYG132" s="61"/>
      <c r="NYH132" s="61"/>
      <c r="NYI132" s="61"/>
      <c r="NYJ132" s="61"/>
      <c r="NYK132" s="61"/>
      <c r="NYL132" s="61"/>
      <c r="NYM132" s="61"/>
      <c r="NYN132" s="61"/>
      <c r="NYO132" s="61"/>
      <c r="NYP132" s="61"/>
      <c r="NYQ132" s="61"/>
      <c r="NYR132" s="61"/>
      <c r="NYS132" s="61"/>
      <c r="NYT132" s="61"/>
      <c r="NYU132" s="61"/>
      <c r="NYV132" s="61"/>
      <c r="NYW132" s="61"/>
      <c r="NYX132" s="61"/>
      <c r="NYY132" s="61"/>
      <c r="NYZ132" s="61"/>
      <c r="NZA132" s="61"/>
      <c r="NZB132" s="61"/>
      <c r="NZC132" s="61"/>
      <c r="NZD132" s="61"/>
      <c r="NZE132" s="61"/>
      <c r="NZF132" s="61"/>
      <c r="NZG132" s="61"/>
      <c r="NZH132" s="61"/>
      <c r="NZI132" s="61"/>
      <c r="NZJ132" s="61"/>
      <c r="NZK132" s="61"/>
      <c r="NZL132" s="61"/>
      <c r="NZM132" s="61"/>
      <c r="NZN132" s="61"/>
      <c r="NZO132" s="61"/>
      <c r="NZP132" s="61"/>
      <c r="NZQ132" s="61"/>
      <c r="NZR132" s="61"/>
      <c r="NZS132" s="61"/>
      <c r="NZT132" s="61"/>
      <c r="NZU132" s="61"/>
      <c r="NZV132" s="61"/>
      <c r="NZW132" s="61"/>
      <c r="NZX132" s="61"/>
      <c r="NZY132" s="61"/>
      <c r="NZZ132" s="61"/>
      <c r="OAA132" s="61"/>
      <c r="OAB132" s="61"/>
      <c r="OAC132" s="61"/>
      <c r="OAD132" s="61"/>
      <c r="OAE132" s="61"/>
      <c r="OAF132" s="61"/>
      <c r="OAG132" s="61"/>
      <c r="OAH132" s="61"/>
      <c r="OAI132" s="61"/>
      <c r="OAJ132" s="61"/>
      <c r="OAK132" s="61"/>
      <c r="OAL132" s="61"/>
      <c r="OAM132" s="61"/>
      <c r="OAN132" s="61"/>
      <c r="OAO132" s="61"/>
      <c r="OAP132" s="61"/>
      <c r="OAQ132" s="61"/>
      <c r="OAR132" s="61"/>
      <c r="OAS132" s="61"/>
      <c r="OAT132" s="61"/>
      <c r="OAU132" s="61"/>
      <c r="OAV132" s="61"/>
      <c r="OAW132" s="61"/>
      <c r="OAX132" s="61"/>
      <c r="OAY132" s="61"/>
      <c r="OAZ132" s="61"/>
      <c r="OBA132" s="61"/>
      <c r="OBB132" s="61"/>
      <c r="OBC132" s="61"/>
      <c r="OBD132" s="61"/>
      <c r="OBE132" s="61"/>
      <c r="OBF132" s="61"/>
      <c r="OBG132" s="61"/>
      <c r="OBH132" s="61"/>
      <c r="OBI132" s="61"/>
      <c r="OBJ132" s="61"/>
      <c r="OBK132" s="61"/>
      <c r="OBL132" s="61"/>
      <c r="OBM132" s="61"/>
      <c r="OBN132" s="61"/>
      <c r="OBO132" s="61"/>
      <c r="OBP132" s="61"/>
      <c r="OBQ132" s="61"/>
      <c r="OBR132" s="61"/>
      <c r="OBS132" s="61"/>
      <c r="OBT132" s="61"/>
      <c r="OBU132" s="61"/>
      <c r="OBV132" s="61"/>
      <c r="OBW132" s="61"/>
      <c r="OBX132" s="61"/>
      <c r="OBY132" s="61"/>
      <c r="OBZ132" s="61"/>
      <c r="OCA132" s="61"/>
      <c r="OCB132" s="61"/>
      <c r="OCC132" s="61"/>
      <c r="OCD132" s="61"/>
      <c r="OCE132" s="61"/>
      <c r="OCF132" s="61"/>
      <c r="OCG132" s="61"/>
      <c r="OCH132" s="61"/>
      <c r="OCI132" s="61"/>
      <c r="OCJ132" s="61"/>
      <c r="OCK132" s="61"/>
      <c r="OCL132" s="61"/>
      <c r="OCM132" s="61"/>
      <c r="OCN132" s="61"/>
      <c r="OCO132" s="61"/>
      <c r="OCP132" s="61"/>
      <c r="OCQ132" s="61"/>
      <c r="OCR132" s="61"/>
      <c r="OCS132" s="61"/>
      <c r="OCT132" s="61"/>
      <c r="OCU132" s="61"/>
      <c r="OCV132" s="61"/>
      <c r="OCW132" s="61"/>
      <c r="OCX132" s="61"/>
      <c r="OCY132" s="61"/>
      <c r="OCZ132" s="61"/>
      <c r="ODA132" s="61"/>
      <c r="ODB132" s="61"/>
      <c r="ODC132" s="61"/>
      <c r="ODD132" s="61"/>
      <c r="ODE132" s="61"/>
      <c r="ODF132" s="61"/>
      <c r="ODG132" s="61"/>
      <c r="ODH132" s="61"/>
      <c r="ODI132" s="61"/>
      <c r="ODJ132" s="61"/>
      <c r="ODK132" s="61"/>
      <c r="ODL132" s="61"/>
      <c r="ODM132" s="61"/>
      <c r="ODN132" s="61"/>
      <c r="ODO132" s="61"/>
      <c r="ODP132" s="61"/>
      <c r="ODQ132" s="61"/>
      <c r="ODR132" s="61"/>
      <c r="ODS132" s="61"/>
      <c r="ODT132" s="61"/>
      <c r="ODU132" s="61"/>
      <c r="ODV132" s="61"/>
      <c r="ODW132" s="61"/>
      <c r="ODX132" s="61"/>
      <c r="ODY132" s="61"/>
      <c r="ODZ132" s="61"/>
      <c r="OEA132" s="61"/>
      <c r="OEB132" s="61"/>
      <c r="OEC132" s="61"/>
      <c r="OED132" s="61"/>
      <c r="OEE132" s="61"/>
      <c r="OEF132" s="61"/>
      <c r="OEG132" s="61"/>
      <c r="OEH132" s="61"/>
      <c r="OEI132" s="61"/>
      <c r="OEJ132" s="61"/>
      <c r="OEK132" s="61"/>
      <c r="OEL132" s="61"/>
      <c r="OEM132" s="61"/>
      <c r="OEN132" s="61"/>
      <c r="OEO132" s="61"/>
      <c r="OEP132" s="61"/>
      <c r="OEQ132" s="61"/>
      <c r="OER132" s="61"/>
      <c r="OES132" s="61"/>
      <c r="OET132" s="61"/>
      <c r="OEU132" s="61"/>
      <c r="OEV132" s="61"/>
      <c r="OEW132" s="61"/>
      <c r="OEX132" s="61"/>
      <c r="OEY132" s="61"/>
      <c r="OEZ132" s="61"/>
      <c r="OFA132" s="61"/>
      <c r="OFB132" s="61"/>
      <c r="OFC132" s="61"/>
      <c r="OFD132" s="61"/>
      <c r="OFE132" s="61"/>
      <c r="OFF132" s="61"/>
      <c r="OFG132" s="61"/>
      <c r="OFH132" s="61"/>
      <c r="OFI132" s="61"/>
      <c r="OFJ132" s="61"/>
      <c r="OFK132" s="61"/>
      <c r="OFL132" s="61"/>
      <c r="OFM132" s="61"/>
      <c r="OFN132" s="61"/>
      <c r="OFO132" s="61"/>
      <c r="OFP132" s="61"/>
      <c r="OFQ132" s="61"/>
      <c r="OFR132" s="61"/>
      <c r="OFS132" s="61"/>
      <c r="OFT132" s="61"/>
      <c r="OFU132" s="61"/>
      <c r="OFV132" s="61"/>
      <c r="OFW132" s="61"/>
      <c r="OFX132" s="61"/>
      <c r="OFY132" s="61"/>
      <c r="OFZ132" s="61"/>
      <c r="OGA132" s="61"/>
      <c r="OGB132" s="61"/>
      <c r="OGC132" s="61"/>
      <c r="OGD132" s="61"/>
      <c r="OGE132" s="61"/>
      <c r="OGF132" s="61"/>
      <c r="OGG132" s="61"/>
      <c r="OGH132" s="61"/>
      <c r="OGI132" s="61"/>
      <c r="OGJ132" s="61"/>
      <c r="OGK132" s="61"/>
      <c r="OGL132" s="61"/>
      <c r="OGM132" s="61"/>
      <c r="OGN132" s="61"/>
      <c r="OGO132" s="61"/>
      <c r="OGP132" s="61"/>
      <c r="OGQ132" s="61"/>
      <c r="OGR132" s="61"/>
      <c r="OGS132" s="61"/>
      <c r="OGT132" s="61"/>
      <c r="OGU132" s="61"/>
      <c r="OGV132" s="61"/>
      <c r="OGW132" s="61"/>
      <c r="OGX132" s="61"/>
      <c r="OGY132" s="61"/>
      <c r="OGZ132" s="61"/>
      <c r="OHA132" s="61"/>
      <c r="OHB132" s="61"/>
      <c r="OHC132" s="61"/>
      <c r="OHD132" s="61"/>
      <c r="OHE132" s="61"/>
      <c r="OHF132" s="61"/>
      <c r="OHG132" s="61"/>
      <c r="OHH132" s="61"/>
      <c r="OHI132" s="61"/>
      <c r="OHJ132" s="61"/>
      <c r="OHK132" s="61"/>
      <c r="OHL132" s="61"/>
      <c r="OHM132" s="61"/>
      <c r="OHN132" s="61"/>
      <c r="OHO132" s="61"/>
      <c r="OHP132" s="61"/>
      <c r="OHQ132" s="61"/>
      <c r="OHR132" s="61"/>
      <c r="OHS132" s="61"/>
      <c r="OHT132" s="61"/>
      <c r="OHU132" s="61"/>
      <c r="OHV132" s="61"/>
      <c r="OHW132" s="61"/>
      <c r="OHX132" s="61"/>
      <c r="OHY132" s="61"/>
      <c r="OHZ132" s="61"/>
      <c r="OIA132" s="61"/>
      <c r="OIB132" s="61"/>
      <c r="OIC132" s="61"/>
      <c r="OID132" s="61"/>
      <c r="OIE132" s="61"/>
      <c r="OIF132" s="61"/>
      <c r="OIG132" s="61"/>
      <c r="OIH132" s="61"/>
      <c r="OII132" s="61"/>
      <c r="OIJ132" s="61"/>
      <c r="OIK132" s="61"/>
      <c r="OIL132" s="61"/>
      <c r="OIM132" s="61"/>
      <c r="OIN132" s="61"/>
      <c r="OIO132" s="61"/>
      <c r="OIP132" s="61"/>
      <c r="OIQ132" s="61"/>
      <c r="OIR132" s="61"/>
      <c r="OIS132" s="61"/>
      <c r="OIT132" s="61"/>
      <c r="OIU132" s="61"/>
      <c r="OIV132" s="61"/>
      <c r="OIW132" s="61"/>
      <c r="OIX132" s="61"/>
      <c r="OIY132" s="61"/>
      <c r="OIZ132" s="61"/>
      <c r="OJA132" s="61"/>
      <c r="OJB132" s="61"/>
      <c r="OJC132" s="61"/>
      <c r="OJD132" s="61"/>
      <c r="OJE132" s="61"/>
      <c r="OJF132" s="61"/>
      <c r="OJG132" s="61"/>
      <c r="OJH132" s="61"/>
      <c r="OJI132" s="61"/>
      <c r="OJJ132" s="61"/>
      <c r="OJK132" s="61"/>
      <c r="OJL132" s="61"/>
      <c r="OJM132" s="61"/>
      <c r="OJN132" s="61"/>
      <c r="OJO132" s="61"/>
      <c r="OJP132" s="61"/>
      <c r="OJQ132" s="61"/>
      <c r="OJR132" s="61"/>
      <c r="OJS132" s="61"/>
      <c r="OJT132" s="61"/>
      <c r="OJU132" s="61"/>
      <c r="OJV132" s="61"/>
      <c r="OJW132" s="61"/>
      <c r="OJX132" s="61"/>
      <c r="OJY132" s="61"/>
      <c r="OJZ132" s="61"/>
      <c r="OKA132" s="61"/>
      <c r="OKB132" s="61"/>
      <c r="OKC132" s="61"/>
      <c r="OKD132" s="61"/>
      <c r="OKE132" s="61"/>
      <c r="OKF132" s="61"/>
      <c r="OKG132" s="61"/>
      <c r="OKH132" s="61"/>
      <c r="OKI132" s="61"/>
      <c r="OKJ132" s="61"/>
      <c r="OKK132" s="61"/>
      <c r="OKL132" s="61"/>
      <c r="OKM132" s="61"/>
      <c r="OKN132" s="61"/>
      <c r="OKO132" s="61"/>
      <c r="OKP132" s="61"/>
      <c r="OKQ132" s="61"/>
      <c r="OKR132" s="61"/>
      <c r="OKS132" s="61"/>
      <c r="OKT132" s="61"/>
      <c r="OKU132" s="61"/>
      <c r="OKV132" s="61"/>
      <c r="OKW132" s="61"/>
      <c r="OKX132" s="61"/>
      <c r="OKY132" s="61"/>
      <c r="OKZ132" s="61"/>
      <c r="OLA132" s="61"/>
      <c r="OLB132" s="61"/>
      <c r="OLC132" s="61"/>
      <c r="OLD132" s="61"/>
      <c r="OLE132" s="61"/>
      <c r="OLF132" s="61"/>
      <c r="OLG132" s="61"/>
      <c r="OLH132" s="61"/>
      <c r="OLI132" s="61"/>
      <c r="OLJ132" s="61"/>
      <c r="OLK132" s="61"/>
      <c r="OLL132" s="61"/>
      <c r="OLM132" s="61"/>
      <c r="OLN132" s="61"/>
      <c r="OLO132" s="61"/>
      <c r="OLP132" s="61"/>
      <c r="OLQ132" s="61"/>
      <c r="OLR132" s="61"/>
      <c r="OLS132" s="61"/>
      <c r="OLT132" s="61"/>
      <c r="OLU132" s="61"/>
      <c r="OLV132" s="61"/>
      <c r="OLW132" s="61"/>
      <c r="OLX132" s="61"/>
      <c r="OLY132" s="61"/>
      <c r="OLZ132" s="61"/>
      <c r="OMA132" s="61"/>
      <c r="OMB132" s="61"/>
      <c r="OMC132" s="61"/>
      <c r="OMD132" s="61"/>
      <c r="OME132" s="61"/>
      <c r="OMF132" s="61"/>
      <c r="OMG132" s="61"/>
      <c r="OMH132" s="61"/>
      <c r="OMI132" s="61"/>
      <c r="OMJ132" s="61"/>
      <c r="OMK132" s="61"/>
      <c r="OML132" s="61"/>
      <c r="OMM132" s="61"/>
      <c r="OMN132" s="61"/>
      <c r="OMO132" s="61"/>
      <c r="OMP132" s="61"/>
      <c r="OMQ132" s="61"/>
      <c r="OMR132" s="61"/>
      <c r="OMS132" s="61"/>
      <c r="OMT132" s="61"/>
      <c r="OMU132" s="61"/>
      <c r="OMV132" s="61"/>
      <c r="OMW132" s="61"/>
      <c r="OMX132" s="61"/>
      <c r="OMY132" s="61"/>
      <c r="OMZ132" s="61"/>
      <c r="ONA132" s="61"/>
      <c r="ONB132" s="61"/>
      <c r="ONC132" s="61"/>
      <c r="OND132" s="61"/>
      <c r="ONE132" s="61"/>
      <c r="ONF132" s="61"/>
      <c r="ONG132" s="61"/>
      <c r="ONH132" s="61"/>
      <c r="ONI132" s="61"/>
      <c r="ONJ132" s="61"/>
      <c r="ONK132" s="61"/>
      <c r="ONL132" s="61"/>
      <c r="ONM132" s="61"/>
      <c r="ONN132" s="61"/>
      <c r="ONO132" s="61"/>
      <c r="ONP132" s="61"/>
      <c r="ONQ132" s="61"/>
      <c r="ONR132" s="61"/>
      <c r="ONS132" s="61"/>
      <c r="ONT132" s="61"/>
      <c r="ONU132" s="61"/>
      <c r="ONV132" s="61"/>
      <c r="ONW132" s="61"/>
      <c r="ONX132" s="61"/>
      <c r="ONY132" s="61"/>
      <c r="ONZ132" s="61"/>
      <c r="OOA132" s="61"/>
      <c r="OOB132" s="61"/>
      <c r="OOC132" s="61"/>
      <c r="OOD132" s="61"/>
      <c r="OOE132" s="61"/>
      <c r="OOF132" s="61"/>
      <c r="OOG132" s="61"/>
      <c r="OOH132" s="61"/>
      <c r="OOI132" s="61"/>
      <c r="OOJ132" s="61"/>
      <c r="OOK132" s="61"/>
      <c r="OOL132" s="61"/>
      <c r="OOM132" s="61"/>
      <c r="OON132" s="61"/>
      <c r="OOO132" s="61"/>
      <c r="OOP132" s="61"/>
      <c r="OOQ132" s="61"/>
      <c r="OOR132" s="61"/>
      <c r="OOS132" s="61"/>
      <c r="OOT132" s="61"/>
      <c r="OOU132" s="61"/>
      <c r="OOV132" s="61"/>
      <c r="OOW132" s="61"/>
      <c r="OOX132" s="61"/>
      <c r="OOY132" s="61"/>
      <c r="OOZ132" s="61"/>
      <c r="OPA132" s="61"/>
      <c r="OPB132" s="61"/>
      <c r="OPC132" s="61"/>
      <c r="OPD132" s="61"/>
      <c r="OPE132" s="61"/>
      <c r="OPF132" s="61"/>
      <c r="OPG132" s="61"/>
      <c r="OPH132" s="61"/>
      <c r="OPI132" s="61"/>
      <c r="OPJ132" s="61"/>
      <c r="OPK132" s="61"/>
      <c r="OPL132" s="61"/>
      <c r="OPM132" s="61"/>
      <c r="OPN132" s="61"/>
      <c r="OPO132" s="61"/>
      <c r="OPP132" s="61"/>
      <c r="OPQ132" s="61"/>
      <c r="OPR132" s="61"/>
      <c r="OPS132" s="61"/>
      <c r="OPT132" s="61"/>
      <c r="OPU132" s="61"/>
      <c r="OPV132" s="61"/>
      <c r="OPW132" s="61"/>
      <c r="OPX132" s="61"/>
      <c r="OPY132" s="61"/>
      <c r="OPZ132" s="61"/>
      <c r="OQA132" s="61"/>
      <c r="OQB132" s="61"/>
      <c r="OQC132" s="61"/>
      <c r="OQD132" s="61"/>
      <c r="OQE132" s="61"/>
      <c r="OQF132" s="61"/>
      <c r="OQG132" s="61"/>
      <c r="OQH132" s="61"/>
      <c r="OQI132" s="61"/>
      <c r="OQJ132" s="61"/>
      <c r="OQK132" s="61"/>
      <c r="OQL132" s="61"/>
      <c r="OQM132" s="61"/>
      <c r="OQN132" s="61"/>
      <c r="OQO132" s="61"/>
      <c r="OQP132" s="61"/>
      <c r="OQQ132" s="61"/>
      <c r="OQR132" s="61"/>
      <c r="OQS132" s="61"/>
      <c r="OQT132" s="61"/>
      <c r="OQU132" s="61"/>
      <c r="OQV132" s="61"/>
      <c r="OQW132" s="61"/>
      <c r="OQX132" s="61"/>
      <c r="OQY132" s="61"/>
      <c r="OQZ132" s="61"/>
      <c r="ORA132" s="61"/>
      <c r="ORB132" s="61"/>
      <c r="ORC132" s="61"/>
      <c r="ORD132" s="61"/>
      <c r="ORE132" s="61"/>
      <c r="ORF132" s="61"/>
      <c r="ORG132" s="61"/>
      <c r="ORH132" s="61"/>
      <c r="ORI132" s="61"/>
      <c r="ORJ132" s="61"/>
      <c r="ORK132" s="61"/>
      <c r="ORL132" s="61"/>
      <c r="ORM132" s="61"/>
      <c r="ORN132" s="61"/>
      <c r="ORO132" s="61"/>
      <c r="ORP132" s="61"/>
      <c r="ORQ132" s="61"/>
      <c r="ORR132" s="61"/>
      <c r="ORS132" s="61"/>
      <c r="ORT132" s="61"/>
      <c r="ORU132" s="61"/>
      <c r="ORV132" s="61"/>
      <c r="ORW132" s="61"/>
      <c r="ORX132" s="61"/>
      <c r="ORY132" s="61"/>
      <c r="ORZ132" s="61"/>
      <c r="OSA132" s="61"/>
      <c r="OSB132" s="61"/>
      <c r="OSC132" s="61"/>
      <c r="OSD132" s="61"/>
      <c r="OSE132" s="61"/>
      <c r="OSF132" s="61"/>
      <c r="OSG132" s="61"/>
      <c r="OSH132" s="61"/>
      <c r="OSI132" s="61"/>
      <c r="OSJ132" s="61"/>
      <c r="OSK132" s="61"/>
      <c r="OSL132" s="61"/>
      <c r="OSM132" s="61"/>
      <c r="OSN132" s="61"/>
      <c r="OSO132" s="61"/>
      <c r="OSP132" s="61"/>
      <c r="OSQ132" s="61"/>
      <c r="OSR132" s="61"/>
      <c r="OSS132" s="61"/>
      <c r="OST132" s="61"/>
      <c r="OSU132" s="61"/>
      <c r="OSV132" s="61"/>
      <c r="OSW132" s="61"/>
      <c r="OSX132" s="61"/>
      <c r="OSY132" s="61"/>
      <c r="OSZ132" s="61"/>
      <c r="OTA132" s="61"/>
      <c r="OTB132" s="61"/>
      <c r="OTC132" s="61"/>
      <c r="OTD132" s="61"/>
      <c r="OTE132" s="61"/>
      <c r="OTF132" s="61"/>
      <c r="OTG132" s="61"/>
      <c r="OTH132" s="61"/>
      <c r="OTI132" s="61"/>
      <c r="OTJ132" s="61"/>
      <c r="OTK132" s="61"/>
      <c r="OTL132" s="61"/>
      <c r="OTM132" s="61"/>
      <c r="OTN132" s="61"/>
      <c r="OTO132" s="61"/>
      <c r="OTP132" s="61"/>
      <c r="OTQ132" s="61"/>
      <c r="OTR132" s="61"/>
      <c r="OTS132" s="61"/>
      <c r="OTT132" s="61"/>
      <c r="OTU132" s="61"/>
      <c r="OTV132" s="61"/>
      <c r="OTW132" s="61"/>
      <c r="OTX132" s="61"/>
      <c r="OTY132" s="61"/>
      <c r="OTZ132" s="61"/>
      <c r="OUA132" s="61"/>
      <c r="OUB132" s="61"/>
      <c r="OUC132" s="61"/>
      <c r="OUD132" s="61"/>
      <c r="OUE132" s="61"/>
      <c r="OUF132" s="61"/>
      <c r="OUG132" s="61"/>
      <c r="OUH132" s="61"/>
      <c r="OUI132" s="61"/>
      <c r="OUJ132" s="61"/>
      <c r="OUK132" s="61"/>
      <c r="OUL132" s="61"/>
      <c r="OUM132" s="61"/>
      <c r="OUN132" s="61"/>
      <c r="OUO132" s="61"/>
      <c r="OUP132" s="61"/>
      <c r="OUQ132" s="61"/>
      <c r="OUR132" s="61"/>
      <c r="OUS132" s="61"/>
      <c r="OUT132" s="61"/>
      <c r="OUU132" s="61"/>
      <c r="OUV132" s="61"/>
      <c r="OUW132" s="61"/>
      <c r="OUX132" s="61"/>
      <c r="OUY132" s="61"/>
      <c r="OUZ132" s="61"/>
      <c r="OVA132" s="61"/>
      <c r="OVB132" s="61"/>
      <c r="OVC132" s="61"/>
      <c r="OVD132" s="61"/>
      <c r="OVE132" s="61"/>
      <c r="OVF132" s="61"/>
      <c r="OVG132" s="61"/>
      <c r="OVH132" s="61"/>
      <c r="OVI132" s="61"/>
      <c r="OVJ132" s="61"/>
      <c r="OVK132" s="61"/>
      <c r="OVL132" s="61"/>
      <c r="OVM132" s="61"/>
      <c r="OVN132" s="61"/>
      <c r="OVO132" s="61"/>
      <c r="OVP132" s="61"/>
      <c r="OVQ132" s="61"/>
      <c r="OVR132" s="61"/>
      <c r="OVS132" s="61"/>
      <c r="OVT132" s="61"/>
      <c r="OVU132" s="61"/>
      <c r="OVV132" s="61"/>
      <c r="OVW132" s="61"/>
      <c r="OVX132" s="61"/>
      <c r="OVY132" s="61"/>
      <c r="OVZ132" s="61"/>
      <c r="OWA132" s="61"/>
      <c r="OWB132" s="61"/>
      <c r="OWC132" s="61"/>
      <c r="OWD132" s="61"/>
      <c r="OWE132" s="61"/>
      <c r="OWF132" s="61"/>
      <c r="OWG132" s="61"/>
      <c r="OWH132" s="61"/>
      <c r="OWI132" s="61"/>
      <c r="OWJ132" s="61"/>
      <c r="OWK132" s="61"/>
      <c r="OWL132" s="61"/>
      <c r="OWM132" s="61"/>
      <c r="OWN132" s="61"/>
      <c r="OWO132" s="61"/>
      <c r="OWP132" s="61"/>
      <c r="OWQ132" s="61"/>
      <c r="OWR132" s="61"/>
      <c r="OWS132" s="61"/>
      <c r="OWT132" s="61"/>
      <c r="OWU132" s="61"/>
      <c r="OWV132" s="61"/>
      <c r="OWW132" s="61"/>
      <c r="OWX132" s="61"/>
      <c r="OWY132" s="61"/>
      <c r="OWZ132" s="61"/>
      <c r="OXA132" s="61"/>
      <c r="OXB132" s="61"/>
      <c r="OXC132" s="61"/>
      <c r="OXD132" s="61"/>
      <c r="OXE132" s="61"/>
      <c r="OXF132" s="61"/>
      <c r="OXG132" s="61"/>
      <c r="OXH132" s="61"/>
      <c r="OXI132" s="61"/>
      <c r="OXJ132" s="61"/>
      <c r="OXK132" s="61"/>
      <c r="OXL132" s="61"/>
      <c r="OXM132" s="61"/>
      <c r="OXN132" s="61"/>
      <c r="OXO132" s="61"/>
      <c r="OXP132" s="61"/>
      <c r="OXQ132" s="61"/>
      <c r="OXR132" s="61"/>
      <c r="OXS132" s="61"/>
      <c r="OXT132" s="61"/>
      <c r="OXU132" s="61"/>
      <c r="OXV132" s="61"/>
      <c r="OXW132" s="61"/>
      <c r="OXX132" s="61"/>
      <c r="OXY132" s="61"/>
      <c r="OXZ132" s="61"/>
      <c r="OYA132" s="61"/>
      <c r="OYB132" s="61"/>
      <c r="OYC132" s="61"/>
      <c r="OYD132" s="61"/>
      <c r="OYE132" s="61"/>
      <c r="OYF132" s="61"/>
      <c r="OYG132" s="61"/>
      <c r="OYH132" s="61"/>
      <c r="OYI132" s="61"/>
      <c r="OYJ132" s="61"/>
      <c r="OYK132" s="61"/>
      <c r="OYL132" s="61"/>
      <c r="OYM132" s="61"/>
      <c r="OYN132" s="61"/>
      <c r="OYO132" s="61"/>
      <c r="OYP132" s="61"/>
      <c r="OYQ132" s="61"/>
      <c r="OYR132" s="61"/>
      <c r="OYS132" s="61"/>
      <c r="OYT132" s="61"/>
      <c r="OYU132" s="61"/>
      <c r="OYV132" s="61"/>
      <c r="OYW132" s="61"/>
      <c r="OYX132" s="61"/>
      <c r="OYY132" s="61"/>
      <c r="OYZ132" s="61"/>
      <c r="OZA132" s="61"/>
      <c r="OZB132" s="61"/>
      <c r="OZC132" s="61"/>
      <c r="OZD132" s="61"/>
      <c r="OZE132" s="61"/>
      <c r="OZF132" s="61"/>
      <c r="OZG132" s="61"/>
      <c r="OZH132" s="61"/>
      <c r="OZI132" s="61"/>
      <c r="OZJ132" s="61"/>
      <c r="OZK132" s="61"/>
      <c r="OZL132" s="61"/>
      <c r="OZM132" s="61"/>
      <c r="OZN132" s="61"/>
      <c r="OZO132" s="61"/>
      <c r="OZP132" s="61"/>
      <c r="OZQ132" s="61"/>
      <c r="OZR132" s="61"/>
      <c r="OZS132" s="61"/>
      <c r="OZT132" s="61"/>
      <c r="OZU132" s="61"/>
      <c r="OZV132" s="61"/>
      <c r="OZW132" s="61"/>
      <c r="OZX132" s="61"/>
      <c r="OZY132" s="61"/>
      <c r="OZZ132" s="61"/>
      <c r="PAA132" s="61"/>
      <c r="PAB132" s="61"/>
      <c r="PAC132" s="61"/>
      <c r="PAD132" s="61"/>
      <c r="PAE132" s="61"/>
      <c r="PAF132" s="61"/>
      <c r="PAG132" s="61"/>
      <c r="PAH132" s="61"/>
      <c r="PAI132" s="61"/>
      <c r="PAJ132" s="61"/>
      <c r="PAK132" s="61"/>
      <c r="PAL132" s="61"/>
      <c r="PAM132" s="61"/>
      <c r="PAN132" s="61"/>
      <c r="PAO132" s="61"/>
      <c r="PAP132" s="61"/>
      <c r="PAQ132" s="61"/>
      <c r="PAR132" s="61"/>
      <c r="PAS132" s="61"/>
      <c r="PAT132" s="61"/>
      <c r="PAU132" s="61"/>
      <c r="PAV132" s="61"/>
      <c r="PAW132" s="61"/>
      <c r="PAX132" s="61"/>
      <c r="PAY132" s="61"/>
      <c r="PAZ132" s="61"/>
      <c r="PBA132" s="61"/>
      <c r="PBB132" s="61"/>
      <c r="PBC132" s="61"/>
      <c r="PBD132" s="61"/>
      <c r="PBE132" s="61"/>
      <c r="PBF132" s="61"/>
      <c r="PBG132" s="61"/>
      <c r="PBH132" s="61"/>
      <c r="PBI132" s="61"/>
      <c r="PBJ132" s="61"/>
      <c r="PBK132" s="61"/>
      <c r="PBL132" s="61"/>
      <c r="PBM132" s="61"/>
      <c r="PBN132" s="61"/>
      <c r="PBO132" s="61"/>
      <c r="PBP132" s="61"/>
      <c r="PBQ132" s="61"/>
      <c r="PBR132" s="61"/>
      <c r="PBS132" s="61"/>
      <c r="PBT132" s="61"/>
      <c r="PBU132" s="61"/>
      <c r="PBV132" s="61"/>
      <c r="PBW132" s="61"/>
      <c r="PBX132" s="61"/>
      <c r="PBY132" s="61"/>
      <c r="PBZ132" s="61"/>
      <c r="PCA132" s="61"/>
      <c r="PCB132" s="61"/>
      <c r="PCC132" s="61"/>
      <c r="PCD132" s="61"/>
      <c r="PCE132" s="61"/>
      <c r="PCF132" s="61"/>
      <c r="PCG132" s="61"/>
      <c r="PCH132" s="61"/>
      <c r="PCI132" s="61"/>
      <c r="PCJ132" s="61"/>
      <c r="PCK132" s="61"/>
      <c r="PCL132" s="61"/>
      <c r="PCM132" s="61"/>
      <c r="PCN132" s="61"/>
      <c r="PCO132" s="61"/>
      <c r="PCP132" s="61"/>
      <c r="PCQ132" s="61"/>
      <c r="PCR132" s="61"/>
      <c r="PCS132" s="61"/>
      <c r="PCT132" s="61"/>
      <c r="PCU132" s="61"/>
      <c r="PCV132" s="61"/>
      <c r="PCW132" s="61"/>
      <c r="PCX132" s="61"/>
      <c r="PCY132" s="61"/>
      <c r="PCZ132" s="61"/>
      <c r="PDA132" s="61"/>
      <c r="PDB132" s="61"/>
      <c r="PDC132" s="61"/>
      <c r="PDD132" s="61"/>
      <c r="PDE132" s="61"/>
      <c r="PDF132" s="61"/>
      <c r="PDG132" s="61"/>
      <c r="PDH132" s="61"/>
      <c r="PDI132" s="61"/>
      <c r="PDJ132" s="61"/>
      <c r="PDK132" s="61"/>
      <c r="PDL132" s="61"/>
      <c r="PDM132" s="61"/>
      <c r="PDN132" s="61"/>
      <c r="PDO132" s="61"/>
      <c r="PDP132" s="61"/>
      <c r="PDQ132" s="61"/>
      <c r="PDR132" s="61"/>
      <c r="PDS132" s="61"/>
      <c r="PDT132" s="61"/>
      <c r="PDU132" s="61"/>
      <c r="PDV132" s="61"/>
      <c r="PDW132" s="61"/>
      <c r="PDX132" s="61"/>
      <c r="PDY132" s="61"/>
      <c r="PDZ132" s="61"/>
      <c r="PEA132" s="61"/>
      <c r="PEB132" s="61"/>
      <c r="PEC132" s="61"/>
      <c r="PED132" s="61"/>
      <c r="PEE132" s="61"/>
      <c r="PEF132" s="61"/>
      <c r="PEG132" s="61"/>
      <c r="PEH132" s="61"/>
      <c r="PEI132" s="61"/>
      <c r="PEJ132" s="61"/>
      <c r="PEK132" s="61"/>
      <c r="PEL132" s="61"/>
      <c r="PEM132" s="61"/>
      <c r="PEN132" s="61"/>
      <c r="PEO132" s="61"/>
      <c r="PEP132" s="61"/>
      <c r="PEQ132" s="61"/>
      <c r="PER132" s="61"/>
      <c r="PES132" s="61"/>
      <c r="PET132" s="61"/>
      <c r="PEU132" s="61"/>
      <c r="PEV132" s="61"/>
      <c r="PEW132" s="61"/>
      <c r="PEX132" s="61"/>
      <c r="PEY132" s="61"/>
      <c r="PEZ132" s="61"/>
      <c r="PFA132" s="61"/>
      <c r="PFB132" s="61"/>
      <c r="PFC132" s="61"/>
      <c r="PFD132" s="61"/>
      <c r="PFE132" s="61"/>
      <c r="PFF132" s="61"/>
      <c r="PFG132" s="61"/>
      <c r="PFH132" s="61"/>
      <c r="PFI132" s="61"/>
      <c r="PFJ132" s="61"/>
      <c r="PFK132" s="61"/>
      <c r="PFL132" s="61"/>
      <c r="PFM132" s="61"/>
      <c r="PFN132" s="61"/>
      <c r="PFO132" s="61"/>
      <c r="PFP132" s="61"/>
      <c r="PFQ132" s="61"/>
      <c r="PFR132" s="61"/>
      <c r="PFS132" s="61"/>
      <c r="PFT132" s="61"/>
      <c r="PFU132" s="61"/>
      <c r="PFV132" s="61"/>
      <c r="PFW132" s="61"/>
      <c r="PFX132" s="61"/>
      <c r="PFY132" s="61"/>
      <c r="PFZ132" s="61"/>
      <c r="PGA132" s="61"/>
      <c r="PGB132" s="61"/>
      <c r="PGC132" s="61"/>
      <c r="PGD132" s="61"/>
      <c r="PGE132" s="61"/>
      <c r="PGF132" s="61"/>
      <c r="PGG132" s="61"/>
      <c r="PGH132" s="61"/>
      <c r="PGI132" s="61"/>
      <c r="PGJ132" s="61"/>
      <c r="PGK132" s="61"/>
      <c r="PGL132" s="61"/>
      <c r="PGM132" s="61"/>
      <c r="PGN132" s="61"/>
      <c r="PGO132" s="61"/>
      <c r="PGP132" s="61"/>
      <c r="PGQ132" s="61"/>
      <c r="PGR132" s="61"/>
      <c r="PGS132" s="61"/>
      <c r="PGT132" s="61"/>
      <c r="PGU132" s="61"/>
      <c r="PGV132" s="61"/>
      <c r="PGW132" s="61"/>
      <c r="PGX132" s="61"/>
      <c r="PGY132" s="61"/>
      <c r="PGZ132" s="61"/>
      <c r="PHA132" s="61"/>
      <c r="PHB132" s="61"/>
      <c r="PHC132" s="61"/>
      <c r="PHD132" s="61"/>
      <c r="PHE132" s="61"/>
      <c r="PHF132" s="61"/>
      <c r="PHG132" s="61"/>
      <c r="PHH132" s="61"/>
      <c r="PHI132" s="61"/>
      <c r="PHJ132" s="61"/>
      <c r="PHK132" s="61"/>
      <c r="PHL132" s="61"/>
      <c r="PHM132" s="61"/>
      <c r="PHN132" s="61"/>
      <c r="PHO132" s="61"/>
      <c r="PHP132" s="61"/>
      <c r="PHQ132" s="61"/>
      <c r="PHR132" s="61"/>
      <c r="PHS132" s="61"/>
      <c r="PHT132" s="61"/>
      <c r="PHU132" s="61"/>
      <c r="PHV132" s="61"/>
      <c r="PHW132" s="61"/>
      <c r="PHX132" s="61"/>
      <c r="PHY132" s="61"/>
      <c r="PHZ132" s="61"/>
      <c r="PIA132" s="61"/>
      <c r="PIB132" s="61"/>
      <c r="PIC132" s="61"/>
      <c r="PID132" s="61"/>
      <c r="PIE132" s="61"/>
      <c r="PIF132" s="61"/>
      <c r="PIG132" s="61"/>
      <c r="PIH132" s="61"/>
      <c r="PII132" s="61"/>
      <c r="PIJ132" s="61"/>
      <c r="PIK132" s="61"/>
      <c r="PIL132" s="61"/>
      <c r="PIM132" s="61"/>
      <c r="PIN132" s="61"/>
      <c r="PIO132" s="61"/>
      <c r="PIP132" s="61"/>
      <c r="PIQ132" s="61"/>
      <c r="PIR132" s="61"/>
      <c r="PIS132" s="61"/>
      <c r="PIT132" s="61"/>
      <c r="PIU132" s="61"/>
      <c r="PIV132" s="61"/>
      <c r="PIW132" s="61"/>
      <c r="PIX132" s="61"/>
      <c r="PIY132" s="61"/>
      <c r="PIZ132" s="61"/>
      <c r="PJA132" s="61"/>
      <c r="PJB132" s="61"/>
      <c r="PJC132" s="61"/>
      <c r="PJD132" s="61"/>
      <c r="PJE132" s="61"/>
      <c r="PJF132" s="61"/>
      <c r="PJG132" s="61"/>
      <c r="PJH132" s="61"/>
      <c r="PJI132" s="61"/>
      <c r="PJJ132" s="61"/>
      <c r="PJK132" s="61"/>
      <c r="PJL132" s="61"/>
      <c r="PJM132" s="61"/>
      <c r="PJN132" s="61"/>
      <c r="PJO132" s="61"/>
      <c r="PJP132" s="61"/>
      <c r="PJQ132" s="61"/>
      <c r="PJR132" s="61"/>
      <c r="PJS132" s="61"/>
      <c r="PJT132" s="61"/>
      <c r="PJU132" s="61"/>
      <c r="PJV132" s="61"/>
      <c r="PJW132" s="61"/>
      <c r="PJX132" s="61"/>
      <c r="PJY132" s="61"/>
      <c r="PJZ132" s="61"/>
      <c r="PKA132" s="61"/>
      <c r="PKB132" s="61"/>
      <c r="PKC132" s="61"/>
      <c r="PKD132" s="61"/>
      <c r="PKE132" s="61"/>
      <c r="PKF132" s="61"/>
      <c r="PKG132" s="61"/>
      <c r="PKH132" s="61"/>
      <c r="PKI132" s="61"/>
      <c r="PKJ132" s="61"/>
      <c r="PKK132" s="61"/>
      <c r="PKL132" s="61"/>
      <c r="PKM132" s="61"/>
      <c r="PKN132" s="61"/>
      <c r="PKO132" s="61"/>
      <c r="PKP132" s="61"/>
      <c r="PKQ132" s="61"/>
      <c r="PKR132" s="61"/>
      <c r="PKS132" s="61"/>
      <c r="PKT132" s="61"/>
      <c r="PKU132" s="61"/>
      <c r="PKV132" s="61"/>
      <c r="PKW132" s="61"/>
      <c r="PKX132" s="61"/>
      <c r="PKY132" s="61"/>
      <c r="PKZ132" s="61"/>
      <c r="PLA132" s="61"/>
      <c r="PLB132" s="61"/>
      <c r="PLC132" s="61"/>
      <c r="PLD132" s="61"/>
      <c r="PLE132" s="61"/>
      <c r="PLF132" s="61"/>
      <c r="PLG132" s="61"/>
      <c r="PLH132" s="61"/>
      <c r="PLI132" s="61"/>
      <c r="PLJ132" s="61"/>
      <c r="PLK132" s="61"/>
      <c r="PLL132" s="61"/>
      <c r="PLM132" s="61"/>
      <c r="PLN132" s="61"/>
      <c r="PLO132" s="61"/>
      <c r="PLP132" s="61"/>
      <c r="PLQ132" s="61"/>
      <c r="PLR132" s="61"/>
      <c r="PLS132" s="61"/>
      <c r="PLT132" s="61"/>
      <c r="PLU132" s="61"/>
      <c r="PLV132" s="61"/>
      <c r="PLW132" s="61"/>
      <c r="PLX132" s="61"/>
      <c r="PLY132" s="61"/>
      <c r="PLZ132" s="61"/>
      <c r="PMA132" s="61"/>
      <c r="PMB132" s="61"/>
      <c r="PMC132" s="61"/>
      <c r="PMD132" s="61"/>
      <c r="PME132" s="61"/>
      <c r="PMF132" s="61"/>
      <c r="PMG132" s="61"/>
      <c r="PMH132" s="61"/>
      <c r="PMI132" s="61"/>
      <c r="PMJ132" s="61"/>
      <c r="PMK132" s="61"/>
      <c r="PML132" s="61"/>
      <c r="PMM132" s="61"/>
      <c r="PMN132" s="61"/>
      <c r="PMO132" s="61"/>
      <c r="PMP132" s="61"/>
      <c r="PMQ132" s="61"/>
      <c r="PMR132" s="61"/>
      <c r="PMS132" s="61"/>
      <c r="PMT132" s="61"/>
      <c r="PMU132" s="61"/>
      <c r="PMV132" s="61"/>
      <c r="PMW132" s="61"/>
      <c r="PMX132" s="61"/>
      <c r="PMY132" s="61"/>
      <c r="PMZ132" s="61"/>
      <c r="PNA132" s="61"/>
      <c r="PNB132" s="61"/>
      <c r="PNC132" s="61"/>
      <c r="PND132" s="61"/>
      <c r="PNE132" s="61"/>
      <c r="PNF132" s="61"/>
      <c r="PNG132" s="61"/>
      <c r="PNH132" s="61"/>
      <c r="PNI132" s="61"/>
      <c r="PNJ132" s="61"/>
      <c r="PNK132" s="61"/>
      <c r="PNL132" s="61"/>
      <c r="PNM132" s="61"/>
      <c r="PNN132" s="61"/>
      <c r="PNO132" s="61"/>
      <c r="PNP132" s="61"/>
      <c r="PNQ132" s="61"/>
      <c r="PNR132" s="61"/>
      <c r="PNS132" s="61"/>
      <c r="PNT132" s="61"/>
      <c r="PNU132" s="61"/>
      <c r="PNV132" s="61"/>
      <c r="PNW132" s="61"/>
      <c r="PNX132" s="61"/>
      <c r="PNY132" s="61"/>
      <c r="PNZ132" s="61"/>
      <c r="POA132" s="61"/>
      <c r="POB132" s="61"/>
      <c r="POC132" s="61"/>
      <c r="POD132" s="61"/>
      <c r="POE132" s="61"/>
      <c r="POF132" s="61"/>
      <c r="POG132" s="61"/>
      <c r="POH132" s="61"/>
      <c r="POI132" s="61"/>
      <c r="POJ132" s="61"/>
      <c r="POK132" s="61"/>
      <c r="POL132" s="61"/>
      <c r="POM132" s="61"/>
      <c r="PON132" s="61"/>
      <c r="POO132" s="61"/>
      <c r="POP132" s="61"/>
      <c r="POQ132" s="61"/>
      <c r="POR132" s="61"/>
      <c r="POS132" s="61"/>
      <c r="POT132" s="61"/>
      <c r="POU132" s="61"/>
      <c r="POV132" s="61"/>
      <c r="POW132" s="61"/>
      <c r="POX132" s="61"/>
      <c r="POY132" s="61"/>
      <c r="POZ132" s="61"/>
      <c r="PPA132" s="61"/>
      <c r="PPB132" s="61"/>
      <c r="PPC132" s="61"/>
      <c r="PPD132" s="61"/>
      <c r="PPE132" s="61"/>
      <c r="PPF132" s="61"/>
      <c r="PPG132" s="61"/>
      <c r="PPH132" s="61"/>
      <c r="PPI132" s="61"/>
      <c r="PPJ132" s="61"/>
      <c r="PPK132" s="61"/>
      <c r="PPL132" s="61"/>
      <c r="PPM132" s="61"/>
      <c r="PPN132" s="61"/>
      <c r="PPO132" s="61"/>
      <c r="PPP132" s="61"/>
      <c r="PPQ132" s="61"/>
      <c r="PPR132" s="61"/>
      <c r="PPS132" s="61"/>
      <c r="PPT132" s="61"/>
      <c r="PPU132" s="61"/>
      <c r="PPV132" s="61"/>
      <c r="PPW132" s="61"/>
      <c r="PPX132" s="61"/>
      <c r="PPY132" s="61"/>
      <c r="PPZ132" s="61"/>
      <c r="PQA132" s="61"/>
      <c r="PQB132" s="61"/>
      <c r="PQC132" s="61"/>
      <c r="PQD132" s="61"/>
      <c r="PQE132" s="61"/>
      <c r="PQF132" s="61"/>
      <c r="PQG132" s="61"/>
      <c r="PQH132" s="61"/>
      <c r="PQI132" s="61"/>
      <c r="PQJ132" s="61"/>
      <c r="PQK132" s="61"/>
      <c r="PQL132" s="61"/>
      <c r="PQM132" s="61"/>
      <c r="PQN132" s="61"/>
      <c r="PQO132" s="61"/>
      <c r="PQP132" s="61"/>
      <c r="PQQ132" s="61"/>
      <c r="PQR132" s="61"/>
      <c r="PQS132" s="61"/>
      <c r="PQT132" s="61"/>
      <c r="PQU132" s="61"/>
      <c r="PQV132" s="61"/>
      <c r="PQW132" s="61"/>
      <c r="PQX132" s="61"/>
      <c r="PQY132" s="61"/>
      <c r="PQZ132" s="61"/>
      <c r="PRA132" s="61"/>
      <c r="PRB132" s="61"/>
      <c r="PRC132" s="61"/>
      <c r="PRD132" s="61"/>
      <c r="PRE132" s="61"/>
      <c r="PRF132" s="61"/>
      <c r="PRG132" s="61"/>
      <c r="PRH132" s="61"/>
      <c r="PRI132" s="61"/>
      <c r="PRJ132" s="61"/>
      <c r="PRK132" s="61"/>
      <c r="PRL132" s="61"/>
      <c r="PRM132" s="61"/>
      <c r="PRN132" s="61"/>
      <c r="PRO132" s="61"/>
      <c r="PRP132" s="61"/>
      <c r="PRQ132" s="61"/>
      <c r="PRR132" s="61"/>
      <c r="PRS132" s="61"/>
      <c r="PRT132" s="61"/>
      <c r="PRU132" s="61"/>
      <c r="PRV132" s="61"/>
      <c r="PRW132" s="61"/>
      <c r="PRX132" s="61"/>
      <c r="PRY132" s="61"/>
      <c r="PRZ132" s="61"/>
      <c r="PSA132" s="61"/>
      <c r="PSB132" s="61"/>
      <c r="PSC132" s="61"/>
      <c r="PSD132" s="61"/>
      <c r="PSE132" s="61"/>
      <c r="PSF132" s="61"/>
      <c r="PSG132" s="61"/>
      <c r="PSH132" s="61"/>
      <c r="PSI132" s="61"/>
      <c r="PSJ132" s="61"/>
      <c r="PSK132" s="61"/>
      <c r="PSL132" s="61"/>
      <c r="PSM132" s="61"/>
      <c r="PSN132" s="61"/>
      <c r="PSO132" s="61"/>
      <c r="PSP132" s="61"/>
      <c r="PSQ132" s="61"/>
      <c r="PSR132" s="61"/>
      <c r="PSS132" s="61"/>
      <c r="PST132" s="61"/>
      <c r="PSU132" s="61"/>
      <c r="PSV132" s="61"/>
      <c r="PSW132" s="61"/>
      <c r="PSX132" s="61"/>
      <c r="PSY132" s="61"/>
      <c r="PSZ132" s="61"/>
      <c r="PTA132" s="61"/>
      <c r="PTB132" s="61"/>
      <c r="PTC132" s="61"/>
      <c r="PTD132" s="61"/>
      <c r="PTE132" s="61"/>
      <c r="PTF132" s="61"/>
      <c r="PTG132" s="61"/>
      <c r="PTH132" s="61"/>
      <c r="PTI132" s="61"/>
      <c r="PTJ132" s="61"/>
      <c r="PTK132" s="61"/>
      <c r="PTL132" s="61"/>
      <c r="PTM132" s="61"/>
      <c r="PTN132" s="61"/>
      <c r="PTO132" s="61"/>
      <c r="PTP132" s="61"/>
      <c r="PTQ132" s="61"/>
      <c r="PTR132" s="61"/>
      <c r="PTS132" s="61"/>
      <c r="PTT132" s="61"/>
      <c r="PTU132" s="61"/>
      <c r="PTV132" s="61"/>
      <c r="PTW132" s="61"/>
      <c r="PTX132" s="61"/>
      <c r="PTY132" s="61"/>
      <c r="PTZ132" s="61"/>
      <c r="PUA132" s="61"/>
      <c r="PUB132" s="61"/>
      <c r="PUC132" s="61"/>
      <c r="PUD132" s="61"/>
      <c r="PUE132" s="61"/>
      <c r="PUF132" s="61"/>
      <c r="PUG132" s="61"/>
      <c r="PUH132" s="61"/>
      <c r="PUI132" s="61"/>
      <c r="PUJ132" s="61"/>
      <c r="PUK132" s="61"/>
      <c r="PUL132" s="61"/>
      <c r="PUM132" s="61"/>
      <c r="PUN132" s="61"/>
      <c r="PUO132" s="61"/>
      <c r="PUP132" s="61"/>
      <c r="PUQ132" s="61"/>
      <c r="PUR132" s="61"/>
      <c r="PUS132" s="61"/>
      <c r="PUT132" s="61"/>
      <c r="PUU132" s="61"/>
      <c r="PUV132" s="61"/>
      <c r="PUW132" s="61"/>
      <c r="PUX132" s="61"/>
      <c r="PUY132" s="61"/>
      <c r="PUZ132" s="61"/>
      <c r="PVA132" s="61"/>
      <c r="PVB132" s="61"/>
      <c r="PVC132" s="61"/>
      <c r="PVD132" s="61"/>
      <c r="PVE132" s="61"/>
      <c r="PVF132" s="61"/>
      <c r="PVG132" s="61"/>
      <c r="PVH132" s="61"/>
      <c r="PVI132" s="61"/>
      <c r="PVJ132" s="61"/>
      <c r="PVK132" s="61"/>
      <c r="PVL132" s="61"/>
      <c r="PVM132" s="61"/>
      <c r="PVN132" s="61"/>
      <c r="PVO132" s="61"/>
      <c r="PVP132" s="61"/>
      <c r="PVQ132" s="61"/>
      <c r="PVR132" s="61"/>
      <c r="PVS132" s="61"/>
      <c r="PVT132" s="61"/>
      <c r="PVU132" s="61"/>
      <c r="PVV132" s="61"/>
      <c r="PVW132" s="61"/>
      <c r="PVX132" s="61"/>
      <c r="PVY132" s="61"/>
      <c r="PVZ132" s="61"/>
      <c r="PWA132" s="61"/>
      <c r="PWB132" s="61"/>
      <c r="PWC132" s="61"/>
      <c r="PWD132" s="61"/>
      <c r="PWE132" s="61"/>
      <c r="PWF132" s="61"/>
      <c r="PWG132" s="61"/>
      <c r="PWH132" s="61"/>
      <c r="PWI132" s="61"/>
      <c r="PWJ132" s="61"/>
      <c r="PWK132" s="61"/>
      <c r="PWL132" s="61"/>
      <c r="PWM132" s="61"/>
      <c r="PWN132" s="61"/>
      <c r="PWO132" s="61"/>
      <c r="PWP132" s="61"/>
      <c r="PWQ132" s="61"/>
      <c r="PWR132" s="61"/>
      <c r="PWS132" s="61"/>
      <c r="PWT132" s="61"/>
      <c r="PWU132" s="61"/>
      <c r="PWV132" s="61"/>
      <c r="PWW132" s="61"/>
      <c r="PWX132" s="61"/>
      <c r="PWY132" s="61"/>
      <c r="PWZ132" s="61"/>
      <c r="PXA132" s="61"/>
      <c r="PXB132" s="61"/>
      <c r="PXC132" s="61"/>
      <c r="PXD132" s="61"/>
      <c r="PXE132" s="61"/>
      <c r="PXF132" s="61"/>
      <c r="PXG132" s="61"/>
      <c r="PXH132" s="61"/>
      <c r="PXI132" s="61"/>
      <c r="PXJ132" s="61"/>
      <c r="PXK132" s="61"/>
      <c r="PXL132" s="61"/>
      <c r="PXM132" s="61"/>
      <c r="PXN132" s="61"/>
      <c r="PXO132" s="61"/>
      <c r="PXP132" s="61"/>
      <c r="PXQ132" s="61"/>
      <c r="PXR132" s="61"/>
      <c r="PXS132" s="61"/>
      <c r="PXT132" s="61"/>
      <c r="PXU132" s="61"/>
      <c r="PXV132" s="61"/>
      <c r="PXW132" s="61"/>
      <c r="PXX132" s="61"/>
      <c r="PXY132" s="61"/>
      <c r="PXZ132" s="61"/>
      <c r="PYA132" s="61"/>
      <c r="PYB132" s="61"/>
      <c r="PYC132" s="61"/>
      <c r="PYD132" s="61"/>
      <c r="PYE132" s="61"/>
      <c r="PYF132" s="61"/>
      <c r="PYG132" s="61"/>
      <c r="PYH132" s="61"/>
      <c r="PYI132" s="61"/>
      <c r="PYJ132" s="61"/>
      <c r="PYK132" s="61"/>
      <c r="PYL132" s="61"/>
      <c r="PYM132" s="61"/>
      <c r="PYN132" s="61"/>
      <c r="PYO132" s="61"/>
      <c r="PYP132" s="61"/>
      <c r="PYQ132" s="61"/>
      <c r="PYR132" s="61"/>
      <c r="PYS132" s="61"/>
      <c r="PYT132" s="61"/>
      <c r="PYU132" s="61"/>
      <c r="PYV132" s="61"/>
      <c r="PYW132" s="61"/>
      <c r="PYX132" s="61"/>
      <c r="PYY132" s="61"/>
      <c r="PYZ132" s="61"/>
      <c r="PZA132" s="61"/>
      <c r="PZB132" s="61"/>
      <c r="PZC132" s="61"/>
      <c r="PZD132" s="61"/>
      <c r="PZE132" s="61"/>
      <c r="PZF132" s="61"/>
      <c r="PZG132" s="61"/>
      <c r="PZH132" s="61"/>
      <c r="PZI132" s="61"/>
      <c r="PZJ132" s="61"/>
      <c r="PZK132" s="61"/>
      <c r="PZL132" s="61"/>
      <c r="PZM132" s="61"/>
      <c r="PZN132" s="61"/>
      <c r="PZO132" s="61"/>
      <c r="PZP132" s="61"/>
      <c r="PZQ132" s="61"/>
      <c r="PZR132" s="61"/>
      <c r="PZS132" s="61"/>
      <c r="PZT132" s="61"/>
      <c r="PZU132" s="61"/>
      <c r="PZV132" s="61"/>
      <c r="PZW132" s="61"/>
      <c r="PZX132" s="61"/>
      <c r="PZY132" s="61"/>
      <c r="PZZ132" s="61"/>
      <c r="QAA132" s="61"/>
      <c r="QAB132" s="61"/>
      <c r="QAC132" s="61"/>
      <c r="QAD132" s="61"/>
      <c r="QAE132" s="61"/>
      <c r="QAF132" s="61"/>
      <c r="QAG132" s="61"/>
      <c r="QAH132" s="61"/>
      <c r="QAI132" s="61"/>
      <c r="QAJ132" s="61"/>
      <c r="QAK132" s="61"/>
      <c r="QAL132" s="61"/>
      <c r="QAM132" s="61"/>
      <c r="QAN132" s="61"/>
      <c r="QAO132" s="61"/>
      <c r="QAP132" s="61"/>
      <c r="QAQ132" s="61"/>
      <c r="QAR132" s="61"/>
      <c r="QAS132" s="61"/>
      <c r="QAT132" s="61"/>
      <c r="QAU132" s="61"/>
      <c r="QAV132" s="61"/>
      <c r="QAW132" s="61"/>
      <c r="QAX132" s="61"/>
      <c r="QAY132" s="61"/>
      <c r="QAZ132" s="61"/>
      <c r="QBA132" s="61"/>
      <c r="QBB132" s="61"/>
      <c r="QBC132" s="61"/>
      <c r="QBD132" s="61"/>
      <c r="QBE132" s="61"/>
      <c r="QBF132" s="61"/>
      <c r="QBG132" s="61"/>
      <c r="QBH132" s="61"/>
      <c r="QBI132" s="61"/>
      <c r="QBJ132" s="61"/>
      <c r="QBK132" s="61"/>
      <c r="QBL132" s="61"/>
      <c r="QBM132" s="61"/>
      <c r="QBN132" s="61"/>
      <c r="QBO132" s="61"/>
      <c r="QBP132" s="61"/>
      <c r="QBQ132" s="61"/>
      <c r="QBR132" s="61"/>
      <c r="QBS132" s="61"/>
      <c r="QBT132" s="61"/>
      <c r="QBU132" s="61"/>
      <c r="QBV132" s="61"/>
      <c r="QBW132" s="61"/>
      <c r="QBX132" s="61"/>
      <c r="QBY132" s="61"/>
      <c r="QBZ132" s="61"/>
      <c r="QCA132" s="61"/>
      <c r="QCB132" s="61"/>
      <c r="QCC132" s="61"/>
      <c r="QCD132" s="61"/>
      <c r="QCE132" s="61"/>
      <c r="QCF132" s="61"/>
      <c r="QCG132" s="61"/>
      <c r="QCH132" s="61"/>
      <c r="QCI132" s="61"/>
      <c r="QCJ132" s="61"/>
      <c r="QCK132" s="61"/>
      <c r="QCL132" s="61"/>
      <c r="QCM132" s="61"/>
      <c r="QCN132" s="61"/>
      <c r="QCO132" s="61"/>
      <c r="QCP132" s="61"/>
      <c r="QCQ132" s="61"/>
      <c r="QCR132" s="61"/>
      <c r="QCS132" s="61"/>
      <c r="QCT132" s="61"/>
      <c r="QCU132" s="61"/>
      <c r="QCV132" s="61"/>
      <c r="QCW132" s="61"/>
      <c r="QCX132" s="61"/>
      <c r="QCY132" s="61"/>
      <c r="QCZ132" s="61"/>
      <c r="QDA132" s="61"/>
      <c r="QDB132" s="61"/>
      <c r="QDC132" s="61"/>
      <c r="QDD132" s="61"/>
      <c r="QDE132" s="61"/>
      <c r="QDF132" s="61"/>
      <c r="QDG132" s="61"/>
      <c r="QDH132" s="61"/>
      <c r="QDI132" s="61"/>
      <c r="QDJ132" s="61"/>
      <c r="QDK132" s="61"/>
      <c r="QDL132" s="61"/>
      <c r="QDM132" s="61"/>
      <c r="QDN132" s="61"/>
      <c r="QDO132" s="61"/>
      <c r="QDP132" s="61"/>
      <c r="QDQ132" s="61"/>
      <c r="QDR132" s="61"/>
      <c r="QDS132" s="61"/>
      <c r="QDT132" s="61"/>
      <c r="QDU132" s="61"/>
      <c r="QDV132" s="61"/>
      <c r="QDW132" s="61"/>
      <c r="QDX132" s="61"/>
      <c r="QDY132" s="61"/>
      <c r="QDZ132" s="61"/>
      <c r="QEA132" s="61"/>
      <c r="QEB132" s="61"/>
      <c r="QEC132" s="61"/>
      <c r="QED132" s="61"/>
      <c r="QEE132" s="61"/>
      <c r="QEF132" s="61"/>
      <c r="QEG132" s="61"/>
      <c r="QEH132" s="61"/>
      <c r="QEI132" s="61"/>
      <c r="QEJ132" s="61"/>
      <c r="QEK132" s="61"/>
      <c r="QEL132" s="61"/>
      <c r="QEM132" s="61"/>
      <c r="QEN132" s="61"/>
      <c r="QEO132" s="61"/>
      <c r="QEP132" s="61"/>
      <c r="QEQ132" s="61"/>
      <c r="QER132" s="61"/>
      <c r="QES132" s="61"/>
      <c r="QET132" s="61"/>
      <c r="QEU132" s="61"/>
      <c r="QEV132" s="61"/>
      <c r="QEW132" s="61"/>
      <c r="QEX132" s="61"/>
      <c r="QEY132" s="61"/>
      <c r="QEZ132" s="61"/>
      <c r="QFA132" s="61"/>
      <c r="QFB132" s="61"/>
      <c r="QFC132" s="61"/>
      <c r="QFD132" s="61"/>
      <c r="QFE132" s="61"/>
      <c r="QFF132" s="61"/>
      <c r="QFG132" s="61"/>
      <c r="QFH132" s="61"/>
      <c r="QFI132" s="61"/>
      <c r="QFJ132" s="61"/>
      <c r="QFK132" s="61"/>
      <c r="QFL132" s="61"/>
      <c r="QFM132" s="61"/>
      <c r="QFN132" s="61"/>
      <c r="QFO132" s="61"/>
      <c r="QFP132" s="61"/>
      <c r="QFQ132" s="61"/>
      <c r="QFR132" s="61"/>
      <c r="QFS132" s="61"/>
      <c r="QFT132" s="61"/>
      <c r="QFU132" s="61"/>
      <c r="QFV132" s="61"/>
      <c r="QFW132" s="61"/>
      <c r="QFX132" s="61"/>
      <c r="QFY132" s="61"/>
      <c r="QFZ132" s="61"/>
      <c r="QGA132" s="61"/>
      <c r="QGB132" s="61"/>
      <c r="QGC132" s="61"/>
      <c r="QGD132" s="61"/>
      <c r="QGE132" s="61"/>
      <c r="QGF132" s="61"/>
      <c r="QGG132" s="61"/>
      <c r="QGH132" s="61"/>
      <c r="QGI132" s="61"/>
      <c r="QGJ132" s="61"/>
      <c r="QGK132" s="61"/>
      <c r="QGL132" s="61"/>
      <c r="QGM132" s="61"/>
      <c r="QGN132" s="61"/>
      <c r="QGO132" s="61"/>
      <c r="QGP132" s="61"/>
      <c r="QGQ132" s="61"/>
      <c r="QGR132" s="61"/>
      <c r="QGS132" s="61"/>
      <c r="QGT132" s="61"/>
      <c r="QGU132" s="61"/>
      <c r="QGV132" s="61"/>
      <c r="QGW132" s="61"/>
      <c r="QGX132" s="61"/>
      <c r="QGY132" s="61"/>
      <c r="QGZ132" s="61"/>
      <c r="QHA132" s="61"/>
      <c r="QHB132" s="61"/>
      <c r="QHC132" s="61"/>
      <c r="QHD132" s="61"/>
      <c r="QHE132" s="61"/>
      <c r="QHF132" s="61"/>
      <c r="QHG132" s="61"/>
      <c r="QHH132" s="61"/>
      <c r="QHI132" s="61"/>
      <c r="QHJ132" s="61"/>
      <c r="QHK132" s="61"/>
      <c r="QHL132" s="61"/>
      <c r="QHM132" s="61"/>
      <c r="QHN132" s="61"/>
      <c r="QHO132" s="61"/>
      <c r="QHP132" s="61"/>
      <c r="QHQ132" s="61"/>
      <c r="QHR132" s="61"/>
      <c r="QHS132" s="61"/>
      <c r="QHT132" s="61"/>
      <c r="QHU132" s="61"/>
      <c r="QHV132" s="61"/>
      <c r="QHW132" s="61"/>
      <c r="QHX132" s="61"/>
      <c r="QHY132" s="61"/>
      <c r="QHZ132" s="61"/>
      <c r="QIA132" s="61"/>
      <c r="QIB132" s="61"/>
      <c r="QIC132" s="61"/>
      <c r="QID132" s="61"/>
      <c r="QIE132" s="61"/>
      <c r="QIF132" s="61"/>
      <c r="QIG132" s="61"/>
      <c r="QIH132" s="61"/>
      <c r="QII132" s="61"/>
      <c r="QIJ132" s="61"/>
      <c r="QIK132" s="61"/>
      <c r="QIL132" s="61"/>
      <c r="QIM132" s="61"/>
      <c r="QIN132" s="61"/>
      <c r="QIO132" s="61"/>
      <c r="QIP132" s="61"/>
      <c r="QIQ132" s="61"/>
      <c r="QIR132" s="61"/>
      <c r="QIS132" s="61"/>
      <c r="QIT132" s="61"/>
      <c r="QIU132" s="61"/>
      <c r="QIV132" s="61"/>
      <c r="QIW132" s="61"/>
      <c r="QIX132" s="61"/>
      <c r="QIY132" s="61"/>
      <c r="QIZ132" s="61"/>
      <c r="QJA132" s="61"/>
      <c r="QJB132" s="61"/>
      <c r="QJC132" s="61"/>
      <c r="QJD132" s="61"/>
      <c r="QJE132" s="61"/>
      <c r="QJF132" s="61"/>
      <c r="QJG132" s="61"/>
      <c r="QJH132" s="61"/>
      <c r="QJI132" s="61"/>
      <c r="QJJ132" s="61"/>
      <c r="QJK132" s="61"/>
      <c r="QJL132" s="61"/>
      <c r="QJM132" s="61"/>
      <c r="QJN132" s="61"/>
      <c r="QJO132" s="61"/>
      <c r="QJP132" s="61"/>
      <c r="QJQ132" s="61"/>
      <c r="QJR132" s="61"/>
      <c r="QJS132" s="61"/>
      <c r="QJT132" s="61"/>
      <c r="QJU132" s="61"/>
      <c r="QJV132" s="61"/>
      <c r="QJW132" s="61"/>
      <c r="QJX132" s="61"/>
      <c r="QJY132" s="61"/>
      <c r="QJZ132" s="61"/>
      <c r="QKA132" s="61"/>
      <c r="QKB132" s="61"/>
      <c r="QKC132" s="61"/>
      <c r="QKD132" s="61"/>
      <c r="QKE132" s="61"/>
      <c r="QKF132" s="61"/>
      <c r="QKG132" s="61"/>
      <c r="QKH132" s="61"/>
      <c r="QKI132" s="61"/>
      <c r="QKJ132" s="61"/>
      <c r="QKK132" s="61"/>
      <c r="QKL132" s="61"/>
      <c r="QKM132" s="61"/>
      <c r="QKN132" s="61"/>
      <c r="QKO132" s="61"/>
      <c r="QKP132" s="61"/>
      <c r="QKQ132" s="61"/>
      <c r="QKR132" s="61"/>
      <c r="QKS132" s="61"/>
      <c r="QKT132" s="61"/>
      <c r="QKU132" s="61"/>
      <c r="QKV132" s="61"/>
      <c r="QKW132" s="61"/>
      <c r="QKX132" s="61"/>
      <c r="QKY132" s="61"/>
      <c r="QKZ132" s="61"/>
      <c r="QLA132" s="61"/>
      <c r="QLB132" s="61"/>
      <c r="QLC132" s="61"/>
      <c r="QLD132" s="61"/>
      <c r="QLE132" s="61"/>
      <c r="QLF132" s="61"/>
      <c r="QLG132" s="61"/>
      <c r="QLH132" s="61"/>
      <c r="QLI132" s="61"/>
      <c r="QLJ132" s="61"/>
      <c r="QLK132" s="61"/>
      <c r="QLL132" s="61"/>
      <c r="QLM132" s="61"/>
      <c r="QLN132" s="61"/>
      <c r="QLO132" s="61"/>
      <c r="QLP132" s="61"/>
      <c r="QLQ132" s="61"/>
      <c r="QLR132" s="61"/>
      <c r="QLS132" s="61"/>
      <c r="QLT132" s="61"/>
      <c r="QLU132" s="61"/>
      <c r="QLV132" s="61"/>
      <c r="QLW132" s="61"/>
      <c r="QLX132" s="61"/>
      <c r="QLY132" s="61"/>
      <c r="QLZ132" s="61"/>
      <c r="QMA132" s="61"/>
      <c r="QMB132" s="61"/>
      <c r="QMC132" s="61"/>
      <c r="QMD132" s="61"/>
      <c r="QME132" s="61"/>
      <c r="QMF132" s="61"/>
      <c r="QMG132" s="61"/>
      <c r="QMH132" s="61"/>
      <c r="QMI132" s="61"/>
      <c r="QMJ132" s="61"/>
      <c r="QMK132" s="61"/>
      <c r="QML132" s="61"/>
      <c r="QMM132" s="61"/>
      <c r="QMN132" s="61"/>
      <c r="QMO132" s="61"/>
      <c r="QMP132" s="61"/>
      <c r="QMQ132" s="61"/>
      <c r="QMR132" s="61"/>
      <c r="QMS132" s="61"/>
      <c r="QMT132" s="61"/>
      <c r="QMU132" s="61"/>
      <c r="QMV132" s="61"/>
      <c r="QMW132" s="61"/>
      <c r="QMX132" s="61"/>
      <c r="QMY132" s="61"/>
      <c r="QMZ132" s="61"/>
      <c r="QNA132" s="61"/>
      <c r="QNB132" s="61"/>
      <c r="QNC132" s="61"/>
      <c r="QND132" s="61"/>
      <c r="QNE132" s="61"/>
      <c r="QNF132" s="61"/>
      <c r="QNG132" s="61"/>
      <c r="QNH132" s="61"/>
      <c r="QNI132" s="61"/>
      <c r="QNJ132" s="61"/>
      <c r="QNK132" s="61"/>
      <c r="QNL132" s="61"/>
      <c r="QNM132" s="61"/>
      <c r="QNN132" s="61"/>
      <c r="QNO132" s="61"/>
      <c r="QNP132" s="61"/>
      <c r="QNQ132" s="61"/>
      <c r="QNR132" s="61"/>
      <c r="QNS132" s="61"/>
      <c r="QNT132" s="61"/>
      <c r="QNU132" s="61"/>
      <c r="QNV132" s="61"/>
      <c r="QNW132" s="61"/>
      <c r="QNX132" s="61"/>
      <c r="QNY132" s="61"/>
      <c r="QNZ132" s="61"/>
      <c r="QOA132" s="61"/>
      <c r="QOB132" s="61"/>
      <c r="QOC132" s="61"/>
      <c r="QOD132" s="61"/>
      <c r="QOE132" s="61"/>
      <c r="QOF132" s="61"/>
      <c r="QOG132" s="61"/>
      <c r="QOH132" s="61"/>
      <c r="QOI132" s="61"/>
      <c r="QOJ132" s="61"/>
      <c r="QOK132" s="61"/>
      <c r="QOL132" s="61"/>
      <c r="QOM132" s="61"/>
      <c r="QON132" s="61"/>
      <c r="QOO132" s="61"/>
      <c r="QOP132" s="61"/>
      <c r="QOQ132" s="61"/>
      <c r="QOR132" s="61"/>
      <c r="QOS132" s="61"/>
      <c r="QOT132" s="61"/>
      <c r="QOU132" s="61"/>
      <c r="QOV132" s="61"/>
      <c r="QOW132" s="61"/>
      <c r="QOX132" s="61"/>
      <c r="QOY132" s="61"/>
      <c r="QOZ132" s="61"/>
      <c r="QPA132" s="61"/>
      <c r="QPB132" s="61"/>
      <c r="QPC132" s="61"/>
      <c r="QPD132" s="61"/>
      <c r="QPE132" s="61"/>
      <c r="QPF132" s="61"/>
      <c r="QPG132" s="61"/>
      <c r="QPH132" s="61"/>
      <c r="QPI132" s="61"/>
      <c r="QPJ132" s="61"/>
      <c r="QPK132" s="61"/>
      <c r="QPL132" s="61"/>
      <c r="QPM132" s="61"/>
      <c r="QPN132" s="61"/>
      <c r="QPO132" s="61"/>
      <c r="QPP132" s="61"/>
      <c r="QPQ132" s="61"/>
      <c r="QPR132" s="61"/>
      <c r="QPS132" s="61"/>
      <c r="QPT132" s="61"/>
      <c r="QPU132" s="61"/>
      <c r="QPV132" s="61"/>
      <c r="QPW132" s="61"/>
      <c r="QPX132" s="61"/>
      <c r="QPY132" s="61"/>
      <c r="QPZ132" s="61"/>
      <c r="QQA132" s="61"/>
      <c r="QQB132" s="61"/>
      <c r="QQC132" s="61"/>
      <c r="QQD132" s="61"/>
      <c r="QQE132" s="61"/>
      <c r="QQF132" s="61"/>
      <c r="QQG132" s="61"/>
      <c r="QQH132" s="61"/>
      <c r="QQI132" s="61"/>
      <c r="QQJ132" s="61"/>
      <c r="QQK132" s="61"/>
      <c r="QQL132" s="61"/>
      <c r="QQM132" s="61"/>
      <c r="QQN132" s="61"/>
      <c r="QQO132" s="61"/>
      <c r="QQP132" s="61"/>
      <c r="QQQ132" s="61"/>
      <c r="QQR132" s="61"/>
      <c r="QQS132" s="61"/>
      <c r="QQT132" s="61"/>
      <c r="QQU132" s="61"/>
      <c r="QQV132" s="61"/>
      <c r="QQW132" s="61"/>
      <c r="QQX132" s="61"/>
      <c r="QQY132" s="61"/>
      <c r="QQZ132" s="61"/>
      <c r="QRA132" s="61"/>
      <c r="QRB132" s="61"/>
      <c r="QRC132" s="61"/>
      <c r="QRD132" s="61"/>
      <c r="QRE132" s="61"/>
      <c r="QRF132" s="61"/>
      <c r="QRG132" s="61"/>
      <c r="QRH132" s="61"/>
      <c r="QRI132" s="61"/>
      <c r="QRJ132" s="61"/>
      <c r="QRK132" s="61"/>
      <c r="QRL132" s="61"/>
      <c r="QRM132" s="61"/>
      <c r="QRN132" s="61"/>
      <c r="QRO132" s="61"/>
      <c r="QRP132" s="61"/>
      <c r="QRQ132" s="61"/>
      <c r="QRR132" s="61"/>
      <c r="QRS132" s="61"/>
      <c r="QRT132" s="61"/>
      <c r="QRU132" s="61"/>
      <c r="QRV132" s="61"/>
      <c r="QRW132" s="61"/>
      <c r="QRX132" s="61"/>
      <c r="QRY132" s="61"/>
      <c r="QRZ132" s="61"/>
      <c r="QSA132" s="61"/>
      <c r="QSB132" s="61"/>
      <c r="QSC132" s="61"/>
      <c r="QSD132" s="61"/>
      <c r="QSE132" s="61"/>
      <c r="QSF132" s="61"/>
      <c r="QSG132" s="61"/>
      <c r="QSH132" s="61"/>
      <c r="QSI132" s="61"/>
      <c r="QSJ132" s="61"/>
      <c r="QSK132" s="61"/>
      <c r="QSL132" s="61"/>
      <c r="QSM132" s="61"/>
      <c r="QSN132" s="61"/>
      <c r="QSO132" s="61"/>
      <c r="QSP132" s="61"/>
      <c r="QSQ132" s="61"/>
      <c r="QSR132" s="61"/>
      <c r="QSS132" s="61"/>
      <c r="QST132" s="61"/>
      <c r="QSU132" s="61"/>
      <c r="QSV132" s="61"/>
      <c r="QSW132" s="61"/>
      <c r="QSX132" s="61"/>
      <c r="QSY132" s="61"/>
      <c r="QSZ132" s="61"/>
      <c r="QTA132" s="61"/>
      <c r="QTB132" s="61"/>
      <c r="QTC132" s="61"/>
      <c r="QTD132" s="61"/>
      <c r="QTE132" s="61"/>
      <c r="QTF132" s="61"/>
      <c r="QTG132" s="61"/>
      <c r="QTH132" s="61"/>
      <c r="QTI132" s="61"/>
      <c r="QTJ132" s="61"/>
      <c r="QTK132" s="61"/>
      <c r="QTL132" s="61"/>
      <c r="QTM132" s="61"/>
      <c r="QTN132" s="61"/>
      <c r="QTO132" s="61"/>
      <c r="QTP132" s="61"/>
      <c r="QTQ132" s="61"/>
      <c r="QTR132" s="61"/>
      <c r="QTS132" s="61"/>
      <c r="QTT132" s="61"/>
      <c r="QTU132" s="61"/>
      <c r="QTV132" s="61"/>
      <c r="QTW132" s="61"/>
      <c r="QTX132" s="61"/>
      <c r="QTY132" s="61"/>
      <c r="QTZ132" s="61"/>
      <c r="QUA132" s="61"/>
      <c r="QUB132" s="61"/>
      <c r="QUC132" s="61"/>
      <c r="QUD132" s="61"/>
      <c r="QUE132" s="61"/>
      <c r="QUF132" s="61"/>
      <c r="QUG132" s="61"/>
      <c r="QUH132" s="61"/>
      <c r="QUI132" s="61"/>
      <c r="QUJ132" s="61"/>
      <c r="QUK132" s="61"/>
      <c r="QUL132" s="61"/>
      <c r="QUM132" s="61"/>
      <c r="QUN132" s="61"/>
      <c r="QUO132" s="61"/>
      <c r="QUP132" s="61"/>
      <c r="QUQ132" s="61"/>
      <c r="QUR132" s="61"/>
      <c r="QUS132" s="61"/>
      <c r="QUT132" s="61"/>
      <c r="QUU132" s="61"/>
      <c r="QUV132" s="61"/>
      <c r="QUW132" s="61"/>
      <c r="QUX132" s="61"/>
      <c r="QUY132" s="61"/>
      <c r="QUZ132" s="61"/>
      <c r="QVA132" s="61"/>
      <c r="QVB132" s="61"/>
      <c r="QVC132" s="61"/>
      <c r="QVD132" s="61"/>
      <c r="QVE132" s="61"/>
      <c r="QVF132" s="61"/>
      <c r="QVG132" s="61"/>
      <c r="QVH132" s="61"/>
      <c r="QVI132" s="61"/>
      <c r="QVJ132" s="61"/>
      <c r="QVK132" s="61"/>
      <c r="QVL132" s="61"/>
      <c r="QVM132" s="61"/>
      <c r="QVN132" s="61"/>
      <c r="QVO132" s="61"/>
      <c r="QVP132" s="61"/>
      <c r="QVQ132" s="61"/>
      <c r="QVR132" s="61"/>
      <c r="QVS132" s="61"/>
      <c r="QVT132" s="61"/>
      <c r="QVU132" s="61"/>
      <c r="QVV132" s="61"/>
      <c r="QVW132" s="61"/>
      <c r="QVX132" s="61"/>
      <c r="QVY132" s="61"/>
      <c r="QVZ132" s="61"/>
      <c r="QWA132" s="61"/>
      <c r="QWB132" s="61"/>
      <c r="QWC132" s="61"/>
      <c r="QWD132" s="61"/>
      <c r="QWE132" s="61"/>
      <c r="QWF132" s="61"/>
      <c r="QWG132" s="61"/>
      <c r="QWH132" s="61"/>
      <c r="QWI132" s="61"/>
      <c r="QWJ132" s="61"/>
      <c r="QWK132" s="61"/>
      <c r="QWL132" s="61"/>
      <c r="QWM132" s="61"/>
      <c r="QWN132" s="61"/>
      <c r="QWO132" s="61"/>
      <c r="QWP132" s="61"/>
      <c r="QWQ132" s="61"/>
      <c r="QWR132" s="61"/>
      <c r="QWS132" s="61"/>
      <c r="QWT132" s="61"/>
      <c r="QWU132" s="61"/>
      <c r="QWV132" s="61"/>
      <c r="QWW132" s="61"/>
      <c r="QWX132" s="61"/>
      <c r="QWY132" s="61"/>
      <c r="QWZ132" s="61"/>
      <c r="QXA132" s="61"/>
      <c r="QXB132" s="61"/>
      <c r="QXC132" s="61"/>
      <c r="QXD132" s="61"/>
      <c r="QXE132" s="61"/>
      <c r="QXF132" s="61"/>
      <c r="QXG132" s="61"/>
      <c r="QXH132" s="61"/>
      <c r="QXI132" s="61"/>
      <c r="QXJ132" s="61"/>
      <c r="QXK132" s="61"/>
      <c r="QXL132" s="61"/>
      <c r="QXM132" s="61"/>
      <c r="QXN132" s="61"/>
      <c r="QXO132" s="61"/>
      <c r="QXP132" s="61"/>
      <c r="QXQ132" s="61"/>
      <c r="QXR132" s="61"/>
      <c r="QXS132" s="61"/>
      <c r="QXT132" s="61"/>
      <c r="QXU132" s="61"/>
      <c r="QXV132" s="61"/>
      <c r="QXW132" s="61"/>
      <c r="QXX132" s="61"/>
      <c r="QXY132" s="61"/>
      <c r="QXZ132" s="61"/>
      <c r="QYA132" s="61"/>
      <c r="QYB132" s="61"/>
      <c r="QYC132" s="61"/>
      <c r="QYD132" s="61"/>
      <c r="QYE132" s="61"/>
      <c r="QYF132" s="61"/>
      <c r="QYG132" s="61"/>
      <c r="QYH132" s="61"/>
      <c r="QYI132" s="61"/>
      <c r="QYJ132" s="61"/>
      <c r="QYK132" s="61"/>
      <c r="QYL132" s="61"/>
      <c r="QYM132" s="61"/>
      <c r="QYN132" s="61"/>
      <c r="QYO132" s="61"/>
      <c r="QYP132" s="61"/>
      <c r="QYQ132" s="61"/>
      <c r="QYR132" s="61"/>
      <c r="QYS132" s="61"/>
      <c r="QYT132" s="61"/>
      <c r="QYU132" s="61"/>
      <c r="QYV132" s="61"/>
      <c r="QYW132" s="61"/>
      <c r="QYX132" s="61"/>
      <c r="QYY132" s="61"/>
      <c r="QYZ132" s="61"/>
      <c r="QZA132" s="61"/>
      <c r="QZB132" s="61"/>
      <c r="QZC132" s="61"/>
      <c r="QZD132" s="61"/>
      <c r="QZE132" s="61"/>
      <c r="QZF132" s="61"/>
      <c r="QZG132" s="61"/>
      <c r="QZH132" s="61"/>
      <c r="QZI132" s="61"/>
      <c r="QZJ132" s="61"/>
      <c r="QZK132" s="61"/>
      <c r="QZL132" s="61"/>
      <c r="QZM132" s="61"/>
      <c r="QZN132" s="61"/>
      <c r="QZO132" s="61"/>
      <c r="QZP132" s="61"/>
      <c r="QZQ132" s="61"/>
      <c r="QZR132" s="61"/>
      <c r="QZS132" s="61"/>
      <c r="QZT132" s="61"/>
      <c r="QZU132" s="61"/>
      <c r="QZV132" s="61"/>
      <c r="QZW132" s="61"/>
      <c r="QZX132" s="61"/>
      <c r="QZY132" s="61"/>
      <c r="QZZ132" s="61"/>
      <c r="RAA132" s="61"/>
      <c r="RAB132" s="61"/>
      <c r="RAC132" s="61"/>
      <c r="RAD132" s="61"/>
      <c r="RAE132" s="61"/>
      <c r="RAF132" s="61"/>
      <c r="RAG132" s="61"/>
      <c r="RAH132" s="61"/>
      <c r="RAI132" s="61"/>
      <c r="RAJ132" s="61"/>
      <c r="RAK132" s="61"/>
      <c r="RAL132" s="61"/>
      <c r="RAM132" s="61"/>
      <c r="RAN132" s="61"/>
      <c r="RAO132" s="61"/>
      <c r="RAP132" s="61"/>
      <c r="RAQ132" s="61"/>
      <c r="RAR132" s="61"/>
      <c r="RAS132" s="61"/>
      <c r="RAT132" s="61"/>
      <c r="RAU132" s="61"/>
      <c r="RAV132" s="61"/>
      <c r="RAW132" s="61"/>
      <c r="RAX132" s="61"/>
      <c r="RAY132" s="61"/>
      <c r="RAZ132" s="61"/>
      <c r="RBA132" s="61"/>
      <c r="RBB132" s="61"/>
      <c r="RBC132" s="61"/>
      <c r="RBD132" s="61"/>
      <c r="RBE132" s="61"/>
      <c r="RBF132" s="61"/>
      <c r="RBG132" s="61"/>
      <c r="RBH132" s="61"/>
      <c r="RBI132" s="61"/>
      <c r="RBJ132" s="61"/>
      <c r="RBK132" s="61"/>
      <c r="RBL132" s="61"/>
      <c r="RBM132" s="61"/>
      <c r="RBN132" s="61"/>
      <c r="RBO132" s="61"/>
      <c r="RBP132" s="61"/>
      <c r="RBQ132" s="61"/>
      <c r="RBR132" s="61"/>
      <c r="RBS132" s="61"/>
      <c r="RBT132" s="61"/>
      <c r="RBU132" s="61"/>
      <c r="RBV132" s="61"/>
      <c r="RBW132" s="61"/>
      <c r="RBX132" s="61"/>
      <c r="RBY132" s="61"/>
      <c r="RBZ132" s="61"/>
      <c r="RCA132" s="61"/>
      <c r="RCB132" s="61"/>
      <c r="RCC132" s="61"/>
      <c r="RCD132" s="61"/>
      <c r="RCE132" s="61"/>
      <c r="RCF132" s="61"/>
      <c r="RCG132" s="61"/>
      <c r="RCH132" s="61"/>
      <c r="RCI132" s="61"/>
      <c r="RCJ132" s="61"/>
      <c r="RCK132" s="61"/>
      <c r="RCL132" s="61"/>
      <c r="RCM132" s="61"/>
      <c r="RCN132" s="61"/>
      <c r="RCO132" s="61"/>
      <c r="RCP132" s="61"/>
      <c r="RCQ132" s="61"/>
      <c r="RCR132" s="61"/>
      <c r="RCS132" s="61"/>
      <c r="RCT132" s="61"/>
      <c r="RCU132" s="61"/>
      <c r="RCV132" s="61"/>
      <c r="RCW132" s="61"/>
      <c r="RCX132" s="61"/>
      <c r="RCY132" s="61"/>
      <c r="RCZ132" s="61"/>
      <c r="RDA132" s="61"/>
      <c r="RDB132" s="61"/>
      <c r="RDC132" s="61"/>
      <c r="RDD132" s="61"/>
      <c r="RDE132" s="61"/>
      <c r="RDF132" s="61"/>
      <c r="RDG132" s="61"/>
      <c r="RDH132" s="61"/>
      <c r="RDI132" s="61"/>
      <c r="RDJ132" s="61"/>
      <c r="RDK132" s="61"/>
      <c r="RDL132" s="61"/>
      <c r="RDM132" s="61"/>
      <c r="RDN132" s="61"/>
      <c r="RDO132" s="61"/>
      <c r="RDP132" s="61"/>
      <c r="RDQ132" s="61"/>
      <c r="RDR132" s="61"/>
      <c r="RDS132" s="61"/>
      <c r="RDT132" s="61"/>
      <c r="RDU132" s="61"/>
      <c r="RDV132" s="61"/>
      <c r="RDW132" s="61"/>
      <c r="RDX132" s="61"/>
      <c r="RDY132" s="61"/>
      <c r="RDZ132" s="61"/>
      <c r="REA132" s="61"/>
      <c r="REB132" s="61"/>
      <c r="REC132" s="61"/>
      <c r="RED132" s="61"/>
      <c r="REE132" s="61"/>
      <c r="REF132" s="61"/>
      <c r="REG132" s="61"/>
      <c r="REH132" s="61"/>
      <c r="REI132" s="61"/>
      <c r="REJ132" s="61"/>
      <c r="REK132" s="61"/>
      <c r="REL132" s="61"/>
      <c r="REM132" s="61"/>
      <c r="REN132" s="61"/>
      <c r="REO132" s="61"/>
      <c r="REP132" s="61"/>
      <c r="REQ132" s="61"/>
      <c r="RER132" s="61"/>
      <c r="RES132" s="61"/>
      <c r="RET132" s="61"/>
      <c r="REU132" s="61"/>
      <c r="REV132" s="61"/>
      <c r="REW132" s="61"/>
      <c r="REX132" s="61"/>
      <c r="REY132" s="61"/>
      <c r="REZ132" s="61"/>
      <c r="RFA132" s="61"/>
      <c r="RFB132" s="61"/>
      <c r="RFC132" s="61"/>
      <c r="RFD132" s="61"/>
      <c r="RFE132" s="61"/>
      <c r="RFF132" s="61"/>
      <c r="RFG132" s="61"/>
      <c r="RFH132" s="61"/>
      <c r="RFI132" s="61"/>
      <c r="RFJ132" s="61"/>
      <c r="RFK132" s="61"/>
      <c r="RFL132" s="61"/>
      <c r="RFM132" s="61"/>
      <c r="RFN132" s="61"/>
      <c r="RFO132" s="61"/>
      <c r="RFP132" s="61"/>
      <c r="RFQ132" s="61"/>
      <c r="RFR132" s="61"/>
      <c r="RFS132" s="61"/>
      <c r="RFT132" s="61"/>
      <c r="RFU132" s="61"/>
      <c r="RFV132" s="61"/>
      <c r="RFW132" s="61"/>
      <c r="RFX132" s="61"/>
      <c r="RFY132" s="61"/>
      <c r="RFZ132" s="61"/>
      <c r="RGA132" s="61"/>
      <c r="RGB132" s="61"/>
      <c r="RGC132" s="61"/>
      <c r="RGD132" s="61"/>
      <c r="RGE132" s="61"/>
      <c r="RGF132" s="61"/>
      <c r="RGG132" s="61"/>
      <c r="RGH132" s="61"/>
      <c r="RGI132" s="61"/>
      <c r="RGJ132" s="61"/>
      <c r="RGK132" s="61"/>
      <c r="RGL132" s="61"/>
      <c r="RGM132" s="61"/>
      <c r="RGN132" s="61"/>
      <c r="RGO132" s="61"/>
      <c r="RGP132" s="61"/>
      <c r="RGQ132" s="61"/>
      <c r="RGR132" s="61"/>
      <c r="RGS132" s="61"/>
      <c r="RGT132" s="61"/>
      <c r="RGU132" s="61"/>
      <c r="RGV132" s="61"/>
      <c r="RGW132" s="61"/>
      <c r="RGX132" s="61"/>
      <c r="RGY132" s="61"/>
      <c r="RGZ132" s="61"/>
      <c r="RHA132" s="61"/>
      <c r="RHB132" s="61"/>
      <c r="RHC132" s="61"/>
      <c r="RHD132" s="61"/>
      <c r="RHE132" s="61"/>
      <c r="RHF132" s="61"/>
      <c r="RHG132" s="61"/>
      <c r="RHH132" s="61"/>
      <c r="RHI132" s="61"/>
      <c r="RHJ132" s="61"/>
      <c r="RHK132" s="61"/>
      <c r="RHL132" s="61"/>
      <c r="RHM132" s="61"/>
      <c r="RHN132" s="61"/>
      <c r="RHO132" s="61"/>
      <c r="RHP132" s="61"/>
      <c r="RHQ132" s="61"/>
      <c r="RHR132" s="61"/>
      <c r="RHS132" s="61"/>
      <c r="RHT132" s="61"/>
      <c r="RHU132" s="61"/>
      <c r="RHV132" s="61"/>
      <c r="RHW132" s="61"/>
      <c r="RHX132" s="61"/>
      <c r="RHY132" s="61"/>
      <c r="RHZ132" s="61"/>
      <c r="RIA132" s="61"/>
      <c r="RIB132" s="61"/>
      <c r="RIC132" s="61"/>
      <c r="RID132" s="61"/>
      <c r="RIE132" s="61"/>
      <c r="RIF132" s="61"/>
      <c r="RIG132" s="61"/>
      <c r="RIH132" s="61"/>
      <c r="RII132" s="61"/>
      <c r="RIJ132" s="61"/>
      <c r="RIK132" s="61"/>
      <c r="RIL132" s="61"/>
      <c r="RIM132" s="61"/>
      <c r="RIN132" s="61"/>
      <c r="RIO132" s="61"/>
      <c r="RIP132" s="61"/>
      <c r="RIQ132" s="61"/>
      <c r="RIR132" s="61"/>
      <c r="RIS132" s="61"/>
      <c r="RIT132" s="61"/>
      <c r="RIU132" s="61"/>
      <c r="RIV132" s="61"/>
      <c r="RIW132" s="61"/>
      <c r="RIX132" s="61"/>
      <c r="RIY132" s="61"/>
      <c r="RIZ132" s="61"/>
      <c r="RJA132" s="61"/>
      <c r="RJB132" s="61"/>
      <c r="RJC132" s="61"/>
      <c r="RJD132" s="61"/>
      <c r="RJE132" s="61"/>
      <c r="RJF132" s="61"/>
      <c r="RJG132" s="61"/>
      <c r="RJH132" s="61"/>
      <c r="RJI132" s="61"/>
      <c r="RJJ132" s="61"/>
      <c r="RJK132" s="61"/>
      <c r="RJL132" s="61"/>
      <c r="RJM132" s="61"/>
      <c r="RJN132" s="61"/>
      <c r="RJO132" s="61"/>
      <c r="RJP132" s="61"/>
      <c r="RJQ132" s="61"/>
      <c r="RJR132" s="61"/>
      <c r="RJS132" s="61"/>
      <c r="RJT132" s="61"/>
      <c r="RJU132" s="61"/>
      <c r="RJV132" s="61"/>
      <c r="RJW132" s="61"/>
      <c r="RJX132" s="61"/>
      <c r="RJY132" s="61"/>
      <c r="RJZ132" s="61"/>
      <c r="RKA132" s="61"/>
      <c r="RKB132" s="61"/>
      <c r="RKC132" s="61"/>
      <c r="RKD132" s="61"/>
      <c r="RKE132" s="61"/>
      <c r="RKF132" s="61"/>
      <c r="RKG132" s="61"/>
      <c r="RKH132" s="61"/>
      <c r="RKI132" s="61"/>
      <c r="RKJ132" s="61"/>
      <c r="RKK132" s="61"/>
      <c r="RKL132" s="61"/>
      <c r="RKM132" s="61"/>
      <c r="RKN132" s="61"/>
      <c r="RKO132" s="61"/>
      <c r="RKP132" s="61"/>
      <c r="RKQ132" s="61"/>
      <c r="RKR132" s="61"/>
      <c r="RKS132" s="61"/>
      <c r="RKT132" s="61"/>
      <c r="RKU132" s="61"/>
      <c r="RKV132" s="61"/>
      <c r="RKW132" s="61"/>
      <c r="RKX132" s="61"/>
      <c r="RKY132" s="61"/>
      <c r="RKZ132" s="61"/>
      <c r="RLA132" s="61"/>
      <c r="RLB132" s="61"/>
      <c r="RLC132" s="61"/>
      <c r="RLD132" s="61"/>
      <c r="RLE132" s="61"/>
      <c r="RLF132" s="61"/>
      <c r="RLG132" s="61"/>
      <c r="RLH132" s="61"/>
      <c r="RLI132" s="61"/>
      <c r="RLJ132" s="61"/>
      <c r="RLK132" s="61"/>
      <c r="RLL132" s="61"/>
      <c r="RLM132" s="61"/>
      <c r="RLN132" s="61"/>
      <c r="RLO132" s="61"/>
      <c r="RLP132" s="61"/>
      <c r="RLQ132" s="61"/>
      <c r="RLR132" s="61"/>
      <c r="RLS132" s="61"/>
      <c r="RLT132" s="61"/>
      <c r="RLU132" s="61"/>
      <c r="RLV132" s="61"/>
      <c r="RLW132" s="61"/>
      <c r="RLX132" s="61"/>
      <c r="RLY132" s="61"/>
      <c r="RLZ132" s="61"/>
      <c r="RMA132" s="61"/>
      <c r="RMB132" s="61"/>
      <c r="RMC132" s="61"/>
      <c r="RMD132" s="61"/>
      <c r="RME132" s="61"/>
      <c r="RMF132" s="61"/>
      <c r="RMG132" s="61"/>
      <c r="RMH132" s="61"/>
      <c r="RMI132" s="61"/>
      <c r="RMJ132" s="61"/>
      <c r="RMK132" s="61"/>
      <c r="RML132" s="61"/>
      <c r="RMM132" s="61"/>
      <c r="RMN132" s="61"/>
      <c r="RMO132" s="61"/>
      <c r="RMP132" s="61"/>
      <c r="RMQ132" s="61"/>
      <c r="RMR132" s="61"/>
      <c r="RMS132" s="61"/>
      <c r="RMT132" s="61"/>
      <c r="RMU132" s="61"/>
      <c r="RMV132" s="61"/>
      <c r="RMW132" s="61"/>
      <c r="RMX132" s="61"/>
      <c r="RMY132" s="61"/>
      <c r="RMZ132" s="61"/>
      <c r="RNA132" s="61"/>
      <c r="RNB132" s="61"/>
      <c r="RNC132" s="61"/>
      <c r="RND132" s="61"/>
      <c r="RNE132" s="61"/>
      <c r="RNF132" s="61"/>
      <c r="RNG132" s="61"/>
      <c r="RNH132" s="61"/>
      <c r="RNI132" s="61"/>
      <c r="RNJ132" s="61"/>
      <c r="RNK132" s="61"/>
      <c r="RNL132" s="61"/>
      <c r="RNM132" s="61"/>
      <c r="RNN132" s="61"/>
      <c r="RNO132" s="61"/>
      <c r="RNP132" s="61"/>
      <c r="RNQ132" s="61"/>
      <c r="RNR132" s="61"/>
      <c r="RNS132" s="61"/>
      <c r="RNT132" s="61"/>
      <c r="RNU132" s="61"/>
      <c r="RNV132" s="61"/>
      <c r="RNW132" s="61"/>
      <c r="RNX132" s="61"/>
      <c r="RNY132" s="61"/>
      <c r="RNZ132" s="61"/>
      <c r="ROA132" s="61"/>
      <c r="ROB132" s="61"/>
      <c r="ROC132" s="61"/>
      <c r="ROD132" s="61"/>
      <c r="ROE132" s="61"/>
      <c r="ROF132" s="61"/>
      <c r="ROG132" s="61"/>
      <c r="ROH132" s="61"/>
      <c r="ROI132" s="61"/>
      <c r="ROJ132" s="61"/>
      <c r="ROK132" s="61"/>
      <c r="ROL132" s="61"/>
      <c r="ROM132" s="61"/>
      <c r="RON132" s="61"/>
      <c r="ROO132" s="61"/>
      <c r="ROP132" s="61"/>
      <c r="ROQ132" s="61"/>
      <c r="ROR132" s="61"/>
      <c r="ROS132" s="61"/>
      <c r="ROT132" s="61"/>
      <c r="ROU132" s="61"/>
      <c r="ROV132" s="61"/>
      <c r="ROW132" s="61"/>
      <c r="ROX132" s="61"/>
      <c r="ROY132" s="61"/>
      <c r="ROZ132" s="61"/>
      <c r="RPA132" s="61"/>
      <c r="RPB132" s="61"/>
      <c r="RPC132" s="61"/>
      <c r="RPD132" s="61"/>
      <c r="RPE132" s="61"/>
      <c r="RPF132" s="61"/>
      <c r="RPG132" s="61"/>
      <c r="RPH132" s="61"/>
      <c r="RPI132" s="61"/>
      <c r="RPJ132" s="61"/>
      <c r="RPK132" s="61"/>
      <c r="RPL132" s="61"/>
      <c r="RPM132" s="61"/>
      <c r="RPN132" s="61"/>
      <c r="RPO132" s="61"/>
      <c r="RPP132" s="61"/>
      <c r="RPQ132" s="61"/>
      <c r="RPR132" s="61"/>
      <c r="RPS132" s="61"/>
      <c r="RPT132" s="61"/>
      <c r="RPU132" s="61"/>
      <c r="RPV132" s="61"/>
      <c r="RPW132" s="61"/>
      <c r="RPX132" s="61"/>
      <c r="RPY132" s="61"/>
      <c r="RPZ132" s="61"/>
      <c r="RQA132" s="61"/>
      <c r="RQB132" s="61"/>
      <c r="RQC132" s="61"/>
      <c r="RQD132" s="61"/>
      <c r="RQE132" s="61"/>
      <c r="RQF132" s="61"/>
      <c r="RQG132" s="61"/>
      <c r="RQH132" s="61"/>
      <c r="RQI132" s="61"/>
      <c r="RQJ132" s="61"/>
      <c r="RQK132" s="61"/>
      <c r="RQL132" s="61"/>
      <c r="RQM132" s="61"/>
      <c r="RQN132" s="61"/>
      <c r="RQO132" s="61"/>
      <c r="RQP132" s="61"/>
      <c r="RQQ132" s="61"/>
      <c r="RQR132" s="61"/>
      <c r="RQS132" s="61"/>
      <c r="RQT132" s="61"/>
      <c r="RQU132" s="61"/>
      <c r="RQV132" s="61"/>
      <c r="RQW132" s="61"/>
      <c r="RQX132" s="61"/>
      <c r="RQY132" s="61"/>
      <c r="RQZ132" s="61"/>
      <c r="RRA132" s="61"/>
      <c r="RRB132" s="61"/>
      <c r="RRC132" s="61"/>
      <c r="RRD132" s="61"/>
      <c r="RRE132" s="61"/>
      <c r="RRF132" s="61"/>
      <c r="RRG132" s="61"/>
      <c r="RRH132" s="61"/>
      <c r="RRI132" s="61"/>
      <c r="RRJ132" s="61"/>
      <c r="RRK132" s="61"/>
      <c r="RRL132" s="61"/>
      <c r="RRM132" s="61"/>
      <c r="RRN132" s="61"/>
      <c r="RRO132" s="61"/>
      <c r="RRP132" s="61"/>
      <c r="RRQ132" s="61"/>
      <c r="RRR132" s="61"/>
      <c r="RRS132" s="61"/>
      <c r="RRT132" s="61"/>
      <c r="RRU132" s="61"/>
      <c r="RRV132" s="61"/>
      <c r="RRW132" s="61"/>
      <c r="RRX132" s="61"/>
      <c r="RRY132" s="61"/>
      <c r="RRZ132" s="61"/>
      <c r="RSA132" s="61"/>
      <c r="RSB132" s="61"/>
      <c r="RSC132" s="61"/>
      <c r="RSD132" s="61"/>
      <c r="RSE132" s="61"/>
      <c r="RSF132" s="61"/>
      <c r="RSG132" s="61"/>
      <c r="RSH132" s="61"/>
      <c r="RSI132" s="61"/>
      <c r="RSJ132" s="61"/>
      <c r="RSK132" s="61"/>
      <c r="RSL132" s="61"/>
      <c r="RSM132" s="61"/>
      <c r="RSN132" s="61"/>
      <c r="RSO132" s="61"/>
      <c r="RSP132" s="61"/>
      <c r="RSQ132" s="61"/>
      <c r="RSR132" s="61"/>
      <c r="RSS132" s="61"/>
      <c r="RST132" s="61"/>
      <c r="RSU132" s="61"/>
      <c r="RSV132" s="61"/>
      <c r="RSW132" s="61"/>
      <c r="RSX132" s="61"/>
      <c r="RSY132" s="61"/>
      <c r="RSZ132" s="61"/>
      <c r="RTA132" s="61"/>
      <c r="RTB132" s="61"/>
      <c r="RTC132" s="61"/>
      <c r="RTD132" s="61"/>
      <c r="RTE132" s="61"/>
      <c r="RTF132" s="61"/>
      <c r="RTG132" s="61"/>
      <c r="RTH132" s="61"/>
      <c r="RTI132" s="61"/>
      <c r="RTJ132" s="61"/>
      <c r="RTK132" s="61"/>
      <c r="RTL132" s="61"/>
      <c r="RTM132" s="61"/>
      <c r="RTN132" s="61"/>
      <c r="RTO132" s="61"/>
      <c r="RTP132" s="61"/>
      <c r="RTQ132" s="61"/>
      <c r="RTR132" s="61"/>
      <c r="RTS132" s="61"/>
      <c r="RTT132" s="61"/>
      <c r="RTU132" s="61"/>
      <c r="RTV132" s="61"/>
      <c r="RTW132" s="61"/>
      <c r="RTX132" s="61"/>
      <c r="RTY132" s="61"/>
      <c r="RTZ132" s="61"/>
      <c r="RUA132" s="61"/>
      <c r="RUB132" s="61"/>
      <c r="RUC132" s="61"/>
      <c r="RUD132" s="61"/>
      <c r="RUE132" s="61"/>
      <c r="RUF132" s="61"/>
      <c r="RUG132" s="61"/>
      <c r="RUH132" s="61"/>
      <c r="RUI132" s="61"/>
      <c r="RUJ132" s="61"/>
      <c r="RUK132" s="61"/>
      <c r="RUL132" s="61"/>
      <c r="RUM132" s="61"/>
      <c r="RUN132" s="61"/>
      <c r="RUO132" s="61"/>
      <c r="RUP132" s="61"/>
      <c r="RUQ132" s="61"/>
      <c r="RUR132" s="61"/>
      <c r="RUS132" s="61"/>
      <c r="RUT132" s="61"/>
      <c r="RUU132" s="61"/>
      <c r="RUV132" s="61"/>
      <c r="RUW132" s="61"/>
      <c r="RUX132" s="61"/>
      <c r="RUY132" s="61"/>
      <c r="RUZ132" s="61"/>
      <c r="RVA132" s="61"/>
      <c r="RVB132" s="61"/>
      <c r="RVC132" s="61"/>
      <c r="RVD132" s="61"/>
      <c r="RVE132" s="61"/>
      <c r="RVF132" s="61"/>
      <c r="RVG132" s="61"/>
      <c r="RVH132" s="61"/>
      <c r="RVI132" s="61"/>
      <c r="RVJ132" s="61"/>
      <c r="RVK132" s="61"/>
      <c r="RVL132" s="61"/>
      <c r="RVM132" s="61"/>
      <c r="RVN132" s="61"/>
      <c r="RVO132" s="61"/>
      <c r="RVP132" s="61"/>
      <c r="RVQ132" s="61"/>
      <c r="RVR132" s="61"/>
      <c r="RVS132" s="61"/>
      <c r="RVT132" s="61"/>
      <c r="RVU132" s="61"/>
      <c r="RVV132" s="61"/>
      <c r="RVW132" s="61"/>
      <c r="RVX132" s="61"/>
      <c r="RVY132" s="61"/>
      <c r="RVZ132" s="61"/>
      <c r="RWA132" s="61"/>
      <c r="RWB132" s="61"/>
      <c r="RWC132" s="61"/>
      <c r="RWD132" s="61"/>
      <c r="RWE132" s="61"/>
      <c r="RWF132" s="61"/>
      <c r="RWG132" s="61"/>
      <c r="RWH132" s="61"/>
      <c r="RWI132" s="61"/>
      <c r="RWJ132" s="61"/>
      <c r="RWK132" s="61"/>
      <c r="RWL132" s="61"/>
      <c r="RWM132" s="61"/>
      <c r="RWN132" s="61"/>
      <c r="RWO132" s="61"/>
      <c r="RWP132" s="61"/>
      <c r="RWQ132" s="61"/>
      <c r="RWR132" s="61"/>
      <c r="RWS132" s="61"/>
      <c r="RWT132" s="61"/>
      <c r="RWU132" s="61"/>
      <c r="RWV132" s="61"/>
      <c r="RWW132" s="61"/>
      <c r="RWX132" s="61"/>
      <c r="RWY132" s="61"/>
      <c r="RWZ132" s="61"/>
      <c r="RXA132" s="61"/>
      <c r="RXB132" s="61"/>
      <c r="RXC132" s="61"/>
      <c r="RXD132" s="61"/>
      <c r="RXE132" s="61"/>
      <c r="RXF132" s="61"/>
      <c r="RXG132" s="61"/>
      <c r="RXH132" s="61"/>
      <c r="RXI132" s="61"/>
      <c r="RXJ132" s="61"/>
      <c r="RXK132" s="61"/>
      <c r="RXL132" s="61"/>
      <c r="RXM132" s="61"/>
      <c r="RXN132" s="61"/>
      <c r="RXO132" s="61"/>
      <c r="RXP132" s="61"/>
      <c r="RXQ132" s="61"/>
      <c r="RXR132" s="61"/>
      <c r="RXS132" s="61"/>
      <c r="RXT132" s="61"/>
      <c r="RXU132" s="61"/>
      <c r="RXV132" s="61"/>
      <c r="RXW132" s="61"/>
      <c r="RXX132" s="61"/>
      <c r="RXY132" s="61"/>
      <c r="RXZ132" s="61"/>
      <c r="RYA132" s="61"/>
      <c r="RYB132" s="61"/>
      <c r="RYC132" s="61"/>
      <c r="RYD132" s="61"/>
      <c r="RYE132" s="61"/>
      <c r="RYF132" s="61"/>
      <c r="RYG132" s="61"/>
      <c r="RYH132" s="61"/>
      <c r="RYI132" s="61"/>
      <c r="RYJ132" s="61"/>
      <c r="RYK132" s="61"/>
      <c r="RYL132" s="61"/>
      <c r="RYM132" s="61"/>
      <c r="RYN132" s="61"/>
      <c r="RYO132" s="61"/>
      <c r="RYP132" s="61"/>
      <c r="RYQ132" s="61"/>
      <c r="RYR132" s="61"/>
      <c r="RYS132" s="61"/>
      <c r="RYT132" s="61"/>
      <c r="RYU132" s="61"/>
      <c r="RYV132" s="61"/>
      <c r="RYW132" s="61"/>
      <c r="RYX132" s="61"/>
      <c r="RYY132" s="61"/>
      <c r="RYZ132" s="61"/>
      <c r="RZA132" s="61"/>
      <c r="RZB132" s="61"/>
      <c r="RZC132" s="61"/>
      <c r="RZD132" s="61"/>
      <c r="RZE132" s="61"/>
      <c r="RZF132" s="61"/>
      <c r="RZG132" s="61"/>
      <c r="RZH132" s="61"/>
      <c r="RZI132" s="61"/>
      <c r="RZJ132" s="61"/>
      <c r="RZK132" s="61"/>
      <c r="RZL132" s="61"/>
      <c r="RZM132" s="61"/>
      <c r="RZN132" s="61"/>
      <c r="RZO132" s="61"/>
      <c r="RZP132" s="61"/>
      <c r="RZQ132" s="61"/>
      <c r="RZR132" s="61"/>
      <c r="RZS132" s="61"/>
      <c r="RZT132" s="61"/>
      <c r="RZU132" s="61"/>
      <c r="RZV132" s="61"/>
      <c r="RZW132" s="61"/>
      <c r="RZX132" s="61"/>
      <c r="RZY132" s="61"/>
      <c r="RZZ132" s="61"/>
      <c r="SAA132" s="61"/>
      <c r="SAB132" s="61"/>
      <c r="SAC132" s="61"/>
      <c r="SAD132" s="61"/>
      <c r="SAE132" s="61"/>
      <c r="SAF132" s="61"/>
      <c r="SAG132" s="61"/>
      <c r="SAH132" s="61"/>
      <c r="SAI132" s="61"/>
      <c r="SAJ132" s="61"/>
      <c r="SAK132" s="61"/>
      <c r="SAL132" s="61"/>
      <c r="SAM132" s="61"/>
      <c r="SAN132" s="61"/>
      <c r="SAO132" s="61"/>
      <c r="SAP132" s="61"/>
      <c r="SAQ132" s="61"/>
      <c r="SAR132" s="61"/>
      <c r="SAS132" s="61"/>
      <c r="SAT132" s="61"/>
      <c r="SAU132" s="61"/>
      <c r="SAV132" s="61"/>
      <c r="SAW132" s="61"/>
      <c r="SAX132" s="61"/>
      <c r="SAY132" s="61"/>
      <c r="SAZ132" s="61"/>
      <c r="SBA132" s="61"/>
      <c r="SBB132" s="61"/>
      <c r="SBC132" s="61"/>
      <c r="SBD132" s="61"/>
      <c r="SBE132" s="61"/>
      <c r="SBF132" s="61"/>
      <c r="SBG132" s="61"/>
      <c r="SBH132" s="61"/>
      <c r="SBI132" s="61"/>
      <c r="SBJ132" s="61"/>
      <c r="SBK132" s="61"/>
      <c r="SBL132" s="61"/>
      <c r="SBM132" s="61"/>
      <c r="SBN132" s="61"/>
      <c r="SBO132" s="61"/>
      <c r="SBP132" s="61"/>
      <c r="SBQ132" s="61"/>
      <c r="SBR132" s="61"/>
      <c r="SBS132" s="61"/>
      <c r="SBT132" s="61"/>
      <c r="SBU132" s="61"/>
      <c r="SBV132" s="61"/>
      <c r="SBW132" s="61"/>
      <c r="SBX132" s="61"/>
      <c r="SBY132" s="61"/>
      <c r="SBZ132" s="61"/>
      <c r="SCA132" s="61"/>
      <c r="SCB132" s="61"/>
      <c r="SCC132" s="61"/>
      <c r="SCD132" s="61"/>
      <c r="SCE132" s="61"/>
      <c r="SCF132" s="61"/>
      <c r="SCG132" s="61"/>
      <c r="SCH132" s="61"/>
      <c r="SCI132" s="61"/>
      <c r="SCJ132" s="61"/>
      <c r="SCK132" s="61"/>
      <c r="SCL132" s="61"/>
      <c r="SCM132" s="61"/>
      <c r="SCN132" s="61"/>
      <c r="SCO132" s="61"/>
      <c r="SCP132" s="61"/>
      <c r="SCQ132" s="61"/>
      <c r="SCR132" s="61"/>
      <c r="SCS132" s="61"/>
      <c r="SCT132" s="61"/>
      <c r="SCU132" s="61"/>
      <c r="SCV132" s="61"/>
      <c r="SCW132" s="61"/>
      <c r="SCX132" s="61"/>
      <c r="SCY132" s="61"/>
      <c r="SCZ132" s="61"/>
      <c r="SDA132" s="61"/>
      <c r="SDB132" s="61"/>
      <c r="SDC132" s="61"/>
      <c r="SDD132" s="61"/>
      <c r="SDE132" s="61"/>
      <c r="SDF132" s="61"/>
      <c r="SDG132" s="61"/>
      <c r="SDH132" s="61"/>
      <c r="SDI132" s="61"/>
      <c r="SDJ132" s="61"/>
      <c r="SDK132" s="61"/>
      <c r="SDL132" s="61"/>
      <c r="SDM132" s="61"/>
      <c r="SDN132" s="61"/>
      <c r="SDO132" s="61"/>
      <c r="SDP132" s="61"/>
      <c r="SDQ132" s="61"/>
      <c r="SDR132" s="61"/>
      <c r="SDS132" s="61"/>
      <c r="SDT132" s="61"/>
      <c r="SDU132" s="61"/>
      <c r="SDV132" s="61"/>
      <c r="SDW132" s="61"/>
      <c r="SDX132" s="61"/>
      <c r="SDY132" s="61"/>
      <c r="SDZ132" s="61"/>
      <c r="SEA132" s="61"/>
      <c r="SEB132" s="61"/>
      <c r="SEC132" s="61"/>
      <c r="SED132" s="61"/>
      <c r="SEE132" s="61"/>
      <c r="SEF132" s="61"/>
      <c r="SEG132" s="61"/>
      <c r="SEH132" s="61"/>
      <c r="SEI132" s="61"/>
      <c r="SEJ132" s="61"/>
      <c r="SEK132" s="61"/>
      <c r="SEL132" s="61"/>
      <c r="SEM132" s="61"/>
      <c r="SEN132" s="61"/>
      <c r="SEO132" s="61"/>
      <c r="SEP132" s="61"/>
      <c r="SEQ132" s="61"/>
      <c r="SER132" s="61"/>
      <c r="SES132" s="61"/>
      <c r="SET132" s="61"/>
      <c r="SEU132" s="61"/>
      <c r="SEV132" s="61"/>
      <c r="SEW132" s="61"/>
      <c r="SEX132" s="61"/>
      <c r="SEY132" s="61"/>
      <c r="SEZ132" s="61"/>
      <c r="SFA132" s="61"/>
      <c r="SFB132" s="61"/>
      <c r="SFC132" s="61"/>
      <c r="SFD132" s="61"/>
      <c r="SFE132" s="61"/>
      <c r="SFF132" s="61"/>
      <c r="SFG132" s="61"/>
      <c r="SFH132" s="61"/>
      <c r="SFI132" s="61"/>
      <c r="SFJ132" s="61"/>
      <c r="SFK132" s="61"/>
      <c r="SFL132" s="61"/>
      <c r="SFM132" s="61"/>
      <c r="SFN132" s="61"/>
      <c r="SFO132" s="61"/>
      <c r="SFP132" s="61"/>
      <c r="SFQ132" s="61"/>
      <c r="SFR132" s="61"/>
      <c r="SFS132" s="61"/>
      <c r="SFT132" s="61"/>
      <c r="SFU132" s="61"/>
      <c r="SFV132" s="61"/>
      <c r="SFW132" s="61"/>
      <c r="SFX132" s="61"/>
      <c r="SFY132" s="61"/>
      <c r="SFZ132" s="61"/>
      <c r="SGA132" s="61"/>
      <c r="SGB132" s="61"/>
      <c r="SGC132" s="61"/>
      <c r="SGD132" s="61"/>
      <c r="SGE132" s="61"/>
      <c r="SGF132" s="61"/>
      <c r="SGG132" s="61"/>
      <c r="SGH132" s="61"/>
      <c r="SGI132" s="61"/>
      <c r="SGJ132" s="61"/>
      <c r="SGK132" s="61"/>
      <c r="SGL132" s="61"/>
      <c r="SGM132" s="61"/>
      <c r="SGN132" s="61"/>
      <c r="SGO132" s="61"/>
      <c r="SGP132" s="61"/>
      <c r="SGQ132" s="61"/>
      <c r="SGR132" s="61"/>
      <c r="SGS132" s="61"/>
      <c r="SGT132" s="61"/>
      <c r="SGU132" s="61"/>
      <c r="SGV132" s="61"/>
      <c r="SGW132" s="61"/>
      <c r="SGX132" s="61"/>
      <c r="SGY132" s="61"/>
      <c r="SGZ132" s="61"/>
      <c r="SHA132" s="61"/>
      <c r="SHB132" s="61"/>
      <c r="SHC132" s="61"/>
      <c r="SHD132" s="61"/>
      <c r="SHE132" s="61"/>
      <c r="SHF132" s="61"/>
      <c r="SHG132" s="61"/>
      <c r="SHH132" s="61"/>
      <c r="SHI132" s="61"/>
      <c r="SHJ132" s="61"/>
      <c r="SHK132" s="61"/>
      <c r="SHL132" s="61"/>
      <c r="SHM132" s="61"/>
      <c r="SHN132" s="61"/>
      <c r="SHO132" s="61"/>
      <c r="SHP132" s="61"/>
      <c r="SHQ132" s="61"/>
      <c r="SHR132" s="61"/>
      <c r="SHS132" s="61"/>
      <c r="SHT132" s="61"/>
      <c r="SHU132" s="61"/>
      <c r="SHV132" s="61"/>
      <c r="SHW132" s="61"/>
      <c r="SHX132" s="61"/>
      <c r="SHY132" s="61"/>
      <c r="SHZ132" s="61"/>
      <c r="SIA132" s="61"/>
      <c r="SIB132" s="61"/>
      <c r="SIC132" s="61"/>
      <c r="SID132" s="61"/>
      <c r="SIE132" s="61"/>
      <c r="SIF132" s="61"/>
      <c r="SIG132" s="61"/>
      <c r="SIH132" s="61"/>
      <c r="SII132" s="61"/>
      <c r="SIJ132" s="61"/>
      <c r="SIK132" s="61"/>
      <c r="SIL132" s="61"/>
      <c r="SIM132" s="61"/>
      <c r="SIN132" s="61"/>
      <c r="SIO132" s="61"/>
      <c r="SIP132" s="61"/>
      <c r="SIQ132" s="61"/>
      <c r="SIR132" s="61"/>
      <c r="SIS132" s="61"/>
      <c r="SIT132" s="61"/>
      <c r="SIU132" s="61"/>
      <c r="SIV132" s="61"/>
      <c r="SIW132" s="61"/>
      <c r="SIX132" s="61"/>
      <c r="SIY132" s="61"/>
      <c r="SIZ132" s="61"/>
      <c r="SJA132" s="61"/>
      <c r="SJB132" s="61"/>
      <c r="SJC132" s="61"/>
      <c r="SJD132" s="61"/>
      <c r="SJE132" s="61"/>
      <c r="SJF132" s="61"/>
      <c r="SJG132" s="61"/>
      <c r="SJH132" s="61"/>
      <c r="SJI132" s="61"/>
      <c r="SJJ132" s="61"/>
      <c r="SJK132" s="61"/>
      <c r="SJL132" s="61"/>
      <c r="SJM132" s="61"/>
      <c r="SJN132" s="61"/>
      <c r="SJO132" s="61"/>
      <c r="SJP132" s="61"/>
      <c r="SJQ132" s="61"/>
      <c r="SJR132" s="61"/>
      <c r="SJS132" s="61"/>
      <c r="SJT132" s="61"/>
      <c r="SJU132" s="61"/>
      <c r="SJV132" s="61"/>
      <c r="SJW132" s="61"/>
      <c r="SJX132" s="61"/>
      <c r="SJY132" s="61"/>
      <c r="SJZ132" s="61"/>
      <c r="SKA132" s="61"/>
      <c r="SKB132" s="61"/>
      <c r="SKC132" s="61"/>
      <c r="SKD132" s="61"/>
      <c r="SKE132" s="61"/>
      <c r="SKF132" s="61"/>
      <c r="SKG132" s="61"/>
      <c r="SKH132" s="61"/>
      <c r="SKI132" s="61"/>
      <c r="SKJ132" s="61"/>
      <c r="SKK132" s="61"/>
      <c r="SKL132" s="61"/>
      <c r="SKM132" s="61"/>
      <c r="SKN132" s="61"/>
      <c r="SKO132" s="61"/>
      <c r="SKP132" s="61"/>
      <c r="SKQ132" s="61"/>
      <c r="SKR132" s="61"/>
      <c r="SKS132" s="61"/>
      <c r="SKT132" s="61"/>
      <c r="SKU132" s="61"/>
      <c r="SKV132" s="61"/>
      <c r="SKW132" s="61"/>
      <c r="SKX132" s="61"/>
      <c r="SKY132" s="61"/>
      <c r="SKZ132" s="61"/>
      <c r="SLA132" s="61"/>
      <c r="SLB132" s="61"/>
      <c r="SLC132" s="61"/>
      <c r="SLD132" s="61"/>
      <c r="SLE132" s="61"/>
      <c r="SLF132" s="61"/>
      <c r="SLG132" s="61"/>
      <c r="SLH132" s="61"/>
      <c r="SLI132" s="61"/>
      <c r="SLJ132" s="61"/>
      <c r="SLK132" s="61"/>
      <c r="SLL132" s="61"/>
      <c r="SLM132" s="61"/>
      <c r="SLN132" s="61"/>
      <c r="SLO132" s="61"/>
      <c r="SLP132" s="61"/>
      <c r="SLQ132" s="61"/>
      <c r="SLR132" s="61"/>
      <c r="SLS132" s="61"/>
      <c r="SLT132" s="61"/>
      <c r="SLU132" s="61"/>
      <c r="SLV132" s="61"/>
      <c r="SLW132" s="61"/>
      <c r="SLX132" s="61"/>
      <c r="SLY132" s="61"/>
      <c r="SLZ132" s="61"/>
      <c r="SMA132" s="61"/>
      <c r="SMB132" s="61"/>
      <c r="SMC132" s="61"/>
      <c r="SMD132" s="61"/>
      <c r="SME132" s="61"/>
      <c r="SMF132" s="61"/>
      <c r="SMG132" s="61"/>
      <c r="SMH132" s="61"/>
      <c r="SMI132" s="61"/>
      <c r="SMJ132" s="61"/>
      <c r="SMK132" s="61"/>
      <c r="SML132" s="61"/>
      <c r="SMM132" s="61"/>
      <c r="SMN132" s="61"/>
      <c r="SMO132" s="61"/>
      <c r="SMP132" s="61"/>
      <c r="SMQ132" s="61"/>
      <c r="SMR132" s="61"/>
      <c r="SMS132" s="61"/>
      <c r="SMT132" s="61"/>
      <c r="SMU132" s="61"/>
      <c r="SMV132" s="61"/>
      <c r="SMW132" s="61"/>
      <c r="SMX132" s="61"/>
      <c r="SMY132" s="61"/>
      <c r="SMZ132" s="61"/>
      <c r="SNA132" s="61"/>
      <c r="SNB132" s="61"/>
      <c r="SNC132" s="61"/>
      <c r="SND132" s="61"/>
      <c r="SNE132" s="61"/>
      <c r="SNF132" s="61"/>
      <c r="SNG132" s="61"/>
      <c r="SNH132" s="61"/>
      <c r="SNI132" s="61"/>
      <c r="SNJ132" s="61"/>
      <c r="SNK132" s="61"/>
      <c r="SNL132" s="61"/>
      <c r="SNM132" s="61"/>
      <c r="SNN132" s="61"/>
      <c r="SNO132" s="61"/>
      <c r="SNP132" s="61"/>
      <c r="SNQ132" s="61"/>
      <c r="SNR132" s="61"/>
      <c r="SNS132" s="61"/>
      <c r="SNT132" s="61"/>
      <c r="SNU132" s="61"/>
      <c r="SNV132" s="61"/>
      <c r="SNW132" s="61"/>
      <c r="SNX132" s="61"/>
      <c r="SNY132" s="61"/>
      <c r="SNZ132" s="61"/>
      <c r="SOA132" s="61"/>
      <c r="SOB132" s="61"/>
      <c r="SOC132" s="61"/>
      <c r="SOD132" s="61"/>
      <c r="SOE132" s="61"/>
      <c r="SOF132" s="61"/>
      <c r="SOG132" s="61"/>
      <c r="SOH132" s="61"/>
      <c r="SOI132" s="61"/>
      <c r="SOJ132" s="61"/>
      <c r="SOK132" s="61"/>
      <c r="SOL132" s="61"/>
      <c r="SOM132" s="61"/>
      <c r="SON132" s="61"/>
      <c r="SOO132" s="61"/>
      <c r="SOP132" s="61"/>
      <c r="SOQ132" s="61"/>
      <c r="SOR132" s="61"/>
      <c r="SOS132" s="61"/>
      <c r="SOT132" s="61"/>
      <c r="SOU132" s="61"/>
      <c r="SOV132" s="61"/>
      <c r="SOW132" s="61"/>
      <c r="SOX132" s="61"/>
      <c r="SOY132" s="61"/>
      <c r="SOZ132" s="61"/>
      <c r="SPA132" s="61"/>
      <c r="SPB132" s="61"/>
      <c r="SPC132" s="61"/>
      <c r="SPD132" s="61"/>
      <c r="SPE132" s="61"/>
      <c r="SPF132" s="61"/>
      <c r="SPG132" s="61"/>
      <c r="SPH132" s="61"/>
      <c r="SPI132" s="61"/>
      <c r="SPJ132" s="61"/>
      <c r="SPK132" s="61"/>
      <c r="SPL132" s="61"/>
      <c r="SPM132" s="61"/>
      <c r="SPN132" s="61"/>
      <c r="SPO132" s="61"/>
      <c r="SPP132" s="61"/>
      <c r="SPQ132" s="61"/>
      <c r="SPR132" s="61"/>
      <c r="SPS132" s="61"/>
      <c r="SPT132" s="61"/>
      <c r="SPU132" s="61"/>
      <c r="SPV132" s="61"/>
      <c r="SPW132" s="61"/>
      <c r="SPX132" s="61"/>
      <c r="SPY132" s="61"/>
      <c r="SPZ132" s="61"/>
      <c r="SQA132" s="61"/>
      <c r="SQB132" s="61"/>
      <c r="SQC132" s="61"/>
      <c r="SQD132" s="61"/>
      <c r="SQE132" s="61"/>
      <c r="SQF132" s="61"/>
      <c r="SQG132" s="61"/>
      <c r="SQH132" s="61"/>
      <c r="SQI132" s="61"/>
      <c r="SQJ132" s="61"/>
      <c r="SQK132" s="61"/>
      <c r="SQL132" s="61"/>
      <c r="SQM132" s="61"/>
      <c r="SQN132" s="61"/>
      <c r="SQO132" s="61"/>
      <c r="SQP132" s="61"/>
      <c r="SQQ132" s="61"/>
      <c r="SQR132" s="61"/>
      <c r="SQS132" s="61"/>
      <c r="SQT132" s="61"/>
      <c r="SQU132" s="61"/>
      <c r="SQV132" s="61"/>
      <c r="SQW132" s="61"/>
      <c r="SQX132" s="61"/>
      <c r="SQY132" s="61"/>
      <c r="SQZ132" s="61"/>
      <c r="SRA132" s="61"/>
      <c r="SRB132" s="61"/>
      <c r="SRC132" s="61"/>
      <c r="SRD132" s="61"/>
      <c r="SRE132" s="61"/>
      <c r="SRF132" s="61"/>
      <c r="SRG132" s="61"/>
      <c r="SRH132" s="61"/>
      <c r="SRI132" s="61"/>
      <c r="SRJ132" s="61"/>
      <c r="SRK132" s="61"/>
      <c r="SRL132" s="61"/>
      <c r="SRM132" s="61"/>
      <c r="SRN132" s="61"/>
      <c r="SRO132" s="61"/>
      <c r="SRP132" s="61"/>
      <c r="SRQ132" s="61"/>
      <c r="SRR132" s="61"/>
      <c r="SRS132" s="61"/>
      <c r="SRT132" s="61"/>
      <c r="SRU132" s="61"/>
      <c r="SRV132" s="61"/>
      <c r="SRW132" s="61"/>
      <c r="SRX132" s="61"/>
      <c r="SRY132" s="61"/>
      <c r="SRZ132" s="61"/>
      <c r="SSA132" s="61"/>
      <c r="SSB132" s="61"/>
      <c r="SSC132" s="61"/>
      <c r="SSD132" s="61"/>
      <c r="SSE132" s="61"/>
      <c r="SSF132" s="61"/>
      <c r="SSG132" s="61"/>
      <c r="SSH132" s="61"/>
      <c r="SSI132" s="61"/>
      <c r="SSJ132" s="61"/>
      <c r="SSK132" s="61"/>
      <c r="SSL132" s="61"/>
      <c r="SSM132" s="61"/>
      <c r="SSN132" s="61"/>
      <c r="SSO132" s="61"/>
      <c r="SSP132" s="61"/>
      <c r="SSQ132" s="61"/>
      <c r="SSR132" s="61"/>
      <c r="SSS132" s="61"/>
      <c r="SST132" s="61"/>
      <c r="SSU132" s="61"/>
      <c r="SSV132" s="61"/>
      <c r="SSW132" s="61"/>
      <c r="SSX132" s="61"/>
      <c r="SSY132" s="61"/>
      <c r="SSZ132" s="61"/>
      <c r="STA132" s="61"/>
      <c r="STB132" s="61"/>
      <c r="STC132" s="61"/>
      <c r="STD132" s="61"/>
      <c r="STE132" s="61"/>
      <c r="STF132" s="61"/>
      <c r="STG132" s="61"/>
      <c r="STH132" s="61"/>
      <c r="STI132" s="61"/>
      <c r="STJ132" s="61"/>
      <c r="STK132" s="61"/>
      <c r="STL132" s="61"/>
      <c r="STM132" s="61"/>
      <c r="STN132" s="61"/>
      <c r="STO132" s="61"/>
      <c r="STP132" s="61"/>
      <c r="STQ132" s="61"/>
      <c r="STR132" s="61"/>
      <c r="STS132" s="61"/>
      <c r="STT132" s="61"/>
      <c r="STU132" s="61"/>
      <c r="STV132" s="61"/>
      <c r="STW132" s="61"/>
      <c r="STX132" s="61"/>
      <c r="STY132" s="61"/>
      <c r="STZ132" s="61"/>
      <c r="SUA132" s="61"/>
      <c r="SUB132" s="61"/>
      <c r="SUC132" s="61"/>
      <c r="SUD132" s="61"/>
      <c r="SUE132" s="61"/>
      <c r="SUF132" s="61"/>
      <c r="SUG132" s="61"/>
      <c r="SUH132" s="61"/>
      <c r="SUI132" s="61"/>
      <c r="SUJ132" s="61"/>
      <c r="SUK132" s="61"/>
      <c r="SUL132" s="61"/>
      <c r="SUM132" s="61"/>
      <c r="SUN132" s="61"/>
      <c r="SUO132" s="61"/>
      <c r="SUP132" s="61"/>
      <c r="SUQ132" s="61"/>
      <c r="SUR132" s="61"/>
      <c r="SUS132" s="61"/>
      <c r="SUT132" s="61"/>
      <c r="SUU132" s="61"/>
      <c r="SUV132" s="61"/>
      <c r="SUW132" s="61"/>
      <c r="SUX132" s="61"/>
      <c r="SUY132" s="61"/>
      <c r="SUZ132" s="61"/>
      <c r="SVA132" s="61"/>
      <c r="SVB132" s="61"/>
      <c r="SVC132" s="61"/>
      <c r="SVD132" s="61"/>
      <c r="SVE132" s="61"/>
      <c r="SVF132" s="61"/>
      <c r="SVG132" s="61"/>
      <c r="SVH132" s="61"/>
      <c r="SVI132" s="61"/>
      <c r="SVJ132" s="61"/>
      <c r="SVK132" s="61"/>
      <c r="SVL132" s="61"/>
      <c r="SVM132" s="61"/>
      <c r="SVN132" s="61"/>
      <c r="SVO132" s="61"/>
      <c r="SVP132" s="61"/>
      <c r="SVQ132" s="61"/>
      <c r="SVR132" s="61"/>
      <c r="SVS132" s="61"/>
      <c r="SVT132" s="61"/>
      <c r="SVU132" s="61"/>
      <c r="SVV132" s="61"/>
      <c r="SVW132" s="61"/>
      <c r="SVX132" s="61"/>
      <c r="SVY132" s="61"/>
      <c r="SVZ132" s="61"/>
      <c r="SWA132" s="61"/>
      <c r="SWB132" s="61"/>
      <c r="SWC132" s="61"/>
      <c r="SWD132" s="61"/>
      <c r="SWE132" s="61"/>
      <c r="SWF132" s="61"/>
      <c r="SWG132" s="61"/>
      <c r="SWH132" s="61"/>
      <c r="SWI132" s="61"/>
      <c r="SWJ132" s="61"/>
      <c r="SWK132" s="61"/>
      <c r="SWL132" s="61"/>
      <c r="SWM132" s="61"/>
      <c r="SWN132" s="61"/>
      <c r="SWO132" s="61"/>
      <c r="SWP132" s="61"/>
      <c r="SWQ132" s="61"/>
      <c r="SWR132" s="61"/>
      <c r="SWS132" s="61"/>
      <c r="SWT132" s="61"/>
      <c r="SWU132" s="61"/>
      <c r="SWV132" s="61"/>
      <c r="SWW132" s="61"/>
      <c r="SWX132" s="61"/>
      <c r="SWY132" s="61"/>
      <c r="SWZ132" s="61"/>
      <c r="SXA132" s="61"/>
      <c r="SXB132" s="61"/>
      <c r="SXC132" s="61"/>
      <c r="SXD132" s="61"/>
      <c r="SXE132" s="61"/>
      <c r="SXF132" s="61"/>
      <c r="SXG132" s="61"/>
      <c r="SXH132" s="61"/>
      <c r="SXI132" s="61"/>
      <c r="SXJ132" s="61"/>
      <c r="SXK132" s="61"/>
      <c r="SXL132" s="61"/>
      <c r="SXM132" s="61"/>
      <c r="SXN132" s="61"/>
      <c r="SXO132" s="61"/>
      <c r="SXP132" s="61"/>
      <c r="SXQ132" s="61"/>
      <c r="SXR132" s="61"/>
      <c r="SXS132" s="61"/>
      <c r="SXT132" s="61"/>
      <c r="SXU132" s="61"/>
      <c r="SXV132" s="61"/>
      <c r="SXW132" s="61"/>
      <c r="SXX132" s="61"/>
      <c r="SXY132" s="61"/>
      <c r="SXZ132" s="61"/>
      <c r="SYA132" s="61"/>
      <c r="SYB132" s="61"/>
      <c r="SYC132" s="61"/>
      <c r="SYD132" s="61"/>
      <c r="SYE132" s="61"/>
      <c r="SYF132" s="61"/>
      <c r="SYG132" s="61"/>
      <c r="SYH132" s="61"/>
      <c r="SYI132" s="61"/>
      <c r="SYJ132" s="61"/>
      <c r="SYK132" s="61"/>
      <c r="SYL132" s="61"/>
      <c r="SYM132" s="61"/>
      <c r="SYN132" s="61"/>
      <c r="SYO132" s="61"/>
      <c r="SYP132" s="61"/>
      <c r="SYQ132" s="61"/>
      <c r="SYR132" s="61"/>
      <c r="SYS132" s="61"/>
      <c r="SYT132" s="61"/>
      <c r="SYU132" s="61"/>
      <c r="SYV132" s="61"/>
      <c r="SYW132" s="61"/>
      <c r="SYX132" s="61"/>
      <c r="SYY132" s="61"/>
      <c r="SYZ132" s="61"/>
      <c r="SZA132" s="61"/>
      <c r="SZB132" s="61"/>
      <c r="SZC132" s="61"/>
      <c r="SZD132" s="61"/>
      <c r="SZE132" s="61"/>
      <c r="SZF132" s="61"/>
      <c r="SZG132" s="61"/>
      <c r="SZH132" s="61"/>
      <c r="SZI132" s="61"/>
      <c r="SZJ132" s="61"/>
      <c r="SZK132" s="61"/>
      <c r="SZL132" s="61"/>
      <c r="SZM132" s="61"/>
      <c r="SZN132" s="61"/>
      <c r="SZO132" s="61"/>
      <c r="SZP132" s="61"/>
      <c r="SZQ132" s="61"/>
      <c r="SZR132" s="61"/>
      <c r="SZS132" s="61"/>
      <c r="SZT132" s="61"/>
      <c r="SZU132" s="61"/>
      <c r="SZV132" s="61"/>
      <c r="SZW132" s="61"/>
      <c r="SZX132" s="61"/>
      <c r="SZY132" s="61"/>
      <c r="SZZ132" s="61"/>
      <c r="TAA132" s="61"/>
      <c r="TAB132" s="61"/>
      <c r="TAC132" s="61"/>
      <c r="TAD132" s="61"/>
      <c r="TAE132" s="61"/>
      <c r="TAF132" s="61"/>
      <c r="TAG132" s="61"/>
      <c r="TAH132" s="61"/>
      <c r="TAI132" s="61"/>
      <c r="TAJ132" s="61"/>
      <c r="TAK132" s="61"/>
      <c r="TAL132" s="61"/>
      <c r="TAM132" s="61"/>
      <c r="TAN132" s="61"/>
      <c r="TAO132" s="61"/>
      <c r="TAP132" s="61"/>
      <c r="TAQ132" s="61"/>
      <c r="TAR132" s="61"/>
      <c r="TAS132" s="61"/>
      <c r="TAT132" s="61"/>
      <c r="TAU132" s="61"/>
      <c r="TAV132" s="61"/>
      <c r="TAW132" s="61"/>
      <c r="TAX132" s="61"/>
      <c r="TAY132" s="61"/>
      <c r="TAZ132" s="61"/>
      <c r="TBA132" s="61"/>
      <c r="TBB132" s="61"/>
      <c r="TBC132" s="61"/>
      <c r="TBD132" s="61"/>
      <c r="TBE132" s="61"/>
      <c r="TBF132" s="61"/>
      <c r="TBG132" s="61"/>
      <c r="TBH132" s="61"/>
      <c r="TBI132" s="61"/>
      <c r="TBJ132" s="61"/>
      <c r="TBK132" s="61"/>
      <c r="TBL132" s="61"/>
      <c r="TBM132" s="61"/>
      <c r="TBN132" s="61"/>
      <c r="TBO132" s="61"/>
      <c r="TBP132" s="61"/>
      <c r="TBQ132" s="61"/>
      <c r="TBR132" s="61"/>
      <c r="TBS132" s="61"/>
      <c r="TBT132" s="61"/>
      <c r="TBU132" s="61"/>
      <c r="TBV132" s="61"/>
      <c r="TBW132" s="61"/>
      <c r="TBX132" s="61"/>
      <c r="TBY132" s="61"/>
      <c r="TBZ132" s="61"/>
      <c r="TCA132" s="61"/>
      <c r="TCB132" s="61"/>
      <c r="TCC132" s="61"/>
      <c r="TCD132" s="61"/>
      <c r="TCE132" s="61"/>
      <c r="TCF132" s="61"/>
      <c r="TCG132" s="61"/>
      <c r="TCH132" s="61"/>
      <c r="TCI132" s="61"/>
      <c r="TCJ132" s="61"/>
      <c r="TCK132" s="61"/>
      <c r="TCL132" s="61"/>
      <c r="TCM132" s="61"/>
      <c r="TCN132" s="61"/>
      <c r="TCO132" s="61"/>
      <c r="TCP132" s="61"/>
      <c r="TCQ132" s="61"/>
      <c r="TCR132" s="61"/>
      <c r="TCS132" s="61"/>
      <c r="TCT132" s="61"/>
      <c r="TCU132" s="61"/>
      <c r="TCV132" s="61"/>
      <c r="TCW132" s="61"/>
      <c r="TCX132" s="61"/>
      <c r="TCY132" s="61"/>
      <c r="TCZ132" s="61"/>
      <c r="TDA132" s="61"/>
      <c r="TDB132" s="61"/>
      <c r="TDC132" s="61"/>
      <c r="TDD132" s="61"/>
      <c r="TDE132" s="61"/>
      <c r="TDF132" s="61"/>
      <c r="TDG132" s="61"/>
      <c r="TDH132" s="61"/>
      <c r="TDI132" s="61"/>
      <c r="TDJ132" s="61"/>
      <c r="TDK132" s="61"/>
      <c r="TDL132" s="61"/>
      <c r="TDM132" s="61"/>
      <c r="TDN132" s="61"/>
      <c r="TDO132" s="61"/>
      <c r="TDP132" s="61"/>
      <c r="TDQ132" s="61"/>
      <c r="TDR132" s="61"/>
      <c r="TDS132" s="61"/>
      <c r="TDT132" s="61"/>
      <c r="TDU132" s="61"/>
      <c r="TDV132" s="61"/>
      <c r="TDW132" s="61"/>
      <c r="TDX132" s="61"/>
      <c r="TDY132" s="61"/>
      <c r="TDZ132" s="61"/>
      <c r="TEA132" s="61"/>
      <c r="TEB132" s="61"/>
      <c r="TEC132" s="61"/>
      <c r="TED132" s="61"/>
      <c r="TEE132" s="61"/>
      <c r="TEF132" s="61"/>
      <c r="TEG132" s="61"/>
      <c r="TEH132" s="61"/>
      <c r="TEI132" s="61"/>
      <c r="TEJ132" s="61"/>
      <c r="TEK132" s="61"/>
      <c r="TEL132" s="61"/>
      <c r="TEM132" s="61"/>
      <c r="TEN132" s="61"/>
      <c r="TEO132" s="61"/>
      <c r="TEP132" s="61"/>
      <c r="TEQ132" s="61"/>
      <c r="TER132" s="61"/>
      <c r="TES132" s="61"/>
      <c r="TET132" s="61"/>
      <c r="TEU132" s="61"/>
      <c r="TEV132" s="61"/>
      <c r="TEW132" s="61"/>
      <c r="TEX132" s="61"/>
      <c r="TEY132" s="61"/>
      <c r="TEZ132" s="61"/>
      <c r="TFA132" s="61"/>
      <c r="TFB132" s="61"/>
      <c r="TFC132" s="61"/>
      <c r="TFD132" s="61"/>
      <c r="TFE132" s="61"/>
      <c r="TFF132" s="61"/>
      <c r="TFG132" s="61"/>
      <c r="TFH132" s="61"/>
      <c r="TFI132" s="61"/>
      <c r="TFJ132" s="61"/>
      <c r="TFK132" s="61"/>
      <c r="TFL132" s="61"/>
      <c r="TFM132" s="61"/>
      <c r="TFN132" s="61"/>
      <c r="TFO132" s="61"/>
      <c r="TFP132" s="61"/>
      <c r="TFQ132" s="61"/>
      <c r="TFR132" s="61"/>
      <c r="TFS132" s="61"/>
      <c r="TFT132" s="61"/>
      <c r="TFU132" s="61"/>
      <c r="TFV132" s="61"/>
      <c r="TFW132" s="61"/>
      <c r="TFX132" s="61"/>
      <c r="TFY132" s="61"/>
      <c r="TFZ132" s="61"/>
      <c r="TGA132" s="61"/>
      <c r="TGB132" s="61"/>
      <c r="TGC132" s="61"/>
      <c r="TGD132" s="61"/>
      <c r="TGE132" s="61"/>
      <c r="TGF132" s="61"/>
      <c r="TGG132" s="61"/>
      <c r="TGH132" s="61"/>
      <c r="TGI132" s="61"/>
      <c r="TGJ132" s="61"/>
      <c r="TGK132" s="61"/>
      <c r="TGL132" s="61"/>
      <c r="TGM132" s="61"/>
      <c r="TGN132" s="61"/>
      <c r="TGO132" s="61"/>
      <c r="TGP132" s="61"/>
      <c r="TGQ132" s="61"/>
      <c r="TGR132" s="61"/>
      <c r="TGS132" s="61"/>
      <c r="TGT132" s="61"/>
      <c r="TGU132" s="61"/>
      <c r="TGV132" s="61"/>
      <c r="TGW132" s="61"/>
      <c r="TGX132" s="61"/>
      <c r="TGY132" s="61"/>
      <c r="TGZ132" s="61"/>
      <c r="THA132" s="61"/>
      <c r="THB132" s="61"/>
      <c r="THC132" s="61"/>
      <c r="THD132" s="61"/>
      <c r="THE132" s="61"/>
      <c r="THF132" s="61"/>
      <c r="THG132" s="61"/>
      <c r="THH132" s="61"/>
      <c r="THI132" s="61"/>
      <c r="THJ132" s="61"/>
      <c r="THK132" s="61"/>
      <c r="THL132" s="61"/>
      <c r="THM132" s="61"/>
      <c r="THN132" s="61"/>
      <c r="THO132" s="61"/>
      <c r="THP132" s="61"/>
      <c r="THQ132" s="61"/>
      <c r="THR132" s="61"/>
      <c r="THS132" s="61"/>
      <c r="THT132" s="61"/>
      <c r="THU132" s="61"/>
      <c r="THV132" s="61"/>
      <c r="THW132" s="61"/>
      <c r="THX132" s="61"/>
      <c r="THY132" s="61"/>
      <c r="THZ132" s="61"/>
      <c r="TIA132" s="61"/>
      <c r="TIB132" s="61"/>
      <c r="TIC132" s="61"/>
      <c r="TID132" s="61"/>
      <c r="TIE132" s="61"/>
      <c r="TIF132" s="61"/>
      <c r="TIG132" s="61"/>
      <c r="TIH132" s="61"/>
      <c r="TII132" s="61"/>
      <c r="TIJ132" s="61"/>
      <c r="TIK132" s="61"/>
      <c r="TIL132" s="61"/>
      <c r="TIM132" s="61"/>
      <c r="TIN132" s="61"/>
      <c r="TIO132" s="61"/>
      <c r="TIP132" s="61"/>
      <c r="TIQ132" s="61"/>
      <c r="TIR132" s="61"/>
      <c r="TIS132" s="61"/>
      <c r="TIT132" s="61"/>
      <c r="TIU132" s="61"/>
      <c r="TIV132" s="61"/>
      <c r="TIW132" s="61"/>
      <c r="TIX132" s="61"/>
      <c r="TIY132" s="61"/>
      <c r="TIZ132" s="61"/>
      <c r="TJA132" s="61"/>
      <c r="TJB132" s="61"/>
      <c r="TJC132" s="61"/>
      <c r="TJD132" s="61"/>
      <c r="TJE132" s="61"/>
      <c r="TJF132" s="61"/>
      <c r="TJG132" s="61"/>
      <c r="TJH132" s="61"/>
      <c r="TJI132" s="61"/>
      <c r="TJJ132" s="61"/>
      <c r="TJK132" s="61"/>
      <c r="TJL132" s="61"/>
      <c r="TJM132" s="61"/>
      <c r="TJN132" s="61"/>
      <c r="TJO132" s="61"/>
      <c r="TJP132" s="61"/>
      <c r="TJQ132" s="61"/>
      <c r="TJR132" s="61"/>
      <c r="TJS132" s="61"/>
      <c r="TJT132" s="61"/>
      <c r="TJU132" s="61"/>
      <c r="TJV132" s="61"/>
      <c r="TJW132" s="61"/>
      <c r="TJX132" s="61"/>
      <c r="TJY132" s="61"/>
      <c r="TJZ132" s="61"/>
      <c r="TKA132" s="61"/>
      <c r="TKB132" s="61"/>
      <c r="TKC132" s="61"/>
      <c r="TKD132" s="61"/>
      <c r="TKE132" s="61"/>
      <c r="TKF132" s="61"/>
      <c r="TKG132" s="61"/>
      <c r="TKH132" s="61"/>
      <c r="TKI132" s="61"/>
      <c r="TKJ132" s="61"/>
      <c r="TKK132" s="61"/>
      <c r="TKL132" s="61"/>
      <c r="TKM132" s="61"/>
      <c r="TKN132" s="61"/>
      <c r="TKO132" s="61"/>
      <c r="TKP132" s="61"/>
      <c r="TKQ132" s="61"/>
      <c r="TKR132" s="61"/>
      <c r="TKS132" s="61"/>
      <c r="TKT132" s="61"/>
      <c r="TKU132" s="61"/>
      <c r="TKV132" s="61"/>
      <c r="TKW132" s="61"/>
      <c r="TKX132" s="61"/>
      <c r="TKY132" s="61"/>
      <c r="TKZ132" s="61"/>
      <c r="TLA132" s="61"/>
      <c r="TLB132" s="61"/>
      <c r="TLC132" s="61"/>
      <c r="TLD132" s="61"/>
      <c r="TLE132" s="61"/>
      <c r="TLF132" s="61"/>
      <c r="TLG132" s="61"/>
      <c r="TLH132" s="61"/>
      <c r="TLI132" s="61"/>
      <c r="TLJ132" s="61"/>
      <c r="TLK132" s="61"/>
      <c r="TLL132" s="61"/>
      <c r="TLM132" s="61"/>
      <c r="TLN132" s="61"/>
      <c r="TLO132" s="61"/>
      <c r="TLP132" s="61"/>
      <c r="TLQ132" s="61"/>
      <c r="TLR132" s="61"/>
      <c r="TLS132" s="61"/>
      <c r="TLT132" s="61"/>
      <c r="TLU132" s="61"/>
      <c r="TLV132" s="61"/>
      <c r="TLW132" s="61"/>
      <c r="TLX132" s="61"/>
      <c r="TLY132" s="61"/>
      <c r="TLZ132" s="61"/>
      <c r="TMA132" s="61"/>
      <c r="TMB132" s="61"/>
      <c r="TMC132" s="61"/>
      <c r="TMD132" s="61"/>
      <c r="TME132" s="61"/>
      <c r="TMF132" s="61"/>
      <c r="TMG132" s="61"/>
      <c r="TMH132" s="61"/>
      <c r="TMI132" s="61"/>
      <c r="TMJ132" s="61"/>
      <c r="TMK132" s="61"/>
      <c r="TML132" s="61"/>
      <c r="TMM132" s="61"/>
      <c r="TMN132" s="61"/>
      <c r="TMO132" s="61"/>
      <c r="TMP132" s="61"/>
      <c r="TMQ132" s="61"/>
      <c r="TMR132" s="61"/>
      <c r="TMS132" s="61"/>
      <c r="TMT132" s="61"/>
      <c r="TMU132" s="61"/>
      <c r="TMV132" s="61"/>
      <c r="TMW132" s="61"/>
      <c r="TMX132" s="61"/>
      <c r="TMY132" s="61"/>
      <c r="TMZ132" s="61"/>
      <c r="TNA132" s="61"/>
      <c r="TNB132" s="61"/>
      <c r="TNC132" s="61"/>
      <c r="TND132" s="61"/>
      <c r="TNE132" s="61"/>
      <c r="TNF132" s="61"/>
      <c r="TNG132" s="61"/>
      <c r="TNH132" s="61"/>
      <c r="TNI132" s="61"/>
      <c r="TNJ132" s="61"/>
      <c r="TNK132" s="61"/>
      <c r="TNL132" s="61"/>
      <c r="TNM132" s="61"/>
      <c r="TNN132" s="61"/>
      <c r="TNO132" s="61"/>
      <c r="TNP132" s="61"/>
      <c r="TNQ132" s="61"/>
      <c r="TNR132" s="61"/>
      <c r="TNS132" s="61"/>
      <c r="TNT132" s="61"/>
      <c r="TNU132" s="61"/>
      <c r="TNV132" s="61"/>
      <c r="TNW132" s="61"/>
      <c r="TNX132" s="61"/>
      <c r="TNY132" s="61"/>
      <c r="TNZ132" s="61"/>
      <c r="TOA132" s="61"/>
      <c r="TOB132" s="61"/>
      <c r="TOC132" s="61"/>
      <c r="TOD132" s="61"/>
      <c r="TOE132" s="61"/>
      <c r="TOF132" s="61"/>
      <c r="TOG132" s="61"/>
      <c r="TOH132" s="61"/>
      <c r="TOI132" s="61"/>
      <c r="TOJ132" s="61"/>
      <c r="TOK132" s="61"/>
      <c r="TOL132" s="61"/>
      <c r="TOM132" s="61"/>
      <c r="TON132" s="61"/>
      <c r="TOO132" s="61"/>
      <c r="TOP132" s="61"/>
      <c r="TOQ132" s="61"/>
      <c r="TOR132" s="61"/>
      <c r="TOS132" s="61"/>
      <c r="TOT132" s="61"/>
      <c r="TOU132" s="61"/>
      <c r="TOV132" s="61"/>
      <c r="TOW132" s="61"/>
      <c r="TOX132" s="61"/>
      <c r="TOY132" s="61"/>
      <c r="TOZ132" s="61"/>
      <c r="TPA132" s="61"/>
      <c r="TPB132" s="61"/>
      <c r="TPC132" s="61"/>
      <c r="TPD132" s="61"/>
      <c r="TPE132" s="61"/>
      <c r="TPF132" s="61"/>
      <c r="TPG132" s="61"/>
      <c r="TPH132" s="61"/>
      <c r="TPI132" s="61"/>
      <c r="TPJ132" s="61"/>
      <c r="TPK132" s="61"/>
      <c r="TPL132" s="61"/>
      <c r="TPM132" s="61"/>
      <c r="TPN132" s="61"/>
      <c r="TPO132" s="61"/>
      <c r="TPP132" s="61"/>
      <c r="TPQ132" s="61"/>
      <c r="TPR132" s="61"/>
      <c r="TPS132" s="61"/>
      <c r="TPT132" s="61"/>
      <c r="TPU132" s="61"/>
      <c r="TPV132" s="61"/>
      <c r="TPW132" s="61"/>
      <c r="TPX132" s="61"/>
      <c r="TPY132" s="61"/>
      <c r="TPZ132" s="61"/>
      <c r="TQA132" s="61"/>
      <c r="TQB132" s="61"/>
      <c r="TQC132" s="61"/>
      <c r="TQD132" s="61"/>
      <c r="TQE132" s="61"/>
      <c r="TQF132" s="61"/>
      <c r="TQG132" s="61"/>
      <c r="TQH132" s="61"/>
      <c r="TQI132" s="61"/>
      <c r="TQJ132" s="61"/>
      <c r="TQK132" s="61"/>
      <c r="TQL132" s="61"/>
      <c r="TQM132" s="61"/>
      <c r="TQN132" s="61"/>
      <c r="TQO132" s="61"/>
      <c r="TQP132" s="61"/>
      <c r="TQQ132" s="61"/>
      <c r="TQR132" s="61"/>
      <c r="TQS132" s="61"/>
      <c r="TQT132" s="61"/>
      <c r="TQU132" s="61"/>
      <c r="TQV132" s="61"/>
      <c r="TQW132" s="61"/>
      <c r="TQX132" s="61"/>
      <c r="TQY132" s="61"/>
      <c r="TQZ132" s="61"/>
      <c r="TRA132" s="61"/>
      <c r="TRB132" s="61"/>
      <c r="TRC132" s="61"/>
      <c r="TRD132" s="61"/>
      <c r="TRE132" s="61"/>
      <c r="TRF132" s="61"/>
      <c r="TRG132" s="61"/>
      <c r="TRH132" s="61"/>
      <c r="TRI132" s="61"/>
      <c r="TRJ132" s="61"/>
      <c r="TRK132" s="61"/>
      <c r="TRL132" s="61"/>
      <c r="TRM132" s="61"/>
      <c r="TRN132" s="61"/>
      <c r="TRO132" s="61"/>
      <c r="TRP132" s="61"/>
      <c r="TRQ132" s="61"/>
      <c r="TRR132" s="61"/>
      <c r="TRS132" s="61"/>
      <c r="TRT132" s="61"/>
      <c r="TRU132" s="61"/>
      <c r="TRV132" s="61"/>
      <c r="TRW132" s="61"/>
      <c r="TRX132" s="61"/>
      <c r="TRY132" s="61"/>
      <c r="TRZ132" s="61"/>
      <c r="TSA132" s="61"/>
      <c r="TSB132" s="61"/>
      <c r="TSC132" s="61"/>
      <c r="TSD132" s="61"/>
      <c r="TSE132" s="61"/>
      <c r="TSF132" s="61"/>
      <c r="TSG132" s="61"/>
      <c r="TSH132" s="61"/>
      <c r="TSI132" s="61"/>
      <c r="TSJ132" s="61"/>
      <c r="TSK132" s="61"/>
      <c r="TSL132" s="61"/>
      <c r="TSM132" s="61"/>
      <c r="TSN132" s="61"/>
      <c r="TSO132" s="61"/>
      <c r="TSP132" s="61"/>
      <c r="TSQ132" s="61"/>
      <c r="TSR132" s="61"/>
      <c r="TSS132" s="61"/>
      <c r="TST132" s="61"/>
      <c r="TSU132" s="61"/>
      <c r="TSV132" s="61"/>
      <c r="TSW132" s="61"/>
      <c r="TSX132" s="61"/>
      <c r="TSY132" s="61"/>
      <c r="TSZ132" s="61"/>
      <c r="TTA132" s="61"/>
      <c r="TTB132" s="61"/>
      <c r="TTC132" s="61"/>
      <c r="TTD132" s="61"/>
      <c r="TTE132" s="61"/>
      <c r="TTF132" s="61"/>
      <c r="TTG132" s="61"/>
      <c r="TTH132" s="61"/>
      <c r="TTI132" s="61"/>
      <c r="TTJ132" s="61"/>
      <c r="TTK132" s="61"/>
      <c r="TTL132" s="61"/>
      <c r="TTM132" s="61"/>
      <c r="TTN132" s="61"/>
      <c r="TTO132" s="61"/>
      <c r="TTP132" s="61"/>
      <c r="TTQ132" s="61"/>
      <c r="TTR132" s="61"/>
      <c r="TTS132" s="61"/>
      <c r="TTT132" s="61"/>
      <c r="TTU132" s="61"/>
      <c r="TTV132" s="61"/>
      <c r="TTW132" s="61"/>
      <c r="TTX132" s="61"/>
      <c r="TTY132" s="61"/>
      <c r="TTZ132" s="61"/>
      <c r="TUA132" s="61"/>
      <c r="TUB132" s="61"/>
      <c r="TUC132" s="61"/>
      <c r="TUD132" s="61"/>
      <c r="TUE132" s="61"/>
      <c r="TUF132" s="61"/>
      <c r="TUG132" s="61"/>
      <c r="TUH132" s="61"/>
      <c r="TUI132" s="61"/>
      <c r="TUJ132" s="61"/>
      <c r="TUK132" s="61"/>
      <c r="TUL132" s="61"/>
      <c r="TUM132" s="61"/>
      <c r="TUN132" s="61"/>
      <c r="TUO132" s="61"/>
      <c r="TUP132" s="61"/>
      <c r="TUQ132" s="61"/>
      <c r="TUR132" s="61"/>
      <c r="TUS132" s="61"/>
      <c r="TUT132" s="61"/>
      <c r="TUU132" s="61"/>
      <c r="TUV132" s="61"/>
      <c r="TUW132" s="61"/>
      <c r="TUX132" s="61"/>
      <c r="TUY132" s="61"/>
      <c r="TUZ132" s="61"/>
      <c r="TVA132" s="61"/>
      <c r="TVB132" s="61"/>
      <c r="TVC132" s="61"/>
      <c r="TVD132" s="61"/>
      <c r="TVE132" s="61"/>
      <c r="TVF132" s="61"/>
      <c r="TVG132" s="61"/>
      <c r="TVH132" s="61"/>
      <c r="TVI132" s="61"/>
      <c r="TVJ132" s="61"/>
      <c r="TVK132" s="61"/>
      <c r="TVL132" s="61"/>
      <c r="TVM132" s="61"/>
      <c r="TVN132" s="61"/>
      <c r="TVO132" s="61"/>
      <c r="TVP132" s="61"/>
      <c r="TVQ132" s="61"/>
      <c r="TVR132" s="61"/>
      <c r="TVS132" s="61"/>
      <c r="TVT132" s="61"/>
      <c r="TVU132" s="61"/>
      <c r="TVV132" s="61"/>
      <c r="TVW132" s="61"/>
      <c r="TVX132" s="61"/>
      <c r="TVY132" s="61"/>
      <c r="TVZ132" s="61"/>
      <c r="TWA132" s="61"/>
      <c r="TWB132" s="61"/>
      <c r="TWC132" s="61"/>
      <c r="TWD132" s="61"/>
      <c r="TWE132" s="61"/>
      <c r="TWF132" s="61"/>
      <c r="TWG132" s="61"/>
      <c r="TWH132" s="61"/>
      <c r="TWI132" s="61"/>
      <c r="TWJ132" s="61"/>
      <c r="TWK132" s="61"/>
      <c r="TWL132" s="61"/>
      <c r="TWM132" s="61"/>
      <c r="TWN132" s="61"/>
      <c r="TWO132" s="61"/>
      <c r="TWP132" s="61"/>
      <c r="TWQ132" s="61"/>
      <c r="TWR132" s="61"/>
      <c r="TWS132" s="61"/>
      <c r="TWT132" s="61"/>
      <c r="TWU132" s="61"/>
      <c r="TWV132" s="61"/>
      <c r="TWW132" s="61"/>
      <c r="TWX132" s="61"/>
      <c r="TWY132" s="61"/>
      <c r="TWZ132" s="61"/>
      <c r="TXA132" s="61"/>
      <c r="TXB132" s="61"/>
      <c r="TXC132" s="61"/>
      <c r="TXD132" s="61"/>
      <c r="TXE132" s="61"/>
      <c r="TXF132" s="61"/>
      <c r="TXG132" s="61"/>
      <c r="TXH132" s="61"/>
      <c r="TXI132" s="61"/>
      <c r="TXJ132" s="61"/>
      <c r="TXK132" s="61"/>
      <c r="TXL132" s="61"/>
      <c r="TXM132" s="61"/>
      <c r="TXN132" s="61"/>
      <c r="TXO132" s="61"/>
      <c r="TXP132" s="61"/>
      <c r="TXQ132" s="61"/>
      <c r="TXR132" s="61"/>
      <c r="TXS132" s="61"/>
      <c r="TXT132" s="61"/>
      <c r="TXU132" s="61"/>
      <c r="TXV132" s="61"/>
      <c r="TXW132" s="61"/>
      <c r="TXX132" s="61"/>
      <c r="TXY132" s="61"/>
      <c r="TXZ132" s="61"/>
      <c r="TYA132" s="61"/>
      <c r="TYB132" s="61"/>
      <c r="TYC132" s="61"/>
      <c r="TYD132" s="61"/>
      <c r="TYE132" s="61"/>
      <c r="TYF132" s="61"/>
      <c r="TYG132" s="61"/>
      <c r="TYH132" s="61"/>
      <c r="TYI132" s="61"/>
      <c r="TYJ132" s="61"/>
      <c r="TYK132" s="61"/>
      <c r="TYL132" s="61"/>
      <c r="TYM132" s="61"/>
      <c r="TYN132" s="61"/>
      <c r="TYO132" s="61"/>
      <c r="TYP132" s="61"/>
      <c r="TYQ132" s="61"/>
      <c r="TYR132" s="61"/>
      <c r="TYS132" s="61"/>
      <c r="TYT132" s="61"/>
      <c r="TYU132" s="61"/>
      <c r="TYV132" s="61"/>
      <c r="TYW132" s="61"/>
      <c r="TYX132" s="61"/>
      <c r="TYY132" s="61"/>
      <c r="TYZ132" s="61"/>
      <c r="TZA132" s="61"/>
      <c r="TZB132" s="61"/>
      <c r="TZC132" s="61"/>
      <c r="TZD132" s="61"/>
      <c r="TZE132" s="61"/>
      <c r="TZF132" s="61"/>
      <c r="TZG132" s="61"/>
      <c r="TZH132" s="61"/>
      <c r="TZI132" s="61"/>
      <c r="TZJ132" s="61"/>
      <c r="TZK132" s="61"/>
      <c r="TZL132" s="61"/>
      <c r="TZM132" s="61"/>
      <c r="TZN132" s="61"/>
      <c r="TZO132" s="61"/>
      <c r="TZP132" s="61"/>
      <c r="TZQ132" s="61"/>
      <c r="TZR132" s="61"/>
      <c r="TZS132" s="61"/>
      <c r="TZT132" s="61"/>
      <c r="TZU132" s="61"/>
      <c r="TZV132" s="61"/>
      <c r="TZW132" s="61"/>
      <c r="TZX132" s="61"/>
      <c r="TZY132" s="61"/>
      <c r="TZZ132" s="61"/>
      <c r="UAA132" s="61"/>
      <c r="UAB132" s="61"/>
      <c r="UAC132" s="61"/>
      <c r="UAD132" s="61"/>
      <c r="UAE132" s="61"/>
      <c r="UAF132" s="61"/>
      <c r="UAG132" s="61"/>
      <c r="UAH132" s="61"/>
      <c r="UAI132" s="61"/>
      <c r="UAJ132" s="61"/>
      <c r="UAK132" s="61"/>
      <c r="UAL132" s="61"/>
      <c r="UAM132" s="61"/>
      <c r="UAN132" s="61"/>
      <c r="UAO132" s="61"/>
      <c r="UAP132" s="61"/>
      <c r="UAQ132" s="61"/>
      <c r="UAR132" s="61"/>
      <c r="UAS132" s="61"/>
      <c r="UAT132" s="61"/>
      <c r="UAU132" s="61"/>
      <c r="UAV132" s="61"/>
      <c r="UAW132" s="61"/>
      <c r="UAX132" s="61"/>
      <c r="UAY132" s="61"/>
      <c r="UAZ132" s="61"/>
      <c r="UBA132" s="61"/>
      <c r="UBB132" s="61"/>
      <c r="UBC132" s="61"/>
      <c r="UBD132" s="61"/>
      <c r="UBE132" s="61"/>
      <c r="UBF132" s="61"/>
      <c r="UBG132" s="61"/>
      <c r="UBH132" s="61"/>
      <c r="UBI132" s="61"/>
      <c r="UBJ132" s="61"/>
      <c r="UBK132" s="61"/>
      <c r="UBL132" s="61"/>
      <c r="UBM132" s="61"/>
      <c r="UBN132" s="61"/>
      <c r="UBO132" s="61"/>
      <c r="UBP132" s="61"/>
      <c r="UBQ132" s="61"/>
      <c r="UBR132" s="61"/>
      <c r="UBS132" s="61"/>
      <c r="UBT132" s="61"/>
      <c r="UBU132" s="61"/>
      <c r="UBV132" s="61"/>
      <c r="UBW132" s="61"/>
      <c r="UBX132" s="61"/>
      <c r="UBY132" s="61"/>
      <c r="UBZ132" s="61"/>
      <c r="UCA132" s="61"/>
      <c r="UCB132" s="61"/>
      <c r="UCC132" s="61"/>
      <c r="UCD132" s="61"/>
      <c r="UCE132" s="61"/>
      <c r="UCF132" s="61"/>
      <c r="UCG132" s="61"/>
      <c r="UCH132" s="61"/>
      <c r="UCI132" s="61"/>
      <c r="UCJ132" s="61"/>
      <c r="UCK132" s="61"/>
      <c r="UCL132" s="61"/>
      <c r="UCM132" s="61"/>
      <c r="UCN132" s="61"/>
      <c r="UCO132" s="61"/>
      <c r="UCP132" s="61"/>
      <c r="UCQ132" s="61"/>
      <c r="UCR132" s="61"/>
      <c r="UCS132" s="61"/>
      <c r="UCT132" s="61"/>
      <c r="UCU132" s="61"/>
      <c r="UCV132" s="61"/>
      <c r="UCW132" s="61"/>
      <c r="UCX132" s="61"/>
      <c r="UCY132" s="61"/>
      <c r="UCZ132" s="61"/>
      <c r="UDA132" s="61"/>
      <c r="UDB132" s="61"/>
      <c r="UDC132" s="61"/>
      <c r="UDD132" s="61"/>
      <c r="UDE132" s="61"/>
      <c r="UDF132" s="61"/>
      <c r="UDG132" s="61"/>
      <c r="UDH132" s="61"/>
      <c r="UDI132" s="61"/>
      <c r="UDJ132" s="61"/>
      <c r="UDK132" s="61"/>
      <c r="UDL132" s="61"/>
      <c r="UDM132" s="61"/>
      <c r="UDN132" s="61"/>
      <c r="UDO132" s="61"/>
      <c r="UDP132" s="61"/>
      <c r="UDQ132" s="61"/>
      <c r="UDR132" s="61"/>
      <c r="UDS132" s="61"/>
      <c r="UDT132" s="61"/>
      <c r="UDU132" s="61"/>
      <c r="UDV132" s="61"/>
      <c r="UDW132" s="61"/>
      <c r="UDX132" s="61"/>
      <c r="UDY132" s="61"/>
      <c r="UDZ132" s="61"/>
      <c r="UEA132" s="61"/>
      <c r="UEB132" s="61"/>
      <c r="UEC132" s="61"/>
      <c r="UED132" s="61"/>
      <c r="UEE132" s="61"/>
      <c r="UEF132" s="61"/>
      <c r="UEG132" s="61"/>
      <c r="UEH132" s="61"/>
      <c r="UEI132" s="61"/>
      <c r="UEJ132" s="61"/>
      <c r="UEK132" s="61"/>
      <c r="UEL132" s="61"/>
      <c r="UEM132" s="61"/>
      <c r="UEN132" s="61"/>
      <c r="UEO132" s="61"/>
      <c r="UEP132" s="61"/>
      <c r="UEQ132" s="61"/>
      <c r="UER132" s="61"/>
      <c r="UES132" s="61"/>
      <c r="UET132" s="61"/>
      <c r="UEU132" s="61"/>
      <c r="UEV132" s="61"/>
      <c r="UEW132" s="61"/>
      <c r="UEX132" s="61"/>
      <c r="UEY132" s="61"/>
      <c r="UEZ132" s="61"/>
      <c r="UFA132" s="61"/>
      <c r="UFB132" s="61"/>
      <c r="UFC132" s="61"/>
      <c r="UFD132" s="61"/>
      <c r="UFE132" s="61"/>
      <c r="UFF132" s="61"/>
      <c r="UFG132" s="61"/>
      <c r="UFH132" s="61"/>
      <c r="UFI132" s="61"/>
      <c r="UFJ132" s="61"/>
      <c r="UFK132" s="61"/>
      <c r="UFL132" s="61"/>
      <c r="UFM132" s="61"/>
      <c r="UFN132" s="61"/>
      <c r="UFO132" s="61"/>
      <c r="UFP132" s="61"/>
      <c r="UFQ132" s="61"/>
      <c r="UFR132" s="61"/>
      <c r="UFS132" s="61"/>
      <c r="UFT132" s="61"/>
      <c r="UFU132" s="61"/>
      <c r="UFV132" s="61"/>
      <c r="UFW132" s="61"/>
      <c r="UFX132" s="61"/>
      <c r="UFY132" s="61"/>
      <c r="UFZ132" s="61"/>
      <c r="UGA132" s="61"/>
      <c r="UGB132" s="61"/>
      <c r="UGC132" s="61"/>
      <c r="UGD132" s="61"/>
      <c r="UGE132" s="61"/>
      <c r="UGF132" s="61"/>
      <c r="UGG132" s="61"/>
      <c r="UGH132" s="61"/>
      <c r="UGI132" s="61"/>
      <c r="UGJ132" s="61"/>
      <c r="UGK132" s="61"/>
      <c r="UGL132" s="61"/>
      <c r="UGM132" s="61"/>
      <c r="UGN132" s="61"/>
      <c r="UGO132" s="61"/>
      <c r="UGP132" s="61"/>
      <c r="UGQ132" s="61"/>
      <c r="UGR132" s="61"/>
      <c r="UGS132" s="61"/>
      <c r="UGT132" s="61"/>
      <c r="UGU132" s="61"/>
      <c r="UGV132" s="61"/>
      <c r="UGW132" s="61"/>
      <c r="UGX132" s="61"/>
      <c r="UGY132" s="61"/>
      <c r="UGZ132" s="61"/>
      <c r="UHA132" s="61"/>
      <c r="UHB132" s="61"/>
      <c r="UHC132" s="61"/>
      <c r="UHD132" s="61"/>
      <c r="UHE132" s="61"/>
      <c r="UHF132" s="61"/>
      <c r="UHG132" s="61"/>
      <c r="UHH132" s="61"/>
      <c r="UHI132" s="61"/>
      <c r="UHJ132" s="61"/>
      <c r="UHK132" s="61"/>
      <c r="UHL132" s="61"/>
      <c r="UHM132" s="61"/>
      <c r="UHN132" s="61"/>
      <c r="UHO132" s="61"/>
      <c r="UHP132" s="61"/>
      <c r="UHQ132" s="61"/>
      <c r="UHR132" s="61"/>
      <c r="UHS132" s="61"/>
      <c r="UHT132" s="61"/>
      <c r="UHU132" s="61"/>
      <c r="UHV132" s="61"/>
      <c r="UHW132" s="61"/>
      <c r="UHX132" s="61"/>
      <c r="UHY132" s="61"/>
      <c r="UHZ132" s="61"/>
      <c r="UIA132" s="61"/>
      <c r="UIB132" s="61"/>
      <c r="UIC132" s="61"/>
      <c r="UID132" s="61"/>
      <c r="UIE132" s="61"/>
      <c r="UIF132" s="61"/>
      <c r="UIG132" s="61"/>
      <c r="UIH132" s="61"/>
      <c r="UII132" s="61"/>
      <c r="UIJ132" s="61"/>
      <c r="UIK132" s="61"/>
      <c r="UIL132" s="61"/>
      <c r="UIM132" s="61"/>
      <c r="UIN132" s="61"/>
      <c r="UIO132" s="61"/>
      <c r="UIP132" s="61"/>
      <c r="UIQ132" s="61"/>
      <c r="UIR132" s="61"/>
      <c r="UIS132" s="61"/>
      <c r="UIT132" s="61"/>
      <c r="UIU132" s="61"/>
      <c r="UIV132" s="61"/>
      <c r="UIW132" s="61"/>
      <c r="UIX132" s="61"/>
      <c r="UIY132" s="61"/>
      <c r="UIZ132" s="61"/>
      <c r="UJA132" s="61"/>
      <c r="UJB132" s="61"/>
      <c r="UJC132" s="61"/>
      <c r="UJD132" s="61"/>
      <c r="UJE132" s="61"/>
      <c r="UJF132" s="61"/>
      <c r="UJG132" s="61"/>
      <c r="UJH132" s="61"/>
      <c r="UJI132" s="61"/>
      <c r="UJJ132" s="61"/>
      <c r="UJK132" s="61"/>
      <c r="UJL132" s="61"/>
      <c r="UJM132" s="61"/>
      <c r="UJN132" s="61"/>
      <c r="UJO132" s="61"/>
      <c r="UJP132" s="61"/>
      <c r="UJQ132" s="61"/>
      <c r="UJR132" s="61"/>
      <c r="UJS132" s="61"/>
      <c r="UJT132" s="61"/>
      <c r="UJU132" s="61"/>
      <c r="UJV132" s="61"/>
      <c r="UJW132" s="61"/>
      <c r="UJX132" s="61"/>
      <c r="UJY132" s="61"/>
      <c r="UJZ132" s="61"/>
      <c r="UKA132" s="61"/>
      <c r="UKB132" s="61"/>
      <c r="UKC132" s="61"/>
      <c r="UKD132" s="61"/>
      <c r="UKE132" s="61"/>
      <c r="UKF132" s="61"/>
      <c r="UKG132" s="61"/>
      <c r="UKH132" s="61"/>
      <c r="UKI132" s="61"/>
      <c r="UKJ132" s="61"/>
      <c r="UKK132" s="61"/>
      <c r="UKL132" s="61"/>
      <c r="UKM132" s="61"/>
      <c r="UKN132" s="61"/>
      <c r="UKO132" s="61"/>
      <c r="UKP132" s="61"/>
      <c r="UKQ132" s="61"/>
      <c r="UKR132" s="61"/>
      <c r="UKS132" s="61"/>
      <c r="UKT132" s="61"/>
      <c r="UKU132" s="61"/>
      <c r="UKV132" s="61"/>
      <c r="UKW132" s="61"/>
      <c r="UKX132" s="61"/>
      <c r="UKY132" s="61"/>
      <c r="UKZ132" s="61"/>
      <c r="ULA132" s="61"/>
      <c r="ULB132" s="61"/>
      <c r="ULC132" s="61"/>
      <c r="ULD132" s="61"/>
      <c r="ULE132" s="61"/>
      <c r="ULF132" s="61"/>
      <c r="ULG132" s="61"/>
      <c r="ULH132" s="61"/>
      <c r="ULI132" s="61"/>
      <c r="ULJ132" s="61"/>
      <c r="ULK132" s="61"/>
      <c r="ULL132" s="61"/>
      <c r="ULM132" s="61"/>
      <c r="ULN132" s="61"/>
      <c r="ULO132" s="61"/>
      <c r="ULP132" s="61"/>
      <c r="ULQ132" s="61"/>
      <c r="ULR132" s="61"/>
      <c r="ULS132" s="61"/>
      <c r="ULT132" s="61"/>
      <c r="ULU132" s="61"/>
      <c r="ULV132" s="61"/>
      <c r="ULW132" s="61"/>
      <c r="ULX132" s="61"/>
      <c r="ULY132" s="61"/>
      <c r="ULZ132" s="61"/>
      <c r="UMA132" s="61"/>
      <c r="UMB132" s="61"/>
      <c r="UMC132" s="61"/>
      <c r="UMD132" s="61"/>
      <c r="UME132" s="61"/>
      <c r="UMF132" s="61"/>
      <c r="UMG132" s="61"/>
      <c r="UMH132" s="61"/>
      <c r="UMI132" s="61"/>
      <c r="UMJ132" s="61"/>
      <c r="UMK132" s="61"/>
      <c r="UML132" s="61"/>
      <c r="UMM132" s="61"/>
      <c r="UMN132" s="61"/>
      <c r="UMO132" s="61"/>
      <c r="UMP132" s="61"/>
      <c r="UMQ132" s="61"/>
      <c r="UMR132" s="61"/>
      <c r="UMS132" s="61"/>
      <c r="UMT132" s="61"/>
      <c r="UMU132" s="61"/>
      <c r="UMV132" s="61"/>
      <c r="UMW132" s="61"/>
      <c r="UMX132" s="61"/>
      <c r="UMY132" s="61"/>
      <c r="UMZ132" s="61"/>
      <c r="UNA132" s="61"/>
      <c r="UNB132" s="61"/>
      <c r="UNC132" s="61"/>
      <c r="UND132" s="61"/>
      <c r="UNE132" s="61"/>
      <c r="UNF132" s="61"/>
      <c r="UNG132" s="61"/>
      <c r="UNH132" s="61"/>
      <c r="UNI132" s="61"/>
      <c r="UNJ132" s="61"/>
      <c r="UNK132" s="61"/>
      <c r="UNL132" s="61"/>
      <c r="UNM132" s="61"/>
      <c r="UNN132" s="61"/>
      <c r="UNO132" s="61"/>
      <c r="UNP132" s="61"/>
      <c r="UNQ132" s="61"/>
      <c r="UNR132" s="61"/>
      <c r="UNS132" s="61"/>
      <c r="UNT132" s="61"/>
      <c r="UNU132" s="61"/>
      <c r="UNV132" s="61"/>
      <c r="UNW132" s="61"/>
      <c r="UNX132" s="61"/>
      <c r="UNY132" s="61"/>
      <c r="UNZ132" s="61"/>
      <c r="UOA132" s="61"/>
      <c r="UOB132" s="61"/>
      <c r="UOC132" s="61"/>
      <c r="UOD132" s="61"/>
      <c r="UOE132" s="61"/>
      <c r="UOF132" s="61"/>
      <c r="UOG132" s="61"/>
      <c r="UOH132" s="61"/>
      <c r="UOI132" s="61"/>
      <c r="UOJ132" s="61"/>
      <c r="UOK132" s="61"/>
      <c r="UOL132" s="61"/>
      <c r="UOM132" s="61"/>
      <c r="UON132" s="61"/>
      <c r="UOO132" s="61"/>
      <c r="UOP132" s="61"/>
      <c r="UOQ132" s="61"/>
      <c r="UOR132" s="61"/>
      <c r="UOS132" s="61"/>
      <c r="UOT132" s="61"/>
      <c r="UOU132" s="61"/>
      <c r="UOV132" s="61"/>
      <c r="UOW132" s="61"/>
      <c r="UOX132" s="61"/>
      <c r="UOY132" s="61"/>
      <c r="UOZ132" s="61"/>
      <c r="UPA132" s="61"/>
      <c r="UPB132" s="61"/>
      <c r="UPC132" s="61"/>
      <c r="UPD132" s="61"/>
      <c r="UPE132" s="61"/>
      <c r="UPF132" s="61"/>
      <c r="UPG132" s="61"/>
      <c r="UPH132" s="61"/>
      <c r="UPI132" s="61"/>
      <c r="UPJ132" s="61"/>
      <c r="UPK132" s="61"/>
      <c r="UPL132" s="61"/>
      <c r="UPM132" s="61"/>
      <c r="UPN132" s="61"/>
      <c r="UPO132" s="61"/>
      <c r="UPP132" s="61"/>
      <c r="UPQ132" s="61"/>
      <c r="UPR132" s="61"/>
      <c r="UPS132" s="61"/>
      <c r="UPT132" s="61"/>
      <c r="UPU132" s="61"/>
      <c r="UPV132" s="61"/>
      <c r="UPW132" s="61"/>
      <c r="UPX132" s="61"/>
      <c r="UPY132" s="61"/>
      <c r="UPZ132" s="61"/>
      <c r="UQA132" s="61"/>
      <c r="UQB132" s="61"/>
      <c r="UQC132" s="61"/>
      <c r="UQD132" s="61"/>
      <c r="UQE132" s="61"/>
      <c r="UQF132" s="61"/>
      <c r="UQG132" s="61"/>
      <c r="UQH132" s="61"/>
      <c r="UQI132" s="61"/>
      <c r="UQJ132" s="61"/>
      <c r="UQK132" s="61"/>
      <c r="UQL132" s="61"/>
      <c r="UQM132" s="61"/>
      <c r="UQN132" s="61"/>
      <c r="UQO132" s="61"/>
      <c r="UQP132" s="61"/>
      <c r="UQQ132" s="61"/>
      <c r="UQR132" s="61"/>
      <c r="UQS132" s="61"/>
      <c r="UQT132" s="61"/>
      <c r="UQU132" s="61"/>
      <c r="UQV132" s="61"/>
      <c r="UQW132" s="61"/>
      <c r="UQX132" s="61"/>
      <c r="UQY132" s="61"/>
      <c r="UQZ132" s="61"/>
      <c r="URA132" s="61"/>
      <c r="URB132" s="61"/>
      <c r="URC132" s="61"/>
      <c r="URD132" s="61"/>
      <c r="URE132" s="61"/>
      <c r="URF132" s="61"/>
      <c r="URG132" s="61"/>
      <c r="URH132" s="61"/>
      <c r="URI132" s="61"/>
      <c r="URJ132" s="61"/>
      <c r="URK132" s="61"/>
      <c r="URL132" s="61"/>
      <c r="URM132" s="61"/>
      <c r="URN132" s="61"/>
      <c r="URO132" s="61"/>
      <c r="URP132" s="61"/>
      <c r="URQ132" s="61"/>
      <c r="URR132" s="61"/>
      <c r="URS132" s="61"/>
      <c r="URT132" s="61"/>
      <c r="URU132" s="61"/>
      <c r="URV132" s="61"/>
      <c r="URW132" s="61"/>
      <c r="URX132" s="61"/>
      <c r="URY132" s="61"/>
      <c r="URZ132" s="61"/>
      <c r="USA132" s="61"/>
      <c r="USB132" s="61"/>
      <c r="USC132" s="61"/>
      <c r="USD132" s="61"/>
      <c r="USE132" s="61"/>
      <c r="USF132" s="61"/>
      <c r="USG132" s="61"/>
      <c r="USH132" s="61"/>
      <c r="USI132" s="61"/>
      <c r="USJ132" s="61"/>
      <c r="USK132" s="61"/>
      <c r="USL132" s="61"/>
      <c r="USM132" s="61"/>
      <c r="USN132" s="61"/>
      <c r="USO132" s="61"/>
      <c r="USP132" s="61"/>
      <c r="USQ132" s="61"/>
      <c r="USR132" s="61"/>
      <c r="USS132" s="61"/>
      <c r="UST132" s="61"/>
      <c r="USU132" s="61"/>
      <c r="USV132" s="61"/>
      <c r="USW132" s="61"/>
      <c r="USX132" s="61"/>
      <c r="USY132" s="61"/>
      <c r="USZ132" s="61"/>
      <c r="UTA132" s="61"/>
      <c r="UTB132" s="61"/>
      <c r="UTC132" s="61"/>
      <c r="UTD132" s="61"/>
      <c r="UTE132" s="61"/>
      <c r="UTF132" s="61"/>
      <c r="UTG132" s="61"/>
      <c r="UTH132" s="61"/>
      <c r="UTI132" s="61"/>
      <c r="UTJ132" s="61"/>
      <c r="UTK132" s="61"/>
      <c r="UTL132" s="61"/>
      <c r="UTM132" s="61"/>
      <c r="UTN132" s="61"/>
      <c r="UTO132" s="61"/>
      <c r="UTP132" s="61"/>
      <c r="UTQ132" s="61"/>
      <c r="UTR132" s="61"/>
      <c r="UTS132" s="61"/>
      <c r="UTT132" s="61"/>
      <c r="UTU132" s="61"/>
      <c r="UTV132" s="61"/>
      <c r="UTW132" s="61"/>
      <c r="UTX132" s="61"/>
      <c r="UTY132" s="61"/>
      <c r="UTZ132" s="61"/>
      <c r="UUA132" s="61"/>
      <c r="UUB132" s="61"/>
      <c r="UUC132" s="61"/>
      <c r="UUD132" s="61"/>
      <c r="UUE132" s="61"/>
      <c r="UUF132" s="61"/>
      <c r="UUG132" s="61"/>
      <c r="UUH132" s="61"/>
      <c r="UUI132" s="61"/>
      <c r="UUJ132" s="61"/>
      <c r="UUK132" s="61"/>
      <c r="UUL132" s="61"/>
      <c r="UUM132" s="61"/>
      <c r="UUN132" s="61"/>
      <c r="UUO132" s="61"/>
      <c r="UUP132" s="61"/>
      <c r="UUQ132" s="61"/>
      <c r="UUR132" s="61"/>
      <c r="UUS132" s="61"/>
      <c r="UUT132" s="61"/>
      <c r="UUU132" s="61"/>
      <c r="UUV132" s="61"/>
      <c r="UUW132" s="61"/>
      <c r="UUX132" s="61"/>
      <c r="UUY132" s="61"/>
      <c r="UUZ132" s="61"/>
      <c r="UVA132" s="61"/>
      <c r="UVB132" s="61"/>
      <c r="UVC132" s="61"/>
      <c r="UVD132" s="61"/>
      <c r="UVE132" s="61"/>
      <c r="UVF132" s="61"/>
      <c r="UVG132" s="61"/>
      <c r="UVH132" s="61"/>
      <c r="UVI132" s="61"/>
      <c r="UVJ132" s="61"/>
      <c r="UVK132" s="61"/>
      <c r="UVL132" s="61"/>
      <c r="UVM132" s="61"/>
      <c r="UVN132" s="61"/>
      <c r="UVO132" s="61"/>
      <c r="UVP132" s="61"/>
      <c r="UVQ132" s="61"/>
      <c r="UVR132" s="61"/>
      <c r="UVS132" s="61"/>
      <c r="UVT132" s="61"/>
      <c r="UVU132" s="61"/>
      <c r="UVV132" s="61"/>
      <c r="UVW132" s="61"/>
      <c r="UVX132" s="61"/>
      <c r="UVY132" s="61"/>
      <c r="UVZ132" s="61"/>
      <c r="UWA132" s="61"/>
      <c r="UWB132" s="61"/>
      <c r="UWC132" s="61"/>
      <c r="UWD132" s="61"/>
      <c r="UWE132" s="61"/>
      <c r="UWF132" s="61"/>
      <c r="UWG132" s="61"/>
      <c r="UWH132" s="61"/>
      <c r="UWI132" s="61"/>
      <c r="UWJ132" s="61"/>
      <c r="UWK132" s="61"/>
      <c r="UWL132" s="61"/>
      <c r="UWM132" s="61"/>
      <c r="UWN132" s="61"/>
      <c r="UWO132" s="61"/>
      <c r="UWP132" s="61"/>
      <c r="UWQ132" s="61"/>
      <c r="UWR132" s="61"/>
      <c r="UWS132" s="61"/>
      <c r="UWT132" s="61"/>
      <c r="UWU132" s="61"/>
      <c r="UWV132" s="61"/>
      <c r="UWW132" s="61"/>
      <c r="UWX132" s="61"/>
      <c r="UWY132" s="61"/>
      <c r="UWZ132" s="61"/>
      <c r="UXA132" s="61"/>
      <c r="UXB132" s="61"/>
      <c r="UXC132" s="61"/>
      <c r="UXD132" s="61"/>
      <c r="UXE132" s="61"/>
      <c r="UXF132" s="61"/>
      <c r="UXG132" s="61"/>
      <c r="UXH132" s="61"/>
      <c r="UXI132" s="61"/>
      <c r="UXJ132" s="61"/>
      <c r="UXK132" s="61"/>
      <c r="UXL132" s="61"/>
      <c r="UXM132" s="61"/>
      <c r="UXN132" s="61"/>
      <c r="UXO132" s="61"/>
      <c r="UXP132" s="61"/>
      <c r="UXQ132" s="61"/>
      <c r="UXR132" s="61"/>
      <c r="UXS132" s="61"/>
      <c r="UXT132" s="61"/>
      <c r="UXU132" s="61"/>
      <c r="UXV132" s="61"/>
      <c r="UXW132" s="61"/>
      <c r="UXX132" s="61"/>
      <c r="UXY132" s="61"/>
      <c r="UXZ132" s="61"/>
      <c r="UYA132" s="61"/>
      <c r="UYB132" s="61"/>
      <c r="UYC132" s="61"/>
      <c r="UYD132" s="61"/>
      <c r="UYE132" s="61"/>
      <c r="UYF132" s="61"/>
      <c r="UYG132" s="61"/>
      <c r="UYH132" s="61"/>
      <c r="UYI132" s="61"/>
      <c r="UYJ132" s="61"/>
      <c r="UYK132" s="61"/>
      <c r="UYL132" s="61"/>
      <c r="UYM132" s="61"/>
      <c r="UYN132" s="61"/>
      <c r="UYO132" s="61"/>
      <c r="UYP132" s="61"/>
      <c r="UYQ132" s="61"/>
      <c r="UYR132" s="61"/>
      <c r="UYS132" s="61"/>
      <c r="UYT132" s="61"/>
      <c r="UYU132" s="61"/>
      <c r="UYV132" s="61"/>
      <c r="UYW132" s="61"/>
      <c r="UYX132" s="61"/>
      <c r="UYY132" s="61"/>
      <c r="UYZ132" s="61"/>
      <c r="UZA132" s="61"/>
      <c r="UZB132" s="61"/>
      <c r="UZC132" s="61"/>
      <c r="UZD132" s="61"/>
      <c r="UZE132" s="61"/>
      <c r="UZF132" s="61"/>
      <c r="UZG132" s="61"/>
      <c r="UZH132" s="61"/>
      <c r="UZI132" s="61"/>
      <c r="UZJ132" s="61"/>
      <c r="UZK132" s="61"/>
      <c r="UZL132" s="61"/>
      <c r="UZM132" s="61"/>
      <c r="UZN132" s="61"/>
      <c r="UZO132" s="61"/>
      <c r="UZP132" s="61"/>
      <c r="UZQ132" s="61"/>
      <c r="UZR132" s="61"/>
      <c r="UZS132" s="61"/>
      <c r="UZT132" s="61"/>
      <c r="UZU132" s="61"/>
      <c r="UZV132" s="61"/>
      <c r="UZW132" s="61"/>
      <c r="UZX132" s="61"/>
      <c r="UZY132" s="61"/>
      <c r="UZZ132" s="61"/>
      <c r="VAA132" s="61"/>
      <c r="VAB132" s="61"/>
      <c r="VAC132" s="61"/>
      <c r="VAD132" s="61"/>
      <c r="VAE132" s="61"/>
      <c r="VAF132" s="61"/>
      <c r="VAG132" s="61"/>
      <c r="VAH132" s="61"/>
      <c r="VAI132" s="61"/>
      <c r="VAJ132" s="61"/>
      <c r="VAK132" s="61"/>
      <c r="VAL132" s="61"/>
      <c r="VAM132" s="61"/>
      <c r="VAN132" s="61"/>
      <c r="VAO132" s="61"/>
      <c r="VAP132" s="61"/>
      <c r="VAQ132" s="61"/>
      <c r="VAR132" s="61"/>
      <c r="VAS132" s="61"/>
      <c r="VAT132" s="61"/>
      <c r="VAU132" s="61"/>
      <c r="VAV132" s="61"/>
      <c r="VAW132" s="61"/>
      <c r="VAX132" s="61"/>
      <c r="VAY132" s="61"/>
      <c r="VAZ132" s="61"/>
      <c r="VBA132" s="61"/>
      <c r="VBB132" s="61"/>
      <c r="VBC132" s="61"/>
      <c r="VBD132" s="61"/>
      <c r="VBE132" s="61"/>
      <c r="VBF132" s="61"/>
      <c r="VBG132" s="61"/>
      <c r="VBH132" s="61"/>
      <c r="VBI132" s="61"/>
      <c r="VBJ132" s="61"/>
      <c r="VBK132" s="61"/>
      <c r="VBL132" s="61"/>
      <c r="VBM132" s="61"/>
      <c r="VBN132" s="61"/>
      <c r="VBO132" s="61"/>
      <c r="VBP132" s="61"/>
      <c r="VBQ132" s="61"/>
      <c r="VBR132" s="61"/>
      <c r="VBS132" s="61"/>
      <c r="VBT132" s="61"/>
      <c r="VBU132" s="61"/>
      <c r="VBV132" s="61"/>
      <c r="VBW132" s="61"/>
      <c r="VBX132" s="61"/>
      <c r="VBY132" s="61"/>
      <c r="VBZ132" s="61"/>
      <c r="VCA132" s="61"/>
      <c r="VCB132" s="61"/>
      <c r="VCC132" s="61"/>
      <c r="VCD132" s="61"/>
      <c r="VCE132" s="61"/>
      <c r="VCF132" s="61"/>
      <c r="VCG132" s="61"/>
      <c r="VCH132" s="61"/>
      <c r="VCI132" s="61"/>
      <c r="VCJ132" s="61"/>
      <c r="VCK132" s="61"/>
      <c r="VCL132" s="61"/>
      <c r="VCM132" s="61"/>
      <c r="VCN132" s="61"/>
      <c r="VCO132" s="61"/>
      <c r="VCP132" s="61"/>
      <c r="VCQ132" s="61"/>
      <c r="VCR132" s="61"/>
      <c r="VCS132" s="61"/>
      <c r="VCT132" s="61"/>
      <c r="VCU132" s="61"/>
      <c r="VCV132" s="61"/>
      <c r="VCW132" s="61"/>
      <c r="VCX132" s="61"/>
      <c r="VCY132" s="61"/>
      <c r="VCZ132" s="61"/>
      <c r="VDA132" s="61"/>
      <c r="VDB132" s="61"/>
      <c r="VDC132" s="61"/>
      <c r="VDD132" s="61"/>
      <c r="VDE132" s="61"/>
      <c r="VDF132" s="61"/>
      <c r="VDG132" s="61"/>
      <c r="VDH132" s="61"/>
      <c r="VDI132" s="61"/>
      <c r="VDJ132" s="61"/>
      <c r="VDK132" s="61"/>
      <c r="VDL132" s="61"/>
      <c r="VDM132" s="61"/>
      <c r="VDN132" s="61"/>
      <c r="VDO132" s="61"/>
      <c r="VDP132" s="61"/>
      <c r="VDQ132" s="61"/>
      <c r="VDR132" s="61"/>
      <c r="VDS132" s="61"/>
      <c r="VDT132" s="61"/>
      <c r="VDU132" s="61"/>
      <c r="VDV132" s="61"/>
      <c r="VDW132" s="61"/>
      <c r="VDX132" s="61"/>
      <c r="VDY132" s="61"/>
      <c r="VDZ132" s="61"/>
      <c r="VEA132" s="61"/>
      <c r="VEB132" s="61"/>
      <c r="VEC132" s="61"/>
      <c r="VED132" s="61"/>
      <c r="VEE132" s="61"/>
      <c r="VEF132" s="61"/>
      <c r="VEG132" s="61"/>
      <c r="VEH132" s="61"/>
      <c r="VEI132" s="61"/>
      <c r="VEJ132" s="61"/>
      <c r="VEK132" s="61"/>
      <c r="VEL132" s="61"/>
      <c r="VEM132" s="61"/>
      <c r="VEN132" s="61"/>
      <c r="VEO132" s="61"/>
      <c r="VEP132" s="61"/>
      <c r="VEQ132" s="61"/>
      <c r="VER132" s="61"/>
      <c r="VES132" s="61"/>
      <c r="VET132" s="61"/>
      <c r="VEU132" s="61"/>
      <c r="VEV132" s="61"/>
      <c r="VEW132" s="61"/>
      <c r="VEX132" s="61"/>
      <c r="VEY132" s="61"/>
      <c r="VEZ132" s="61"/>
      <c r="VFA132" s="61"/>
      <c r="VFB132" s="61"/>
      <c r="VFC132" s="61"/>
      <c r="VFD132" s="61"/>
      <c r="VFE132" s="61"/>
      <c r="VFF132" s="61"/>
      <c r="VFG132" s="61"/>
      <c r="VFH132" s="61"/>
      <c r="VFI132" s="61"/>
      <c r="VFJ132" s="61"/>
      <c r="VFK132" s="61"/>
      <c r="VFL132" s="61"/>
      <c r="VFM132" s="61"/>
      <c r="VFN132" s="61"/>
      <c r="VFO132" s="61"/>
      <c r="VFP132" s="61"/>
      <c r="VFQ132" s="61"/>
      <c r="VFR132" s="61"/>
      <c r="VFS132" s="61"/>
      <c r="VFT132" s="61"/>
      <c r="VFU132" s="61"/>
      <c r="VFV132" s="61"/>
      <c r="VFW132" s="61"/>
      <c r="VFX132" s="61"/>
      <c r="VFY132" s="61"/>
      <c r="VFZ132" s="61"/>
      <c r="VGA132" s="61"/>
      <c r="VGB132" s="61"/>
      <c r="VGC132" s="61"/>
      <c r="VGD132" s="61"/>
      <c r="VGE132" s="61"/>
      <c r="VGF132" s="61"/>
      <c r="VGG132" s="61"/>
      <c r="VGH132" s="61"/>
      <c r="VGI132" s="61"/>
      <c r="VGJ132" s="61"/>
      <c r="VGK132" s="61"/>
      <c r="VGL132" s="61"/>
      <c r="VGM132" s="61"/>
      <c r="VGN132" s="61"/>
      <c r="VGO132" s="61"/>
      <c r="VGP132" s="61"/>
      <c r="VGQ132" s="61"/>
      <c r="VGR132" s="61"/>
      <c r="VGS132" s="61"/>
      <c r="VGT132" s="61"/>
      <c r="VGU132" s="61"/>
      <c r="VGV132" s="61"/>
      <c r="VGW132" s="61"/>
      <c r="VGX132" s="61"/>
      <c r="VGY132" s="61"/>
      <c r="VGZ132" s="61"/>
      <c r="VHA132" s="61"/>
      <c r="VHB132" s="61"/>
      <c r="VHC132" s="61"/>
      <c r="VHD132" s="61"/>
      <c r="VHE132" s="61"/>
      <c r="VHF132" s="61"/>
      <c r="VHG132" s="61"/>
      <c r="VHH132" s="61"/>
      <c r="VHI132" s="61"/>
      <c r="VHJ132" s="61"/>
      <c r="VHK132" s="61"/>
      <c r="VHL132" s="61"/>
      <c r="VHM132" s="61"/>
      <c r="VHN132" s="61"/>
      <c r="VHO132" s="61"/>
      <c r="VHP132" s="61"/>
      <c r="VHQ132" s="61"/>
      <c r="VHR132" s="61"/>
      <c r="VHS132" s="61"/>
      <c r="VHT132" s="61"/>
      <c r="VHU132" s="61"/>
      <c r="VHV132" s="61"/>
      <c r="VHW132" s="61"/>
      <c r="VHX132" s="61"/>
      <c r="VHY132" s="61"/>
      <c r="VHZ132" s="61"/>
      <c r="VIA132" s="61"/>
      <c r="VIB132" s="61"/>
      <c r="VIC132" s="61"/>
      <c r="VID132" s="61"/>
      <c r="VIE132" s="61"/>
      <c r="VIF132" s="61"/>
      <c r="VIG132" s="61"/>
      <c r="VIH132" s="61"/>
      <c r="VII132" s="61"/>
      <c r="VIJ132" s="61"/>
      <c r="VIK132" s="61"/>
      <c r="VIL132" s="61"/>
      <c r="VIM132" s="61"/>
      <c r="VIN132" s="61"/>
      <c r="VIO132" s="61"/>
      <c r="VIP132" s="61"/>
      <c r="VIQ132" s="61"/>
      <c r="VIR132" s="61"/>
      <c r="VIS132" s="61"/>
      <c r="VIT132" s="61"/>
      <c r="VIU132" s="61"/>
      <c r="VIV132" s="61"/>
      <c r="VIW132" s="61"/>
      <c r="VIX132" s="61"/>
      <c r="VIY132" s="61"/>
      <c r="VIZ132" s="61"/>
      <c r="VJA132" s="61"/>
      <c r="VJB132" s="61"/>
      <c r="VJC132" s="61"/>
      <c r="VJD132" s="61"/>
      <c r="VJE132" s="61"/>
      <c r="VJF132" s="61"/>
      <c r="VJG132" s="61"/>
      <c r="VJH132" s="61"/>
      <c r="VJI132" s="61"/>
      <c r="VJJ132" s="61"/>
      <c r="VJK132" s="61"/>
      <c r="VJL132" s="61"/>
      <c r="VJM132" s="61"/>
      <c r="VJN132" s="61"/>
      <c r="VJO132" s="61"/>
      <c r="VJP132" s="61"/>
      <c r="VJQ132" s="61"/>
      <c r="VJR132" s="61"/>
      <c r="VJS132" s="61"/>
      <c r="VJT132" s="61"/>
      <c r="VJU132" s="61"/>
      <c r="VJV132" s="61"/>
      <c r="VJW132" s="61"/>
      <c r="VJX132" s="61"/>
      <c r="VJY132" s="61"/>
      <c r="VJZ132" s="61"/>
      <c r="VKA132" s="61"/>
      <c r="VKB132" s="61"/>
      <c r="VKC132" s="61"/>
      <c r="VKD132" s="61"/>
      <c r="VKE132" s="61"/>
      <c r="VKF132" s="61"/>
      <c r="VKG132" s="61"/>
      <c r="VKH132" s="61"/>
      <c r="VKI132" s="61"/>
      <c r="VKJ132" s="61"/>
      <c r="VKK132" s="61"/>
      <c r="VKL132" s="61"/>
      <c r="VKM132" s="61"/>
      <c r="VKN132" s="61"/>
      <c r="VKO132" s="61"/>
      <c r="VKP132" s="61"/>
      <c r="VKQ132" s="61"/>
      <c r="VKR132" s="61"/>
      <c r="VKS132" s="61"/>
      <c r="VKT132" s="61"/>
      <c r="VKU132" s="61"/>
      <c r="VKV132" s="61"/>
      <c r="VKW132" s="61"/>
      <c r="VKX132" s="61"/>
      <c r="VKY132" s="61"/>
      <c r="VKZ132" s="61"/>
      <c r="VLA132" s="61"/>
      <c r="VLB132" s="61"/>
      <c r="VLC132" s="61"/>
      <c r="VLD132" s="61"/>
      <c r="VLE132" s="61"/>
      <c r="VLF132" s="61"/>
      <c r="VLG132" s="61"/>
      <c r="VLH132" s="61"/>
      <c r="VLI132" s="61"/>
      <c r="VLJ132" s="61"/>
      <c r="VLK132" s="61"/>
      <c r="VLL132" s="61"/>
      <c r="VLM132" s="61"/>
      <c r="VLN132" s="61"/>
      <c r="VLO132" s="61"/>
      <c r="VLP132" s="61"/>
      <c r="VLQ132" s="61"/>
      <c r="VLR132" s="61"/>
      <c r="VLS132" s="61"/>
      <c r="VLT132" s="61"/>
      <c r="VLU132" s="61"/>
      <c r="VLV132" s="61"/>
      <c r="VLW132" s="61"/>
      <c r="VLX132" s="61"/>
      <c r="VLY132" s="61"/>
      <c r="VLZ132" s="61"/>
      <c r="VMA132" s="61"/>
      <c r="VMB132" s="61"/>
      <c r="VMC132" s="61"/>
      <c r="VMD132" s="61"/>
      <c r="VME132" s="61"/>
      <c r="VMF132" s="61"/>
      <c r="VMG132" s="61"/>
      <c r="VMH132" s="61"/>
      <c r="VMI132" s="61"/>
      <c r="VMJ132" s="61"/>
      <c r="VMK132" s="61"/>
      <c r="VML132" s="61"/>
      <c r="VMM132" s="61"/>
      <c r="VMN132" s="61"/>
      <c r="VMO132" s="61"/>
      <c r="VMP132" s="61"/>
      <c r="VMQ132" s="61"/>
      <c r="VMR132" s="61"/>
      <c r="VMS132" s="61"/>
      <c r="VMT132" s="61"/>
      <c r="VMU132" s="61"/>
      <c r="VMV132" s="61"/>
      <c r="VMW132" s="61"/>
      <c r="VMX132" s="61"/>
      <c r="VMY132" s="61"/>
      <c r="VMZ132" s="61"/>
      <c r="VNA132" s="61"/>
      <c r="VNB132" s="61"/>
      <c r="VNC132" s="61"/>
      <c r="VND132" s="61"/>
      <c r="VNE132" s="61"/>
      <c r="VNF132" s="61"/>
      <c r="VNG132" s="61"/>
      <c r="VNH132" s="61"/>
      <c r="VNI132" s="61"/>
      <c r="VNJ132" s="61"/>
      <c r="VNK132" s="61"/>
      <c r="VNL132" s="61"/>
      <c r="VNM132" s="61"/>
      <c r="VNN132" s="61"/>
      <c r="VNO132" s="61"/>
      <c r="VNP132" s="61"/>
      <c r="VNQ132" s="61"/>
      <c r="VNR132" s="61"/>
      <c r="VNS132" s="61"/>
      <c r="VNT132" s="61"/>
      <c r="VNU132" s="61"/>
      <c r="VNV132" s="61"/>
      <c r="VNW132" s="61"/>
      <c r="VNX132" s="61"/>
      <c r="VNY132" s="61"/>
      <c r="VNZ132" s="61"/>
      <c r="VOA132" s="61"/>
      <c r="VOB132" s="61"/>
      <c r="VOC132" s="61"/>
      <c r="VOD132" s="61"/>
      <c r="VOE132" s="61"/>
      <c r="VOF132" s="61"/>
      <c r="VOG132" s="61"/>
      <c r="VOH132" s="61"/>
      <c r="VOI132" s="61"/>
      <c r="VOJ132" s="61"/>
      <c r="VOK132" s="61"/>
      <c r="VOL132" s="61"/>
      <c r="VOM132" s="61"/>
      <c r="VON132" s="61"/>
      <c r="VOO132" s="61"/>
      <c r="VOP132" s="61"/>
      <c r="VOQ132" s="61"/>
      <c r="VOR132" s="61"/>
      <c r="VOS132" s="61"/>
      <c r="VOT132" s="61"/>
      <c r="VOU132" s="61"/>
      <c r="VOV132" s="61"/>
      <c r="VOW132" s="61"/>
      <c r="VOX132" s="61"/>
      <c r="VOY132" s="61"/>
      <c r="VOZ132" s="61"/>
      <c r="VPA132" s="61"/>
      <c r="VPB132" s="61"/>
      <c r="VPC132" s="61"/>
      <c r="VPD132" s="61"/>
      <c r="VPE132" s="61"/>
      <c r="VPF132" s="61"/>
      <c r="VPG132" s="61"/>
      <c r="VPH132" s="61"/>
      <c r="VPI132" s="61"/>
      <c r="VPJ132" s="61"/>
      <c r="VPK132" s="61"/>
      <c r="VPL132" s="61"/>
      <c r="VPM132" s="61"/>
      <c r="VPN132" s="61"/>
      <c r="VPO132" s="61"/>
      <c r="VPP132" s="61"/>
      <c r="VPQ132" s="61"/>
      <c r="VPR132" s="61"/>
      <c r="VPS132" s="61"/>
      <c r="VPT132" s="61"/>
      <c r="VPU132" s="61"/>
      <c r="VPV132" s="61"/>
      <c r="VPW132" s="61"/>
      <c r="VPX132" s="61"/>
      <c r="VPY132" s="61"/>
      <c r="VPZ132" s="61"/>
      <c r="VQA132" s="61"/>
      <c r="VQB132" s="61"/>
      <c r="VQC132" s="61"/>
      <c r="VQD132" s="61"/>
      <c r="VQE132" s="61"/>
      <c r="VQF132" s="61"/>
      <c r="VQG132" s="61"/>
      <c r="VQH132" s="61"/>
      <c r="VQI132" s="61"/>
      <c r="VQJ132" s="61"/>
      <c r="VQK132" s="61"/>
      <c r="VQL132" s="61"/>
      <c r="VQM132" s="61"/>
      <c r="VQN132" s="61"/>
      <c r="VQO132" s="61"/>
      <c r="VQP132" s="61"/>
      <c r="VQQ132" s="61"/>
      <c r="VQR132" s="61"/>
      <c r="VQS132" s="61"/>
      <c r="VQT132" s="61"/>
      <c r="VQU132" s="61"/>
      <c r="VQV132" s="61"/>
      <c r="VQW132" s="61"/>
      <c r="VQX132" s="61"/>
      <c r="VQY132" s="61"/>
      <c r="VQZ132" s="61"/>
      <c r="VRA132" s="61"/>
      <c r="VRB132" s="61"/>
      <c r="VRC132" s="61"/>
      <c r="VRD132" s="61"/>
      <c r="VRE132" s="61"/>
      <c r="VRF132" s="61"/>
      <c r="VRG132" s="61"/>
      <c r="VRH132" s="61"/>
      <c r="VRI132" s="61"/>
      <c r="VRJ132" s="61"/>
      <c r="VRK132" s="61"/>
      <c r="VRL132" s="61"/>
      <c r="VRM132" s="61"/>
      <c r="VRN132" s="61"/>
      <c r="VRO132" s="61"/>
      <c r="VRP132" s="61"/>
      <c r="VRQ132" s="61"/>
      <c r="VRR132" s="61"/>
      <c r="VRS132" s="61"/>
      <c r="VRT132" s="61"/>
      <c r="VRU132" s="61"/>
      <c r="VRV132" s="61"/>
      <c r="VRW132" s="61"/>
      <c r="VRX132" s="61"/>
      <c r="VRY132" s="61"/>
      <c r="VRZ132" s="61"/>
      <c r="VSA132" s="61"/>
      <c r="VSB132" s="61"/>
      <c r="VSC132" s="61"/>
      <c r="VSD132" s="61"/>
      <c r="VSE132" s="61"/>
      <c r="VSF132" s="61"/>
      <c r="VSG132" s="61"/>
      <c r="VSH132" s="61"/>
      <c r="VSI132" s="61"/>
      <c r="VSJ132" s="61"/>
      <c r="VSK132" s="61"/>
      <c r="VSL132" s="61"/>
      <c r="VSM132" s="61"/>
      <c r="VSN132" s="61"/>
      <c r="VSO132" s="61"/>
      <c r="VSP132" s="61"/>
      <c r="VSQ132" s="61"/>
      <c r="VSR132" s="61"/>
      <c r="VSS132" s="61"/>
      <c r="VST132" s="61"/>
      <c r="VSU132" s="61"/>
      <c r="VSV132" s="61"/>
      <c r="VSW132" s="61"/>
      <c r="VSX132" s="61"/>
      <c r="VSY132" s="61"/>
      <c r="VSZ132" s="61"/>
      <c r="VTA132" s="61"/>
      <c r="VTB132" s="61"/>
      <c r="VTC132" s="61"/>
      <c r="VTD132" s="61"/>
      <c r="VTE132" s="61"/>
      <c r="VTF132" s="61"/>
      <c r="VTG132" s="61"/>
      <c r="VTH132" s="61"/>
      <c r="VTI132" s="61"/>
      <c r="VTJ132" s="61"/>
      <c r="VTK132" s="61"/>
      <c r="VTL132" s="61"/>
      <c r="VTM132" s="61"/>
      <c r="VTN132" s="61"/>
      <c r="VTO132" s="61"/>
      <c r="VTP132" s="61"/>
      <c r="VTQ132" s="61"/>
      <c r="VTR132" s="61"/>
      <c r="VTS132" s="61"/>
      <c r="VTT132" s="61"/>
      <c r="VTU132" s="61"/>
      <c r="VTV132" s="61"/>
      <c r="VTW132" s="61"/>
      <c r="VTX132" s="61"/>
      <c r="VTY132" s="61"/>
      <c r="VTZ132" s="61"/>
      <c r="VUA132" s="61"/>
      <c r="VUB132" s="61"/>
      <c r="VUC132" s="61"/>
      <c r="VUD132" s="61"/>
      <c r="VUE132" s="61"/>
      <c r="VUF132" s="61"/>
      <c r="VUG132" s="61"/>
      <c r="VUH132" s="61"/>
      <c r="VUI132" s="61"/>
      <c r="VUJ132" s="61"/>
      <c r="VUK132" s="61"/>
      <c r="VUL132" s="61"/>
      <c r="VUM132" s="61"/>
      <c r="VUN132" s="61"/>
      <c r="VUO132" s="61"/>
      <c r="VUP132" s="61"/>
      <c r="VUQ132" s="61"/>
      <c r="VUR132" s="61"/>
      <c r="VUS132" s="61"/>
      <c r="VUT132" s="61"/>
      <c r="VUU132" s="61"/>
      <c r="VUV132" s="61"/>
      <c r="VUW132" s="61"/>
      <c r="VUX132" s="61"/>
      <c r="VUY132" s="61"/>
      <c r="VUZ132" s="61"/>
      <c r="VVA132" s="61"/>
      <c r="VVB132" s="61"/>
      <c r="VVC132" s="61"/>
      <c r="VVD132" s="61"/>
      <c r="VVE132" s="61"/>
      <c r="VVF132" s="61"/>
      <c r="VVG132" s="61"/>
      <c r="VVH132" s="61"/>
      <c r="VVI132" s="61"/>
      <c r="VVJ132" s="61"/>
      <c r="VVK132" s="61"/>
      <c r="VVL132" s="61"/>
      <c r="VVM132" s="61"/>
      <c r="VVN132" s="61"/>
      <c r="VVO132" s="61"/>
      <c r="VVP132" s="61"/>
      <c r="VVQ132" s="61"/>
      <c r="VVR132" s="61"/>
      <c r="VVS132" s="61"/>
      <c r="VVT132" s="61"/>
      <c r="VVU132" s="61"/>
      <c r="VVV132" s="61"/>
      <c r="VVW132" s="61"/>
      <c r="VVX132" s="61"/>
      <c r="VVY132" s="61"/>
      <c r="VVZ132" s="61"/>
      <c r="VWA132" s="61"/>
      <c r="VWB132" s="61"/>
      <c r="VWC132" s="61"/>
      <c r="VWD132" s="61"/>
      <c r="VWE132" s="61"/>
      <c r="VWF132" s="61"/>
      <c r="VWG132" s="61"/>
      <c r="VWH132" s="61"/>
      <c r="VWI132" s="61"/>
      <c r="VWJ132" s="61"/>
      <c r="VWK132" s="61"/>
      <c r="VWL132" s="61"/>
      <c r="VWM132" s="61"/>
      <c r="VWN132" s="61"/>
      <c r="VWO132" s="61"/>
      <c r="VWP132" s="61"/>
      <c r="VWQ132" s="61"/>
      <c r="VWR132" s="61"/>
      <c r="VWS132" s="61"/>
      <c r="VWT132" s="61"/>
      <c r="VWU132" s="61"/>
      <c r="VWV132" s="61"/>
      <c r="VWW132" s="61"/>
      <c r="VWX132" s="61"/>
      <c r="VWY132" s="61"/>
      <c r="VWZ132" s="61"/>
      <c r="VXA132" s="61"/>
      <c r="VXB132" s="61"/>
      <c r="VXC132" s="61"/>
      <c r="VXD132" s="61"/>
      <c r="VXE132" s="61"/>
      <c r="VXF132" s="61"/>
      <c r="VXG132" s="61"/>
      <c r="VXH132" s="61"/>
      <c r="VXI132" s="61"/>
      <c r="VXJ132" s="61"/>
      <c r="VXK132" s="61"/>
      <c r="VXL132" s="61"/>
      <c r="VXM132" s="61"/>
      <c r="VXN132" s="61"/>
      <c r="VXO132" s="61"/>
      <c r="VXP132" s="61"/>
      <c r="VXQ132" s="61"/>
      <c r="VXR132" s="61"/>
      <c r="VXS132" s="61"/>
      <c r="VXT132" s="61"/>
      <c r="VXU132" s="61"/>
      <c r="VXV132" s="61"/>
      <c r="VXW132" s="61"/>
      <c r="VXX132" s="61"/>
      <c r="VXY132" s="61"/>
      <c r="VXZ132" s="61"/>
      <c r="VYA132" s="61"/>
      <c r="VYB132" s="61"/>
      <c r="VYC132" s="61"/>
      <c r="VYD132" s="61"/>
      <c r="VYE132" s="61"/>
      <c r="VYF132" s="61"/>
      <c r="VYG132" s="61"/>
      <c r="VYH132" s="61"/>
      <c r="VYI132" s="61"/>
      <c r="VYJ132" s="61"/>
      <c r="VYK132" s="61"/>
      <c r="VYL132" s="61"/>
      <c r="VYM132" s="61"/>
      <c r="VYN132" s="61"/>
      <c r="VYO132" s="61"/>
      <c r="VYP132" s="61"/>
      <c r="VYQ132" s="61"/>
      <c r="VYR132" s="61"/>
      <c r="VYS132" s="61"/>
      <c r="VYT132" s="61"/>
      <c r="VYU132" s="61"/>
      <c r="VYV132" s="61"/>
      <c r="VYW132" s="61"/>
      <c r="VYX132" s="61"/>
      <c r="VYY132" s="61"/>
      <c r="VYZ132" s="61"/>
      <c r="VZA132" s="61"/>
      <c r="VZB132" s="61"/>
      <c r="VZC132" s="61"/>
      <c r="VZD132" s="61"/>
      <c r="VZE132" s="61"/>
      <c r="VZF132" s="61"/>
      <c r="VZG132" s="61"/>
      <c r="VZH132" s="61"/>
      <c r="VZI132" s="61"/>
      <c r="VZJ132" s="61"/>
      <c r="VZK132" s="61"/>
      <c r="VZL132" s="61"/>
      <c r="VZM132" s="61"/>
      <c r="VZN132" s="61"/>
      <c r="VZO132" s="61"/>
      <c r="VZP132" s="61"/>
      <c r="VZQ132" s="61"/>
      <c r="VZR132" s="61"/>
      <c r="VZS132" s="61"/>
      <c r="VZT132" s="61"/>
      <c r="VZU132" s="61"/>
      <c r="VZV132" s="61"/>
      <c r="VZW132" s="61"/>
      <c r="VZX132" s="61"/>
      <c r="VZY132" s="61"/>
      <c r="VZZ132" s="61"/>
      <c r="WAA132" s="61"/>
      <c r="WAB132" s="61"/>
      <c r="WAC132" s="61"/>
      <c r="WAD132" s="61"/>
      <c r="WAE132" s="61"/>
      <c r="WAF132" s="61"/>
      <c r="WAG132" s="61"/>
      <c r="WAH132" s="61"/>
      <c r="WAI132" s="61"/>
      <c r="WAJ132" s="61"/>
      <c r="WAK132" s="61"/>
      <c r="WAL132" s="61"/>
      <c r="WAM132" s="61"/>
      <c r="WAN132" s="61"/>
      <c r="WAO132" s="61"/>
      <c r="WAP132" s="61"/>
      <c r="WAQ132" s="61"/>
      <c r="WAR132" s="61"/>
      <c r="WAS132" s="61"/>
      <c r="WAT132" s="61"/>
      <c r="WAU132" s="61"/>
      <c r="WAV132" s="61"/>
      <c r="WAW132" s="61"/>
      <c r="WAX132" s="61"/>
      <c r="WAY132" s="61"/>
      <c r="WAZ132" s="61"/>
      <c r="WBA132" s="61"/>
      <c r="WBB132" s="61"/>
      <c r="WBC132" s="61"/>
      <c r="WBD132" s="61"/>
      <c r="WBE132" s="61"/>
      <c r="WBF132" s="61"/>
      <c r="WBG132" s="61"/>
      <c r="WBH132" s="61"/>
      <c r="WBI132" s="61"/>
      <c r="WBJ132" s="61"/>
      <c r="WBK132" s="61"/>
      <c r="WBL132" s="61"/>
      <c r="WBM132" s="61"/>
      <c r="WBN132" s="61"/>
      <c r="WBO132" s="61"/>
      <c r="WBP132" s="61"/>
      <c r="WBQ132" s="61"/>
      <c r="WBR132" s="61"/>
      <c r="WBS132" s="61"/>
      <c r="WBT132" s="61"/>
      <c r="WBU132" s="61"/>
      <c r="WBV132" s="61"/>
      <c r="WBW132" s="61"/>
      <c r="WBX132" s="61"/>
      <c r="WBY132" s="61"/>
      <c r="WBZ132" s="61"/>
      <c r="WCA132" s="61"/>
      <c r="WCB132" s="61"/>
      <c r="WCC132" s="61"/>
      <c r="WCD132" s="61"/>
      <c r="WCE132" s="61"/>
      <c r="WCF132" s="61"/>
      <c r="WCG132" s="61"/>
      <c r="WCH132" s="61"/>
      <c r="WCI132" s="61"/>
      <c r="WCJ132" s="61"/>
      <c r="WCK132" s="61"/>
      <c r="WCL132" s="61"/>
      <c r="WCM132" s="61"/>
      <c r="WCN132" s="61"/>
      <c r="WCO132" s="61"/>
      <c r="WCP132" s="61"/>
      <c r="WCQ132" s="61"/>
      <c r="WCR132" s="61"/>
      <c r="WCS132" s="61"/>
      <c r="WCT132" s="61"/>
      <c r="WCU132" s="61"/>
      <c r="WCV132" s="61"/>
      <c r="WCW132" s="61"/>
      <c r="WCX132" s="61"/>
      <c r="WCY132" s="61"/>
      <c r="WCZ132" s="61"/>
      <c r="WDA132" s="61"/>
      <c r="WDB132" s="61"/>
      <c r="WDC132" s="61"/>
      <c r="WDD132" s="61"/>
      <c r="WDE132" s="61"/>
      <c r="WDF132" s="61"/>
      <c r="WDG132" s="61"/>
      <c r="WDH132" s="61"/>
      <c r="WDI132" s="61"/>
      <c r="WDJ132" s="61"/>
      <c r="WDK132" s="61"/>
      <c r="WDL132" s="61"/>
      <c r="WDM132" s="61"/>
      <c r="WDN132" s="61"/>
      <c r="WDO132" s="61"/>
      <c r="WDP132" s="61"/>
      <c r="WDQ132" s="61"/>
      <c r="WDR132" s="61"/>
      <c r="WDS132" s="61"/>
      <c r="WDT132" s="61"/>
      <c r="WDU132" s="61"/>
      <c r="WDV132" s="61"/>
      <c r="WDW132" s="61"/>
      <c r="WDX132" s="61"/>
      <c r="WDY132" s="61"/>
      <c r="WDZ132" s="61"/>
      <c r="WEA132" s="61"/>
      <c r="WEB132" s="61"/>
      <c r="WEC132" s="61"/>
      <c r="WED132" s="61"/>
      <c r="WEE132" s="61"/>
      <c r="WEF132" s="61"/>
      <c r="WEG132" s="61"/>
      <c r="WEH132" s="61"/>
      <c r="WEI132" s="61"/>
      <c r="WEJ132" s="61"/>
      <c r="WEK132" s="61"/>
      <c r="WEL132" s="61"/>
      <c r="WEM132" s="61"/>
      <c r="WEN132" s="61"/>
      <c r="WEO132" s="61"/>
      <c r="WEP132" s="61"/>
      <c r="WEQ132" s="61"/>
      <c r="WER132" s="61"/>
      <c r="WES132" s="61"/>
      <c r="WET132" s="61"/>
      <c r="WEU132" s="61"/>
      <c r="WEV132" s="61"/>
      <c r="WEW132" s="61"/>
      <c r="WEX132" s="61"/>
      <c r="WEY132" s="61"/>
      <c r="WEZ132" s="61"/>
      <c r="WFA132" s="61"/>
      <c r="WFB132" s="61"/>
      <c r="WFC132" s="61"/>
      <c r="WFD132" s="61"/>
      <c r="WFE132" s="61"/>
      <c r="WFF132" s="61"/>
      <c r="WFG132" s="61"/>
      <c r="WFH132" s="61"/>
      <c r="WFI132" s="61"/>
      <c r="WFJ132" s="61"/>
      <c r="WFK132" s="61"/>
      <c r="WFL132" s="61"/>
      <c r="WFM132" s="61"/>
      <c r="WFN132" s="61"/>
      <c r="WFO132" s="61"/>
      <c r="WFP132" s="61"/>
      <c r="WFQ132" s="61"/>
      <c r="WFR132" s="61"/>
      <c r="WFS132" s="61"/>
      <c r="WFT132" s="61"/>
      <c r="WFU132" s="61"/>
      <c r="WFV132" s="61"/>
      <c r="WFW132" s="61"/>
      <c r="WFX132" s="61"/>
      <c r="WFY132" s="61"/>
      <c r="WFZ132" s="61"/>
      <c r="WGA132" s="61"/>
      <c r="WGB132" s="61"/>
      <c r="WGC132" s="61"/>
      <c r="WGD132" s="61"/>
      <c r="WGE132" s="61"/>
      <c r="WGF132" s="61"/>
      <c r="WGG132" s="61"/>
      <c r="WGH132" s="61"/>
      <c r="WGI132" s="61"/>
      <c r="WGJ132" s="61"/>
      <c r="WGK132" s="61"/>
      <c r="WGL132" s="61"/>
      <c r="WGM132" s="61"/>
      <c r="WGN132" s="61"/>
      <c r="WGO132" s="61"/>
      <c r="WGP132" s="61"/>
      <c r="WGQ132" s="61"/>
      <c r="WGR132" s="61"/>
      <c r="WGS132" s="61"/>
      <c r="WGT132" s="61"/>
      <c r="WGU132" s="61"/>
      <c r="WGV132" s="61"/>
      <c r="WGW132" s="61"/>
      <c r="WGX132" s="61"/>
      <c r="WGY132" s="61"/>
      <c r="WGZ132" s="61"/>
      <c r="WHA132" s="61"/>
      <c r="WHB132" s="61"/>
      <c r="WHC132" s="61"/>
      <c r="WHD132" s="61"/>
      <c r="WHE132" s="61"/>
      <c r="WHF132" s="61"/>
      <c r="WHG132" s="61"/>
      <c r="WHH132" s="61"/>
      <c r="WHI132" s="61"/>
      <c r="WHJ132" s="61"/>
      <c r="WHK132" s="61"/>
      <c r="WHL132" s="61"/>
      <c r="WHM132" s="61"/>
      <c r="WHN132" s="61"/>
      <c r="WHO132" s="61"/>
      <c r="WHP132" s="61"/>
      <c r="WHQ132" s="61"/>
      <c r="WHR132" s="61"/>
      <c r="WHS132" s="61"/>
      <c r="WHT132" s="61"/>
      <c r="WHU132" s="61"/>
      <c r="WHV132" s="61"/>
      <c r="WHW132" s="61"/>
      <c r="WHX132" s="61"/>
      <c r="WHY132" s="61"/>
      <c r="WHZ132" s="61"/>
      <c r="WIA132" s="61"/>
      <c r="WIB132" s="61"/>
      <c r="WIC132" s="61"/>
      <c r="WID132" s="61"/>
      <c r="WIE132" s="61"/>
      <c r="WIF132" s="61"/>
      <c r="WIG132" s="61"/>
      <c r="WIH132" s="61"/>
      <c r="WII132" s="61"/>
      <c r="WIJ132" s="61"/>
      <c r="WIK132" s="61"/>
      <c r="WIL132" s="61"/>
      <c r="WIM132" s="61"/>
      <c r="WIN132" s="61"/>
      <c r="WIO132" s="61"/>
      <c r="WIP132" s="61"/>
      <c r="WIQ132" s="61"/>
      <c r="WIR132" s="61"/>
      <c r="WIS132" s="61"/>
      <c r="WIT132" s="61"/>
      <c r="WIU132" s="61"/>
      <c r="WIV132" s="61"/>
      <c r="WIW132" s="61"/>
      <c r="WIX132" s="61"/>
      <c r="WIY132" s="61"/>
      <c r="WIZ132" s="61"/>
      <c r="WJA132" s="61"/>
      <c r="WJB132" s="61"/>
      <c r="WJC132" s="61"/>
      <c r="WJD132" s="61"/>
      <c r="WJE132" s="61"/>
      <c r="WJF132" s="61"/>
      <c r="WJG132" s="61"/>
      <c r="WJH132" s="61"/>
      <c r="WJI132" s="61"/>
      <c r="WJJ132" s="61"/>
      <c r="WJK132" s="61"/>
      <c r="WJL132" s="61"/>
      <c r="WJM132" s="61"/>
      <c r="WJN132" s="61"/>
      <c r="WJO132" s="61"/>
      <c r="WJP132" s="61"/>
      <c r="WJQ132" s="61"/>
      <c r="WJR132" s="61"/>
      <c r="WJS132" s="61"/>
      <c r="WJT132" s="61"/>
      <c r="WJU132" s="61"/>
      <c r="WJV132" s="61"/>
      <c r="WJW132" s="61"/>
      <c r="WJX132" s="61"/>
      <c r="WJY132" s="61"/>
      <c r="WJZ132" s="61"/>
      <c r="WKA132" s="61"/>
      <c r="WKB132" s="61"/>
      <c r="WKC132" s="61"/>
      <c r="WKD132" s="61"/>
      <c r="WKE132" s="61"/>
      <c r="WKF132" s="61"/>
      <c r="WKG132" s="61"/>
      <c r="WKH132" s="61"/>
      <c r="WKI132" s="61"/>
      <c r="WKJ132" s="61"/>
      <c r="WKK132" s="61"/>
      <c r="WKL132" s="61"/>
      <c r="WKM132" s="61"/>
      <c r="WKN132" s="61"/>
      <c r="WKO132" s="61"/>
      <c r="WKP132" s="61"/>
      <c r="WKQ132" s="61"/>
      <c r="WKR132" s="61"/>
      <c r="WKS132" s="61"/>
      <c r="WKT132" s="61"/>
      <c r="WKU132" s="61"/>
      <c r="WKV132" s="61"/>
      <c r="WKW132" s="61"/>
      <c r="WKX132" s="61"/>
      <c r="WKY132" s="61"/>
      <c r="WKZ132" s="61"/>
      <c r="WLA132" s="61"/>
      <c r="WLB132" s="61"/>
      <c r="WLC132" s="61"/>
      <c r="WLD132" s="61"/>
      <c r="WLE132" s="61"/>
      <c r="WLF132" s="61"/>
      <c r="WLG132" s="61"/>
      <c r="WLH132" s="61"/>
      <c r="WLI132" s="61"/>
      <c r="WLJ132" s="61"/>
      <c r="WLK132" s="61"/>
      <c r="WLL132" s="61"/>
      <c r="WLM132" s="61"/>
      <c r="WLN132" s="61"/>
      <c r="WLO132" s="61"/>
      <c r="WLP132" s="61"/>
      <c r="WLQ132" s="61"/>
      <c r="WLR132" s="61"/>
      <c r="WLS132" s="61"/>
      <c r="WLT132" s="61"/>
      <c r="WLU132" s="61"/>
      <c r="WLV132" s="61"/>
      <c r="WLW132" s="61"/>
      <c r="WLX132" s="61"/>
      <c r="WLY132" s="61"/>
      <c r="WLZ132" s="61"/>
      <c r="WMA132" s="61"/>
      <c r="WMB132" s="61"/>
      <c r="WMC132" s="61"/>
      <c r="WMD132" s="61"/>
      <c r="WME132" s="61"/>
      <c r="WMF132" s="61"/>
      <c r="WMG132" s="61"/>
      <c r="WMH132" s="61"/>
      <c r="WMI132" s="61"/>
      <c r="WMJ132" s="61"/>
      <c r="WMK132" s="61"/>
      <c r="WML132" s="61"/>
      <c r="WMM132" s="61"/>
      <c r="WMN132" s="61"/>
      <c r="WMO132" s="61"/>
      <c r="WMP132" s="61"/>
      <c r="WMQ132" s="61"/>
      <c r="WMR132" s="61"/>
      <c r="WMS132" s="61"/>
      <c r="WMT132" s="61"/>
      <c r="WMU132" s="61"/>
      <c r="WMV132" s="61"/>
      <c r="WMW132" s="61"/>
      <c r="WMX132" s="61"/>
      <c r="WMY132" s="61"/>
      <c r="WMZ132" s="61"/>
      <c r="WNA132" s="61"/>
      <c r="WNB132" s="61"/>
      <c r="WNC132" s="61"/>
      <c r="WND132" s="61"/>
      <c r="WNE132" s="61"/>
      <c r="WNF132" s="61"/>
      <c r="WNG132" s="61"/>
      <c r="WNH132" s="61"/>
      <c r="WNI132" s="61"/>
      <c r="WNJ132" s="61"/>
      <c r="WNK132" s="61"/>
      <c r="WNL132" s="61"/>
      <c r="WNM132" s="61"/>
      <c r="WNN132" s="61"/>
      <c r="WNO132" s="61"/>
      <c r="WNP132" s="61"/>
      <c r="WNQ132" s="61"/>
      <c r="WNR132" s="61"/>
      <c r="WNS132" s="61"/>
      <c r="WNT132" s="61"/>
      <c r="WNU132" s="61"/>
      <c r="WNV132" s="61"/>
      <c r="WNW132" s="61"/>
      <c r="WNX132" s="61"/>
      <c r="WNY132" s="61"/>
      <c r="WNZ132" s="61"/>
      <c r="WOA132" s="61"/>
      <c r="WOB132" s="61"/>
      <c r="WOC132" s="61"/>
      <c r="WOD132" s="61"/>
      <c r="WOE132" s="61"/>
      <c r="WOF132" s="61"/>
      <c r="WOG132" s="61"/>
      <c r="WOH132" s="61"/>
      <c r="WOI132" s="61"/>
      <c r="WOJ132" s="61"/>
      <c r="WOK132" s="61"/>
      <c r="WOL132" s="61"/>
      <c r="WOM132" s="61"/>
      <c r="WON132" s="61"/>
      <c r="WOO132" s="61"/>
      <c r="WOP132" s="61"/>
      <c r="WOQ132" s="61"/>
      <c r="WOR132" s="61"/>
      <c r="WOS132" s="61"/>
      <c r="WOT132" s="61"/>
      <c r="WOU132" s="61"/>
      <c r="WOV132" s="61"/>
      <c r="WOW132" s="61"/>
      <c r="WOX132" s="61"/>
      <c r="WOY132" s="61"/>
      <c r="WOZ132" s="61"/>
      <c r="WPA132" s="61"/>
      <c r="WPB132" s="61"/>
      <c r="WPC132" s="61"/>
      <c r="WPD132" s="61"/>
      <c r="WPE132" s="61"/>
      <c r="WPF132" s="61"/>
      <c r="WPG132" s="61"/>
      <c r="WPH132" s="61"/>
      <c r="WPI132" s="61"/>
      <c r="WPJ132" s="61"/>
      <c r="WPK132" s="61"/>
      <c r="WPL132" s="61"/>
      <c r="WPM132" s="61"/>
      <c r="WPN132" s="61"/>
      <c r="WPO132" s="61"/>
      <c r="WPP132" s="61"/>
      <c r="WPQ132" s="61"/>
      <c r="WPR132" s="61"/>
      <c r="WPS132" s="61"/>
      <c r="WPT132" s="61"/>
      <c r="WPU132" s="61"/>
      <c r="WPV132" s="61"/>
      <c r="WPW132" s="61"/>
      <c r="WPX132" s="61"/>
      <c r="WPY132" s="61"/>
      <c r="WPZ132" s="61"/>
      <c r="WQA132" s="61"/>
      <c r="WQB132" s="61"/>
      <c r="WQC132" s="61"/>
      <c r="WQD132" s="61"/>
      <c r="WQE132" s="61"/>
      <c r="WQF132" s="61"/>
      <c r="WQG132" s="61"/>
      <c r="WQH132" s="61"/>
      <c r="WQI132" s="61"/>
      <c r="WQJ132" s="61"/>
      <c r="WQK132" s="61"/>
      <c r="WQL132" s="61"/>
      <c r="WQM132" s="61"/>
      <c r="WQN132" s="61"/>
      <c r="WQO132" s="61"/>
      <c r="WQP132" s="61"/>
      <c r="WQQ132" s="61"/>
      <c r="WQR132" s="61"/>
      <c r="WQS132" s="61"/>
      <c r="WQT132" s="61"/>
      <c r="WQU132" s="61"/>
      <c r="WQV132" s="61"/>
      <c r="WQW132" s="61"/>
      <c r="WQX132" s="61"/>
      <c r="WQY132" s="61"/>
      <c r="WQZ132" s="61"/>
      <c r="WRA132" s="61"/>
      <c r="WRB132" s="61"/>
      <c r="WRC132" s="61"/>
      <c r="WRD132" s="61"/>
      <c r="WRE132" s="61"/>
      <c r="WRF132" s="61"/>
      <c r="WRG132" s="61"/>
      <c r="WRH132" s="61"/>
      <c r="WRI132" s="61"/>
      <c r="WRJ132" s="61"/>
      <c r="WRK132" s="61"/>
      <c r="WRL132" s="61"/>
      <c r="WRM132" s="61"/>
      <c r="WRN132" s="61"/>
      <c r="WRO132" s="61"/>
      <c r="WRP132" s="61"/>
      <c r="WRQ132" s="61"/>
      <c r="WRR132" s="61"/>
      <c r="WRS132" s="61"/>
      <c r="WRT132" s="61"/>
      <c r="WRU132" s="61"/>
      <c r="WRV132" s="61"/>
      <c r="WRW132" s="61"/>
      <c r="WRX132" s="61"/>
      <c r="WRY132" s="61"/>
      <c r="WRZ132" s="61"/>
      <c r="WSA132" s="61"/>
      <c r="WSB132" s="61"/>
      <c r="WSC132" s="61"/>
      <c r="WSD132" s="61"/>
      <c r="WSE132" s="61"/>
      <c r="WSF132" s="61"/>
      <c r="WSG132" s="61"/>
      <c r="WSH132" s="61"/>
      <c r="WSI132" s="61"/>
      <c r="WSJ132" s="61"/>
      <c r="WSK132" s="61"/>
      <c r="WSL132" s="61"/>
      <c r="WSM132" s="61"/>
      <c r="WSN132" s="61"/>
      <c r="WSO132" s="61"/>
      <c r="WSP132" s="61"/>
      <c r="WSQ132" s="61"/>
      <c r="WSR132" s="61"/>
      <c r="WSS132" s="61"/>
      <c r="WST132" s="61"/>
      <c r="WSU132" s="61"/>
      <c r="WSV132" s="61"/>
      <c r="WSW132" s="61"/>
      <c r="WSX132" s="61"/>
      <c r="WSY132" s="61"/>
      <c r="WSZ132" s="61"/>
      <c r="WTA132" s="61"/>
      <c r="WTB132" s="61"/>
      <c r="WTC132" s="61"/>
      <c r="WTD132" s="61"/>
      <c r="WTE132" s="61"/>
      <c r="WTF132" s="61"/>
      <c r="WTG132" s="61"/>
      <c r="WTH132" s="61"/>
      <c r="WTI132" s="61"/>
      <c r="WTJ132" s="61"/>
      <c r="WTK132" s="61"/>
      <c r="WTL132" s="61"/>
      <c r="WTM132" s="61"/>
      <c r="WTN132" s="61"/>
      <c r="WTO132" s="61"/>
      <c r="WTP132" s="61"/>
      <c r="WTQ132" s="61"/>
      <c r="WTR132" s="61"/>
      <c r="WTS132" s="61"/>
      <c r="WTT132" s="61"/>
      <c r="WTU132" s="61"/>
      <c r="WTV132" s="61"/>
      <c r="WTW132" s="61"/>
      <c r="WTX132" s="61"/>
      <c r="WTY132" s="61"/>
      <c r="WTZ132" s="61"/>
      <c r="WUA132" s="61"/>
      <c r="WUB132" s="61"/>
      <c r="WUC132" s="61"/>
      <c r="WUD132" s="61"/>
      <c r="WUE132" s="61"/>
      <c r="WUF132" s="61"/>
      <c r="WUG132" s="61"/>
      <c r="WUH132" s="61"/>
      <c r="WUI132" s="61"/>
      <c r="WUJ132" s="61"/>
      <c r="WUK132" s="61"/>
      <c r="WUL132" s="61"/>
      <c r="WUM132" s="61"/>
      <c r="WUN132" s="61"/>
      <c r="WUO132" s="61"/>
      <c r="WUP132" s="61"/>
      <c r="WUQ132" s="61"/>
      <c r="WUR132" s="61"/>
      <c r="WUS132" s="61"/>
      <c r="WUT132" s="61"/>
      <c r="WUU132" s="61"/>
      <c r="WUV132" s="61"/>
      <c r="WUW132" s="61"/>
      <c r="WUX132" s="61"/>
      <c r="WUY132" s="61"/>
      <c r="WUZ132" s="61"/>
      <c r="WVA132" s="61"/>
      <c r="WVB132" s="61"/>
      <c r="WVC132" s="61"/>
      <c r="WVD132" s="61"/>
      <c r="WVE132" s="61"/>
      <c r="WVF132" s="61"/>
      <c r="WVG132" s="61"/>
      <c r="WVH132" s="61"/>
      <c r="WVI132" s="61"/>
      <c r="WVJ132" s="61"/>
      <c r="WVK132" s="61"/>
      <c r="WVL132" s="61"/>
      <c r="WVM132" s="61"/>
      <c r="WVN132" s="61"/>
      <c r="WVO132" s="61"/>
      <c r="WVP132" s="61"/>
      <c r="WVQ132" s="61"/>
      <c r="WVR132" s="61"/>
      <c r="WVS132" s="61"/>
      <c r="WVT132" s="61"/>
      <c r="WVU132" s="61"/>
      <c r="WVV132" s="61"/>
      <c r="WVW132" s="61"/>
      <c r="WVX132" s="61"/>
      <c r="WVY132" s="61"/>
      <c r="WVZ132" s="61"/>
      <c r="WWA132" s="61"/>
      <c r="WWB132" s="61"/>
      <c r="WWC132" s="61"/>
      <c r="WWD132" s="61"/>
      <c r="WWE132" s="61"/>
      <c r="WWF132" s="61"/>
      <c r="WWG132" s="61"/>
      <c r="WWH132" s="61"/>
      <c r="WWI132" s="61"/>
      <c r="WWJ132" s="61"/>
      <c r="WWK132" s="61"/>
      <c r="WWL132" s="61"/>
      <c r="WWM132" s="61"/>
      <c r="WWN132" s="61"/>
      <c r="WWO132" s="61"/>
      <c r="WWP132" s="61"/>
      <c r="WWQ132" s="61"/>
      <c r="WWR132" s="61"/>
      <c r="WWS132" s="61"/>
      <c r="WWT132" s="61"/>
      <c r="WWU132" s="61"/>
      <c r="WWV132" s="61"/>
      <c r="WWW132" s="61"/>
      <c r="WWX132" s="61"/>
      <c r="WWY132" s="61"/>
      <c r="WWZ132" s="61"/>
      <c r="WXA132" s="61"/>
      <c r="WXB132" s="61"/>
      <c r="WXC132" s="61"/>
      <c r="WXD132" s="61"/>
      <c r="WXE132" s="61"/>
      <c r="WXF132" s="61"/>
      <c r="WXG132" s="61"/>
      <c r="WXH132" s="61"/>
      <c r="WXI132" s="61"/>
      <c r="WXJ132" s="61"/>
      <c r="WXK132" s="61"/>
      <c r="WXL132" s="61"/>
      <c r="WXM132" s="61"/>
      <c r="WXN132" s="61"/>
      <c r="WXO132" s="61"/>
      <c r="WXP132" s="61"/>
      <c r="WXQ132" s="61"/>
      <c r="WXR132" s="61"/>
      <c r="WXS132" s="61"/>
      <c r="WXT132" s="61"/>
      <c r="WXU132" s="61"/>
      <c r="WXV132" s="61"/>
      <c r="WXW132" s="61"/>
      <c r="WXX132" s="61"/>
      <c r="WXY132" s="61"/>
      <c r="WXZ132" s="61"/>
      <c r="WYA132" s="61"/>
      <c r="WYB132" s="61"/>
      <c r="WYC132" s="61"/>
      <c r="WYD132" s="61"/>
      <c r="WYE132" s="61"/>
      <c r="WYF132" s="61"/>
      <c r="WYG132" s="61"/>
      <c r="WYH132" s="61"/>
      <c r="WYI132" s="61"/>
      <c r="WYJ132" s="61"/>
      <c r="WYK132" s="61"/>
      <c r="WYL132" s="61"/>
      <c r="WYM132" s="61"/>
      <c r="WYN132" s="61"/>
      <c r="WYO132" s="61"/>
      <c r="WYP132" s="61"/>
      <c r="WYQ132" s="61"/>
      <c r="WYR132" s="61"/>
      <c r="WYS132" s="61"/>
      <c r="WYT132" s="61"/>
      <c r="WYU132" s="61"/>
      <c r="WYV132" s="61"/>
      <c r="WYW132" s="61"/>
      <c r="WYX132" s="61"/>
      <c r="WYY132" s="61"/>
      <c r="WYZ132" s="61"/>
      <c r="WZA132" s="61"/>
      <c r="WZB132" s="61"/>
      <c r="WZC132" s="61"/>
      <c r="WZD132" s="61"/>
      <c r="WZE132" s="61"/>
      <c r="WZF132" s="61"/>
      <c r="WZG132" s="61"/>
      <c r="WZH132" s="61"/>
      <c r="WZI132" s="61"/>
      <c r="WZJ132" s="61"/>
      <c r="WZK132" s="61"/>
      <c r="WZL132" s="61"/>
      <c r="WZM132" s="61"/>
      <c r="WZN132" s="61"/>
      <c r="WZO132" s="61"/>
      <c r="WZP132" s="61"/>
      <c r="WZQ132" s="61"/>
      <c r="WZR132" s="61"/>
      <c r="WZS132" s="61"/>
      <c r="WZT132" s="61"/>
      <c r="WZU132" s="61"/>
      <c r="WZV132" s="61"/>
      <c r="WZW132" s="61"/>
      <c r="WZX132" s="61"/>
      <c r="WZY132" s="61"/>
      <c r="WZZ132" s="61"/>
      <c r="XAA132" s="61"/>
      <c r="XAB132" s="61"/>
      <c r="XAC132" s="61"/>
      <c r="XAD132" s="61"/>
      <c r="XAE132" s="61"/>
      <c r="XAF132" s="61"/>
      <c r="XAG132" s="61"/>
      <c r="XAH132" s="61"/>
      <c r="XAI132" s="61"/>
      <c r="XAJ132" s="61"/>
      <c r="XAK132" s="61"/>
      <c r="XAL132" s="61"/>
      <c r="XAM132" s="61"/>
      <c r="XAN132" s="61"/>
      <c r="XAO132" s="61"/>
      <c r="XAP132" s="61"/>
      <c r="XAQ132" s="61"/>
      <c r="XAR132" s="61"/>
      <c r="XAS132" s="61"/>
      <c r="XAT132" s="61"/>
      <c r="XAU132" s="61"/>
      <c r="XAV132" s="61"/>
      <c r="XAW132" s="61"/>
      <c r="XAX132" s="61"/>
      <c r="XAY132" s="61"/>
      <c r="XAZ132" s="61"/>
      <c r="XBA132" s="61"/>
      <c r="XBB132" s="61"/>
      <c r="XBC132" s="61"/>
      <c r="XBD132" s="61"/>
      <c r="XBE132" s="61"/>
      <c r="XBF132" s="61"/>
      <c r="XBG132" s="61"/>
      <c r="XBH132" s="61"/>
      <c r="XBI132" s="61"/>
      <c r="XBJ132" s="61"/>
      <c r="XBK132" s="61"/>
      <c r="XBL132" s="61"/>
      <c r="XBM132" s="61"/>
      <c r="XBN132" s="61"/>
      <c r="XBO132" s="61"/>
      <c r="XBP132" s="61"/>
      <c r="XBQ132" s="61"/>
      <c r="XBR132" s="61"/>
      <c r="XBS132" s="61"/>
      <c r="XBT132" s="61"/>
      <c r="XBU132" s="61"/>
      <c r="XBV132" s="61"/>
      <c r="XBW132" s="61"/>
      <c r="XBX132" s="61"/>
      <c r="XBY132" s="61"/>
      <c r="XBZ132" s="61"/>
      <c r="XCA132" s="61"/>
      <c r="XCB132" s="61"/>
      <c r="XCC132" s="61"/>
      <c r="XCD132" s="61"/>
      <c r="XCE132" s="61"/>
      <c r="XCF132" s="61"/>
      <c r="XCG132" s="61"/>
      <c r="XCH132" s="61"/>
      <c r="XCI132" s="61"/>
      <c r="XCJ132" s="61"/>
      <c r="XCK132" s="61"/>
      <c r="XCL132" s="61"/>
      <c r="XCM132" s="61"/>
      <c r="XCN132" s="61"/>
      <c r="XCO132" s="61"/>
      <c r="XCP132" s="61"/>
      <c r="XCQ132" s="61"/>
      <c r="XCR132" s="61"/>
      <c r="XCS132" s="61"/>
      <c r="XCT132" s="61"/>
      <c r="XCU132" s="61"/>
      <c r="XCV132" s="61"/>
      <c r="XCW132" s="61"/>
      <c r="XCX132" s="61"/>
      <c r="XCY132" s="61"/>
      <c r="XCZ132" s="61"/>
      <c r="XDA132" s="61"/>
      <c r="XDB132" s="61"/>
      <c r="XDC132" s="61"/>
      <c r="XDD132" s="61"/>
      <c r="XDE132" s="61"/>
      <c r="XDF132" s="61"/>
      <c r="XDG132" s="61"/>
      <c r="XDH132" s="61"/>
      <c r="XDI132" s="61"/>
      <c r="XDJ132" s="61"/>
      <c r="XDK132" s="61"/>
      <c r="XDL132" s="61"/>
      <c r="XDM132" s="61"/>
      <c r="XDN132" s="61"/>
      <c r="XDO132" s="61"/>
      <c r="XDP132" s="61"/>
      <c r="XDQ132" s="61"/>
      <c r="XDR132" s="61"/>
      <c r="XDS132" s="61"/>
      <c r="XDT132" s="61"/>
      <c r="XDU132" s="61"/>
      <c r="XDV132" s="61"/>
      <c r="XDW132" s="61"/>
      <c r="XDX132" s="61"/>
      <c r="XDY132" s="61"/>
      <c r="XDZ132" s="61"/>
      <c r="XEA132" s="61"/>
      <c r="XEB132" s="61"/>
      <c r="XEC132" s="61"/>
      <c r="XED132" s="61"/>
      <c r="XEE132" s="61"/>
      <c r="XEF132" s="61"/>
      <c r="XEG132" s="61"/>
      <c r="XEH132" s="61"/>
      <c r="XEI132" s="61"/>
      <c r="XEJ132" s="61"/>
      <c r="XEK132" s="61"/>
      <c r="XEL132" s="61"/>
      <c r="XEM132" s="61"/>
      <c r="XEN132" s="61"/>
      <c r="XEO132" s="61"/>
      <c r="XEP132" s="61"/>
      <c r="XEQ132" s="61"/>
      <c r="XER132" s="61"/>
      <c r="XES132" s="61"/>
      <c r="XET132" s="61"/>
      <c r="XEU132" s="61"/>
      <c r="XEV132" s="61"/>
      <c r="XEW132" s="61"/>
      <c r="XEX132" s="61"/>
      <c r="XEY132" s="61"/>
      <c r="XEZ132" s="61"/>
      <c r="XFA132" s="61"/>
      <c r="XFB132" s="61"/>
      <c r="XFC132" s="61"/>
      <c r="XFD132" s="61"/>
    </row>
    <row r="133" s="61" customFormat="1" spans="1:129">
      <c r="A133" s="69"/>
      <c r="B133" s="70" t="s">
        <v>124</v>
      </c>
      <c r="C133" s="70">
        <v>0</v>
      </c>
      <c r="D133" s="70">
        <v>0</v>
      </c>
      <c r="E133" s="70">
        <v>0</v>
      </c>
      <c r="F133" s="70">
        <v>0</v>
      </c>
      <c r="G133" s="70">
        <v>0</v>
      </c>
      <c r="H133" s="70">
        <v>0</v>
      </c>
      <c r="I133" s="70">
        <v>0</v>
      </c>
      <c r="J133" s="70">
        <v>0</v>
      </c>
      <c r="K133" s="70">
        <v>0</v>
      </c>
      <c r="L133" s="70">
        <v>0</v>
      </c>
      <c r="M133" s="70">
        <v>0</v>
      </c>
      <c r="N133" s="70">
        <v>0</v>
      </c>
      <c r="O133" s="70">
        <v>0</v>
      </c>
      <c r="P133" s="70">
        <v>0</v>
      </c>
      <c r="Q133" s="70"/>
      <c r="R133" s="70"/>
      <c r="S133" s="70">
        <v>0</v>
      </c>
      <c r="T133" s="70">
        <v>0</v>
      </c>
      <c r="U133" s="70">
        <v>0</v>
      </c>
      <c r="V133" s="70">
        <v>0</v>
      </c>
      <c r="W133" s="70">
        <v>0</v>
      </c>
      <c r="X133" s="70">
        <v>0</v>
      </c>
      <c r="Y133" s="70">
        <v>0</v>
      </c>
      <c r="Z133" s="70">
        <v>0</v>
      </c>
      <c r="AA133" s="70">
        <v>0</v>
      </c>
      <c r="AB133" s="70">
        <v>0</v>
      </c>
      <c r="AC133" s="70">
        <v>0</v>
      </c>
      <c r="AD133" s="70">
        <v>0</v>
      </c>
      <c r="AE133" s="70">
        <v>0</v>
      </c>
      <c r="AF133" s="70">
        <v>0</v>
      </c>
      <c r="AG133" s="70">
        <v>0</v>
      </c>
      <c r="AH133" s="70">
        <v>0</v>
      </c>
      <c r="AI133" s="70">
        <v>0</v>
      </c>
      <c r="AJ133" s="70">
        <v>0</v>
      </c>
      <c r="AK133" s="70">
        <v>0</v>
      </c>
      <c r="AL133" s="70">
        <v>0</v>
      </c>
      <c r="AM133" s="70">
        <v>0</v>
      </c>
      <c r="AN133" s="70">
        <v>0</v>
      </c>
      <c r="AO133" s="70">
        <v>0</v>
      </c>
      <c r="AP133" s="70">
        <v>0</v>
      </c>
      <c r="AQ133" s="70">
        <v>0</v>
      </c>
      <c r="AR133" s="70">
        <v>0</v>
      </c>
      <c r="AS133" s="70">
        <v>0</v>
      </c>
      <c r="AT133" s="70">
        <v>0</v>
      </c>
      <c r="AU133" s="70">
        <v>0</v>
      </c>
      <c r="AV133" s="70">
        <v>0</v>
      </c>
      <c r="AW133" s="70">
        <v>0</v>
      </c>
      <c r="AX133" s="70">
        <v>0</v>
      </c>
      <c r="AY133" s="70">
        <v>0</v>
      </c>
      <c r="AZ133" s="70">
        <v>0</v>
      </c>
      <c r="BA133" s="70">
        <v>0</v>
      </c>
      <c r="BB133" s="70">
        <v>0</v>
      </c>
      <c r="BC133" s="70">
        <v>0</v>
      </c>
      <c r="BD133" s="70">
        <v>0</v>
      </c>
      <c r="BE133" s="70">
        <v>0</v>
      </c>
      <c r="BF133" s="70">
        <v>0</v>
      </c>
      <c r="BG133" s="70">
        <v>0</v>
      </c>
      <c r="BH133" s="70">
        <v>0</v>
      </c>
      <c r="BI133" s="70">
        <v>0</v>
      </c>
      <c r="BJ133" s="70">
        <v>0</v>
      </c>
      <c r="BK133" s="70">
        <v>0</v>
      </c>
      <c r="BL133" s="70">
        <v>0</v>
      </c>
      <c r="BM133" s="70">
        <v>0</v>
      </c>
      <c r="BN133" s="70">
        <v>0</v>
      </c>
      <c r="BO133" s="70">
        <v>0</v>
      </c>
      <c r="BP133" s="70">
        <v>0</v>
      </c>
      <c r="BQ133" s="70">
        <v>0</v>
      </c>
      <c r="BR133" s="70">
        <v>0</v>
      </c>
      <c r="BS133" s="70">
        <v>0</v>
      </c>
      <c r="BT133" s="70">
        <v>0</v>
      </c>
      <c r="BU133" s="70">
        <v>0</v>
      </c>
      <c r="BV133" s="70">
        <v>0</v>
      </c>
      <c r="BW133" s="70">
        <v>0</v>
      </c>
      <c r="BX133" s="70">
        <v>0</v>
      </c>
      <c r="BY133" s="70">
        <v>0</v>
      </c>
      <c r="BZ133" s="70">
        <v>0</v>
      </c>
      <c r="CA133" s="70">
        <v>0</v>
      </c>
      <c r="CB133" s="70">
        <v>0</v>
      </c>
      <c r="CC133" s="70">
        <v>0</v>
      </c>
      <c r="CD133" s="70">
        <v>0</v>
      </c>
      <c r="CE133" s="70">
        <v>0</v>
      </c>
      <c r="CF133" s="70">
        <v>0</v>
      </c>
      <c r="CG133" s="70">
        <v>0</v>
      </c>
      <c r="CH133" s="70">
        <v>0</v>
      </c>
      <c r="CI133" s="70">
        <v>0</v>
      </c>
      <c r="CJ133" s="70">
        <v>0</v>
      </c>
      <c r="CK133" s="70">
        <v>0</v>
      </c>
      <c r="CL133" s="70">
        <v>0</v>
      </c>
      <c r="CM133" s="70">
        <v>0</v>
      </c>
      <c r="CN133" s="70">
        <v>0</v>
      </c>
      <c r="CO133" s="70">
        <v>0</v>
      </c>
      <c r="CP133" s="70">
        <v>0</v>
      </c>
      <c r="CQ133" s="70">
        <v>0</v>
      </c>
      <c r="CR133" s="70">
        <v>0</v>
      </c>
      <c r="CS133" s="70">
        <v>0</v>
      </c>
      <c r="CT133" s="70">
        <v>0</v>
      </c>
      <c r="CU133" s="70">
        <v>0</v>
      </c>
      <c r="CV133" s="70">
        <v>0</v>
      </c>
      <c r="CW133" s="70">
        <v>0</v>
      </c>
      <c r="CX133" s="70">
        <v>0</v>
      </c>
      <c r="CY133" s="70">
        <v>0</v>
      </c>
      <c r="CZ133" s="70">
        <v>0</v>
      </c>
      <c r="DA133" s="70">
        <v>0</v>
      </c>
      <c r="DB133" s="70">
        <v>0</v>
      </c>
      <c r="DC133" s="70">
        <v>0</v>
      </c>
      <c r="DD133" s="70">
        <v>0</v>
      </c>
      <c r="DE133" s="70">
        <v>0</v>
      </c>
      <c r="DF133" s="70">
        <v>0</v>
      </c>
      <c r="DG133" s="70">
        <v>0</v>
      </c>
      <c r="DH133" s="70">
        <v>0</v>
      </c>
      <c r="DI133" s="70">
        <v>0</v>
      </c>
      <c r="DJ133" s="70">
        <v>0</v>
      </c>
      <c r="DK133" s="70">
        <v>0</v>
      </c>
      <c r="DL133" s="78">
        <v>0</v>
      </c>
      <c r="DM133" s="61">
        <v>0</v>
      </c>
      <c r="DN133" s="61">
        <v>0</v>
      </c>
      <c r="DO133" s="61">
        <v>0</v>
      </c>
      <c r="DP133" s="61">
        <v>0</v>
      </c>
      <c r="DQ133" s="61">
        <v>0</v>
      </c>
      <c r="DR133" s="61">
        <v>0</v>
      </c>
      <c r="DS133" s="61">
        <v>0</v>
      </c>
      <c r="DT133" s="61">
        <v>0</v>
      </c>
      <c r="DU133" s="61">
        <v>0</v>
      </c>
      <c r="DV133" s="61">
        <v>0</v>
      </c>
      <c r="DW133" s="61">
        <v>0</v>
      </c>
      <c r="DX133" s="61">
        <v>0</v>
      </c>
      <c r="DY133" s="61">
        <v>0</v>
      </c>
    </row>
    <row r="134" s="61" customFormat="1" spans="1:129">
      <c r="A134" s="69"/>
      <c r="B134" s="70" t="s">
        <v>125</v>
      </c>
      <c r="C134" s="70">
        <v>0</v>
      </c>
      <c r="D134" s="70">
        <v>0</v>
      </c>
      <c r="E134" s="70">
        <v>0</v>
      </c>
      <c r="F134" s="70">
        <v>0</v>
      </c>
      <c r="G134" s="70">
        <v>0</v>
      </c>
      <c r="H134" s="70">
        <v>0</v>
      </c>
      <c r="I134" s="70">
        <v>0</v>
      </c>
      <c r="J134" s="70">
        <v>0</v>
      </c>
      <c r="K134" s="70">
        <v>0</v>
      </c>
      <c r="L134" s="70">
        <v>0</v>
      </c>
      <c r="M134" s="70">
        <v>0</v>
      </c>
      <c r="N134" s="70">
        <v>0</v>
      </c>
      <c r="O134" s="70">
        <v>0</v>
      </c>
      <c r="P134" s="70">
        <v>0</v>
      </c>
      <c r="Q134" s="70"/>
      <c r="R134" s="70"/>
      <c r="S134" s="70">
        <v>0</v>
      </c>
      <c r="T134" s="70">
        <v>0</v>
      </c>
      <c r="U134" s="70">
        <v>0</v>
      </c>
      <c r="V134" s="70">
        <v>0</v>
      </c>
      <c r="W134" s="70">
        <v>0</v>
      </c>
      <c r="X134" s="70">
        <v>0</v>
      </c>
      <c r="Y134" s="70">
        <v>0</v>
      </c>
      <c r="Z134" s="70">
        <v>0</v>
      </c>
      <c r="AA134" s="70">
        <v>0</v>
      </c>
      <c r="AB134" s="70">
        <v>0</v>
      </c>
      <c r="AC134" s="70">
        <v>0</v>
      </c>
      <c r="AD134" s="70">
        <v>0</v>
      </c>
      <c r="AE134" s="70">
        <v>0</v>
      </c>
      <c r="AF134" s="70">
        <v>0</v>
      </c>
      <c r="AG134" s="70">
        <v>0</v>
      </c>
      <c r="AH134" s="70">
        <v>0</v>
      </c>
      <c r="AI134" s="70">
        <v>0</v>
      </c>
      <c r="AJ134" s="70">
        <v>0</v>
      </c>
      <c r="AK134" s="70">
        <v>0</v>
      </c>
      <c r="AL134" s="70">
        <v>0</v>
      </c>
      <c r="AM134" s="70">
        <v>0</v>
      </c>
      <c r="AN134" s="70">
        <v>0</v>
      </c>
      <c r="AO134" s="70">
        <v>0</v>
      </c>
      <c r="AP134" s="70">
        <v>0</v>
      </c>
      <c r="AQ134" s="70">
        <v>0</v>
      </c>
      <c r="AR134" s="70">
        <v>0</v>
      </c>
      <c r="AS134" s="70">
        <v>0</v>
      </c>
      <c r="AT134" s="70">
        <v>0</v>
      </c>
      <c r="AU134" s="70">
        <v>0</v>
      </c>
      <c r="AV134" s="70">
        <v>0</v>
      </c>
      <c r="AW134" s="70">
        <v>0</v>
      </c>
      <c r="AX134" s="70">
        <v>0</v>
      </c>
      <c r="AY134" s="70">
        <v>0</v>
      </c>
      <c r="AZ134" s="70">
        <v>0</v>
      </c>
      <c r="BA134" s="70">
        <v>0</v>
      </c>
      <c r="BB134" s="70">
        <v>0</v>
      </c>
      <c r="BC134" s="70">
        <v>0</v>
      </c>
      <c r="BD134" s="70">
        <v>0</v>
      </c>
      <c r="BE134" s="70">
        <v>0</v>
      </c>
      <c r="BF134" s="70">
        <v>0</v>
      </c>
      <c r="BG134" s="70">
        <v>0</v>
      </c>
      <c r="BH134" s="70">
        <v>0</v>
      </c>
      <c r="BI134" s="70">
        <v>0</v>
      </c>
      <c r="BJ134" s="70">
        <v>0</v>
      </c>
      <c r="BK134" s="70">
        <v>0</v>
      </c>
      <c r="BL134" s="70">
        <v>0</v>
      </c>
      <c r="BM134" s="70">
        <v>0</v>
      </c>
      <c r="BN134" s="70">
        <v>0</v>
      </c>
      <c r="BO134" s="70">
        <v>0</v>
      </c>
      <c r="BP134" s="70">
        <v>0</v>
      </c>
      <c r="BQ134" s="70">
        <v>0</v>
      </c>
      <c r="BR134" s="70">
        <v>0</v>
      </c>
      <c r="BS134" s="70">
        <v>0</v>
      </c>
      <c r="BT134" s="70">
        <v>0</v>
      </c>
      <c r="BU134" s="70">
        <v>0</v>
      </c>
      <c r="BV134" s="70">
        <v>0</v>
      </c>
      <c r="BW134" s="70">
        <v>0</v>
      </c>
      <c r="BX134" s="70">
        <v>0</v>
      </c>
      <c r="BY134" s="70">
        <v>0</v>
      </c>
      <c r="BZ134" s="70">
        <v>0</v>
      </c>
      <c r="CA134" s="70">
        <v>0</v>
      </c>
      <c r="CB134" s="70">
        <v>0</v>
      </c>
      <c r="CC134" s="70">
        <v>0</v>
      </c>
      <c r="CD134" s="70">
        <v>0</v>
      </c>
      <c r="CE134" s="70">
        <v>0</v>
      </c>
      <c r="CF134" s="70">
        <v>0</v>
      </c>
      <c r="CG134" s="70">
        <v>0</v>
      </c>
      <c r="CH134" s="70">
        <v>0</v>
      </c>
      <c r="CI134" s="70">
        <v>0</v>
      </c>
      <c r="CJ134" s="70">
        <v>0</v>
      </c>
      <c r="CK134" s="70">
        <v>0</v>
      </c>
      <c r="CL134" s="70">
        <v>0</v>
      </c>
      <c r="CM134" s="70">
        <v>0</v>
      </c>
      <c r="CN134" s="70">
        <v>0</v>
      </c>
      <c r="CO134" s="70">
        <v>0</v>
      </c>
      <c r="CP134" s="70">
        <v>0</v>
      </c>
      <c r="CQ134" s="70">
        <v>0</v>
      </c>
      <c r="CR134" s="70">
        <v>0</v>
      </c>
      <c r="CS134" s="70">
        <v>0</v>
      </c>
      <c r="CT134" s="70">
        <v>0</v>
      </c>
      <c r="CU134" s="70">
        <v>0</v>
      </c>
      <c r="CV134" s="70">
        <v>0</v>
      </c>
      <c r="CW134" s="70">
        <v>0</v>
      </c>
      <c r="CX134" s="70">
        <v>0</v>
      </c>
      <c r="CY134" s="70">
        <v>0</v>
      </c>
      <c r="CZ134" s="70">
        <v>0</v>
      </c>
      <c r="DA134" s="70">
        <v>0</v>
      </c>
      <c r="DB134" s="70">
        <v>0</v>
      </c>
      <c r="DC134" s="70">
        <v>0</v>
      </c>
      <c r="DD134" s="70">
        <v>0</v>
      </c>
      <c r="DE134" s="70">
        <v>0</v>
      </c>
      <c r="DF134" s="70">
        <v>0</v>
      </c>
      <c r="DG134" s="70">
        <v>0</v>
      </c>
      <c r="DH134" s="70">
        <v>0</v>
      </c>
      <c r="DI134" s="70">
        <v>0</v>
      </c>
      <c r="DJ134" s="70">
        <v>0</v>
      </c>
      <c r="DK134" s="70">
        <v>0</v>
      </c>
      <c r="DL134" s="78">
        <v>0</v>
      </c>
      <c r="DM134" s="61">
        <v>0</v>
      </c>
      <c r="DN134" s="61">
        <v>0</v>
      </c>
      <c r="DO134" s="61">
        <v>0</v>
      </c>
      <c r="DP134" s="61">
        <v>0</v>
      </c>
      <c r="DQ134" s="61">
        <v>0</v>
      </c>
      <c r="DR134" s="61">
        <v>0</v>
      </c>
      <c r="DS134" s="61">
        <v>0</v>
      </c>
      <c r="DT134" s="61">
        <v>0</v>
      </c>
      <c r="DU134" s="61">
        <v>0</v>
      </c>
      <c r="DV134" s="61">
        <v>0</v>
      </c>
      <c r="DW134" s="61">
        <v>0</v>
      </c>
      <c r="DX134" s="61">
        <v>0</v>
      </c>
      <c r="DY134" s="61">
        <v>0</v>
      </c>
    </row>
    <row r="135" s="61" customFormat="1" spans="1:129">
      <c r="A135" s="69"/>
      <c r="B135" s="70" t="s">
        <v>126</v>
      </c>
      <c r="C135" s="70">
        <v>0</v>
      </c>
      <c r="D135" s="70">
        <v>0</v>
      </c>
      <c r="E135" s="70">
        <v>0</v>
      </c>
      <c r="F135" s="70">
        <v>0</v>
      </c>
      <c r="G135" s="70">
        <v>0</v>
      </c>
      <c r="H135" s="70">
        <v>0</v>
      </c>
      <c r="I135" s="70">
        <v>0</v>
      </c>
      <c r="J135" s="70">
        <v>0</v>
      </c>
      <c r="K135" s="70">
        <v>0</v>
      </c>
      <c r="L135" s="70">
        <v>0</v>
      </c>
      <c r="M135" s="70">
        <v>0</v>
      </c>
      <c r="N135" s="70">
        <v>0</v>
      </c>
      <c r="O135" s="70">
        <v>0</v>
      </c>
      <c r="P135" s="70">
        <v>0</v>
      </c>
      <c r="Q135" s="70"/>
      <c r="R135" s="70"/>
      <c r="S135" s="70">
        <v>0</v>
      </c>
      <c r="T135" s="70">
        <v>0</v>
      </c>
      <c r="U135" s="70">
        <v>0</v>
      </c>
      <c r="V135" s="70">
        <v>0</v>
      </c>
      <c r="W135" s="70">
        <v>0</v>
      </c>
      <c r="X135" s="70">
        <v>0</v>
      </c>
      <c r="Y135" s="70">
        <v>0</v>
      </c>
      <c r="Z135" s="70">
        <v>0</v>
      </c>
      <c r="AA135" s="70">
        <v>0</v>
      </c>
      <c r="AB135" s="70">
        <v>0</v>
      </c>
      <c r="AC135" s="70">
        <v>0</v>
      </c>
      <c r="AD135" s="70">
        <v>0</v>
      </c>
      <c r="AE135" s="70">
        <v>0</v>
      </c>
      <c r="AF135" s="70">
        <v>0</v>
      </c>
      <c r="AG135" s="70">
        <v>0</v>
      </c>
      <c r="AH135" s="70">
        <v>0</v>
      </c>
      <c r="AI135" s="70">
        <v>0</v>
      </c>
      <c r="AJ135" s="70">
        <v>0</v>
      </c>
      <c r="AK135" s="70">
        <v>0</v>
      </c>
      <c r="AL135" s="70">
        <v>0</v>
      </c>
      <c r="AM135" s="70">
        <v>0</v>
      </c>
      <c r="AN135" s="70">
        <v>0</v>
      </c>
      <c r="AO135" s="70">
        <v>0</v>
      </c>
      <c r="AP135" s="70">
        <v>0</v>
      </c>
      <c r="AQ135" s="70">
        <v>0</v>
      </c>
      <c r="AR135" s="70">
        <v>0</v>
      </c>
      <c r="AS135" s="70">
        <v>0</v>
      </c>
      <c r="AT135" s="70">
        <v>0</v>
      </c>
      <c r="AU135" s="70">
        <v>0</v>
      </c>
      <c r="AV135" s="70">
        <v>0</v>
      </c>
      <c r="AW135" s="70">
        <v>0</v>
      </c>
      <c r="AX135" s="70">
        <v>0</v>
      </c>
      <c r="AY135" s="70">
        <v>0</v>
      </c>
      <c r="AZ135" s="70">
        <v>0</v>
      </c>
      <c r="BA135" s="70">
        <v>0</v>
      </c>
      <c r="BB135" s="70">
        <v>0</v>
      </c>
      <c r="BC135" s="70">
        <v>0</v>
      </c>
      <c r="BD135" s="70">
        <v>0</v>
      </c>
      <c r="BE135" s="70">
        <v>0</v>
      </c>
      <c r="BF135" s="70">
        <v>0</v>
      </c>
      <c r="BG135" s="70">
        <v>0</v>
      </c>
      <c r="BH135" s="70">
        <v>0</v>
      </c>
      <c r="BI135" s="70">
        <v>0</v>
      </c>
      <c r="BJ135" s="70">
        <v>0</v>
      </c>
      <c r="BK135" s="70">
        <v>0</v>
      </c>
      <c r="BL135" s="70">
        <v>0</v>
      </c>
      <c r="BM135" s="70">
        <v>0</v>
      </c>
      <c r="BN135" s="70">
        <v>0</v>
      </c>
      <c r="BO135" s="70">
        <v>0</v>
      </c>
      <c r="BP135" s="70">
        <v>0</v>
      </c>
      <c r="BQ135" s="70">
        <v>0</v>
      </c>
      <c r="BR135" s="70">
        <v>0</v>
      </c>
      <c r="BS135" s="70">
        <v>0</v>
      </c>
      <c r="BT135" s="70">
        <v>0</v>
      </c>
      <c r="BU135" s="70">
        <v>0</v>
      </c>
      <c r="BV135" s="70">
        <v>0</v>
      </c>
      <c r="BW135" s="70">
        <v>0</v>
      </c>
      <c r="BX135" s="70">
        <v>0</v>
      </c>
      <c r="BY135" s="70">
        <v>0</v>
      </c>
      <c r="BZ135" s="70">
        <v>0</v>
      </c>
      <c r="CA135" s="70">
        <v>0</v>
      </c>
      <c r="CB135" s="70">
        <v>0</v>
      </c>
      <c r="CC135" s="70">
        <v>0</v>
      </c>
      <c r="CD135" s="70">
        <v>0</v>
      </c>
      <c r="CE135" s="70">
        <v>0</v>
      </c>
      <c r="CF135" s="70">
        <v>0</v>
      </c>
      <c r="CG135" s="70">
        <v>0</v>
      </c>
      <c r="CH135" s="70">
        <v>0</v>
      </c>
      <c r="CI135" s="70">
        <v>0</v>
      </c>
      <c r="CJ135" s="70">
        <v>0</v>
      </c>
      <c r="CK135" s="70">
        <v>0</v>
      </c>
      <c r="CL135" s="70">
        <v>0</v>
      </c>
      <c r="CM135" s="70">
        <v>0</v>
      </c>
      <c r="CN135" s="70">
        <v>0</v>
      </c>
      <c r="CO135" s="70">
        <v>0</v>
      </c>
      <c r="CP135" s="70">
        <v>0</v>
      </c>
      <c r="CQ135" s="70">
        <v>0</v>
      </c>
      <c r="CR135" s="70">
        <v>0</v>
      </c>
      <c r="CS135" s="70">
        <v>0</v>
      </c>
      <c r="CT135" s="70">
        <v>0</v>
      </c>
      <c r="CU135" s="70">
        <v>0</v>
      </c>
      <c r="CV135" s="70">
        <v>0</v>
      </c>
      <c r="CW135" s="70">
        <v>0</v>
      </c>
      <c r="CX135" s="70">
        <v>0</v>
      </c>
      <c r="CY135" s="70">
        <v>0</v>
      </c>
      <c r="CZ135" s="70">
        <v>0</v>
      </c>
      <c r="DA135" s="70">
        <v>0</v>
      </c>
      <c r="DB135" s="70">
        <v>0</v>
      </c>
      <c r="DC135" s="70">
        <v>0</v>
      </c>
      <c r="DD135" s="70">
        <v>0</v>
      </c>
      <c r="DE135" s="70">
        <v>0</v>
      </c>
      <c r="DF135" s="70">
        <v>0</v>
      </c>
      <c r="DG135" s="70">
        <v>0</v>
      </c>
      <c r="DH135" s="70">
        <v>0</v>
      </c>
      <c r="DI135" s="70">
        <v>0</v>
      </c>
      <c r="DJ135" s="70">
        <v>0</v>
      </c>
      <c r="DK135" s="70">
        <v>0</v>
      </c>
      <c r="DL135" s="78">
        <v>0</v>
      </c>
      <c r="DM135" s="61">
        <v>0</v>
      </c>
      <c r="DN135" s="61">
        <v>0</v>
      </c>
      <c r="DO135" s="61">
        <v>0</v>
      </c>
      <c r="DP135" s="61">
        <v>0</v>
      </c>
      <c r="DQ135" s="61">
        <v>0</v>
      </c>
      <c r="DR135" s="61">
        <v>0</v>
      </c>
      <c r="DS135" s="61">
        <v>0</v>
      </c>
      <c r="DT135" s="61">
        <v>0</v>
      </c>
      <c r="DU135" s="61">
        <v>0</v>
      </c>
      <c r="DV135" s="61">
        <v>0</v>
      </c>
      <c r="DW135" s="61">
        <v>0</v>
      </c>
      <c r="DX135" s="61">
        <v>0</v>
      </c>
      <c r="DY135" s="61">
        <v>0</v>
      </c>
    </row>
    <row r="136" s="61" customFormat="1" spans="1:129">
      <c r="A136" s="69"/>
      <c r="B136" s="70" t="s">
        <v>127</v>
      </c>
      <c r="C136" s="70">
        <v>23417.65</v>
      </c>
      <c r="D136" s="70">
        <v>0</v>
      </c>
      <c r="E136" s="70">
        <v>0</v>
      </c>
      <c r="F136" s="70">
        <v>0</v>
      </c>
      <c r="G136" s="70">
        <v>0</v>
      </c>
      <c r="H136" s="70">
        <v>0</v>
      </c>
      <c r="I136" s="70">
        <v>0</v>
      </c>
      <c r="J136" s="70">
        <v>8959.77</v>
      </c>
      <c r="K136" s="70">
        <v>0</v>
      </c>
      <c r="L136" s="70">
        <v>0</v>
      </c>
      <c r="M136" s="70">
        <v>0</v>
      </c>
      <c r="N136" s="70">
        <v>0</v>
      </c>
      <c r="O136" s="70">
        <v>0</v>
      </c>
      <c r="P136" s="70">
        <v>0</v>
      </c>
      <c r="Q136" s="70"/>
      <c r="R136" s="70"/>
      <c r="S136" s="70">
        <v>0</v>
      </c>
      <c r="T136" s="70">
        <v>0</v>
      </c>
      <c r="U136" s="70">
        <v>14457.88</v>
      </c>
      <c r="V136" s="70">
        <v>0</v>
      </c>
      <c r="W136" s="70">
        <v>0</v>
      </c>
      <c r="X136" s="70">
        <v>0</v>
      </c>
      <c r="Y136" s="70">
        <v>0</v>
      </c>
      <c r="Z136" s="70">
        <v>0</v>
      </c>
      <c r="AA136" s="70">
        <v>0</v>
      </c>
      <c r="AB136" s="70">
        <v>0</v>
      </c>
      <c r="AC136" s="70">
        <v>0</v>
      </c>
      <c r="AD136" s="70">
        <v>0</v>
      </c>
      <c r="AE136" s="70">
        <v>0</v>
      </c>
      <c r="AF136" s="70">
        <v>0</v>
      </c>
      <c r="AG136" s="70">
        <v>0</v>
      </c>
      <c r="AH136" s="70">
        <v>0</v>
      </c>
      <c r="AI136" s="70">
        <v>0</v>
      </c>
      <c r="AJ136" s="70">
        <v>0</v>
      </c>
      <c r="AK136" s="70">
        <v>0</v>
      </c>
      <c r="AL136" s="70">
        <v>0</v>
      </c>
      <c r="AM136" s="70">
        <v>0</v>
      </c>
      <c r="AN136" s="70">
        <v>0</v>
      </c>
      <c r="AO136" s="70">
        <v>0</v>
      </c>
      <c r="AP136" s="70">
        <v>0</v>
      </c>
      <c r="AQ136" s="70">
        <v>0</v>
      </c>
      <c r="AR136" s="70">
        <v>0</v>
      </c>
      <c r="AS136" s="70">
        <v>0</v>
      </c>
      <c r="AT136" s="70">
        <v>0</v>
      </c>
      <c r="AU136" s="70">
        <v>14457.88</v>
      </c>
      <c r="AV136" s="70">
        <v>1213.59</v>
      </c>
      <c r="AW136" s="70">
        <v>0</v>
      </c>
      <c r="AX136" s="70">
        <v>1708.73</v>
      </c>
      <c r="AY136" s="70">
        <v>0</v>
      </c>
      <c r="AZ136" s="70">
        <v>0</v>
      </c>
      <c r="BA136" s="70">
        <v>0</v>
      </c>
      <c r="BB136" s="70">
        <v>960</v>
      </c>
      <c r="BC136" s="70">
        <v>0</v>
      </c>
      <c r="BD136" s="70">
        <v>0</v>
      </c>
      <c r="BE136" s="70">
        <v>1944</v>
      </c>
      <c r="BF136" s="70">
        <v>0</v>
      </c>
      <c r="BG136" s="70">
        <v>0</v>
      </c>
      <c r="BH136" s="70">
        <v>0</v>
      </c>
      <c r="BI136" s="70">
        <v>0</v>
      </c>
      <c r="BJ136" s="70">
        <v>0</v>
      </c>
      <c r="BK136" s="70">
        <v>0</v>
      </c>
      <c r="BL136" s="70">
        <v>0</v>
      </c>
      <c r="BM136" s="70">
        <v>0</v>
      </c>
      <c r="BN136" s="70">
        <v>0</v>
      </c>
      <c r="BO136" s="70">
        <v>3109</v>
      </c>
      <c r="BP136" s="70">
        <v>0</v>
      </c>
      <c r="BQ136" s="70">
        <v>0</v>
      </c>
      <c r="BR136" s="70">
        <v>0</v>
      </c>
      <c r="BS136" s="70">
        <v>0</v>
      </c>
      <c r="BT136" s="70">
        <v>0</v>
      </c>
      <c r="BU136" s="70">
        <v>0</v>
      </c>
      <c r="BV136" s="70">
        <v>0</v>
      </c>
      <c r="BW136" s="70">
        <v>0</v>
      </c>
      <c r="BX136" s="70">
        <v>0</v>
      </c>
      <c r="BY136" s="70">
        <v>0</v>
      </c>
      <c r="BZ136" s="70">
        <v>0</v>
      </c>
      <c r="CA136" s="70">
        <v>0</v>
      </c>
      <c r="CB136" s="70">
        <v>2160</v>
      </c>
      <c r="CC136" s="70">
        <v>0</v>
      </c>
      <c r="CD136" s="70">
        <v>1514.56</v>
      </c>
      <c r="CE136" s="70">
        <v>0</v>
      </c>
      <c r="CF136" s="70">
        <v>0</v>
      </c>
      <c r="CG136" s="70">
        <v>0</v>
      </c>
      <c r="CH136" s="70">
        <v>0</v>
      </c>
      <c r="CI136" s="70">
        <v>0</v>
      </c>
      <c r="CJ136" s="70">
        <v>0</v>
      </c>
      <c r="CK136" s="70">
        <v>0</v>
      </c>
      <c r="CL136" s="70">
        <v>0</v>
      </c>
      <c r="CM136" s="70">
        <v>0</v>
      </c>
      <c r="CN136" s="70">
        <v>288</v>
      </c>
      <c r="CO136" s="70">
        <v>0</v>
      </c>
      <c r="CP136" s="70">
        <v>0</v>
      </c>
      <c r="CQ136" s="70">
        <v>0</v>
      </c>
      <c r="CR136" s="70">
        <v>0</v>
      </c>
      <c r="CS136" s="70">
        <v>0</v>
      </c>
      <c r="CT136" s="70">
        <v>0</v>
      </c>
      <c r="CU136" s="70">
        <v>0</v>
      </c>
      <c r="CV136" s="70">
        <v>0</v>
      </c>
      <c r="CW136" s="70">
        <v>0</v>
      </c>
      <c r="CX136" s="70">
        <v>0</v>
      </c>
      <c r="CY136" s="70">
        <v>0</v>
      </c>
      <c r="CZ136" s="70">
        <v>0</v>
      </c>
      <c r="DA136" s="70">
        <v>0</v>
      </c>
      <c r="DB136" s="70">
        <v>0</v>
      </c>
      <c r="DC136" s="70">
        <v>0</v>
      </c>
      <c r="DD136" s="70">
        <v>0</v>
      </c>
      <c r="DE136" s="70">
        <v>0</v>
      </c>
      <c r="DF136" s="70">
        <v>0</v>
      </c>
      <c r="DG136" s="70">
        <v>480</v>
      </c>
      <c r="DH136" s="70">
        <v>0</v>
      </c>
      <c r="DI136" s="70">
        <v>0</v>
      </c>
      <c r="DJ136" s="70">
        <v>0</v>
      </c>
      <c r="DK136" s="70">
        <v>0</v>
      </c>
      <c r="DL136" s="78">
        <v>0</v>
      </c>
      <c r="DM136" s="61">
        <v>1080</v>
      </c>
      <c r="DN136" s="61">
        <v>0</v>
      </c>
      <c r="DO136" s="61">
        <v>0</v>
      </c>
      <c r="DP136" s="61">
        <v>0</v>
      </c>
      <c r="DQ136" s="61">
        <v>0</v>
      </c>
      <c r="DR136" s="61">
        <v>0</v>
      </c>
      <c r="DS136" s="61">
        <v>0</v>
      </c>
      <c r="DT136" s="61">
        <v>0</v>
      </c>
      <c r="DU136" s="61">
        <v>0</v>
      </c>
      <c r="DV136" s="61">
        <v>0</v>
      </c>
      <c r="DW136" s="61">
        <v>0</v>
      </c>
      <c r="DX136" s="61">
        <v>0</v>
      </c>
      <c r="DY136" s="61">
        <v>0</v>
      </c>
    </row>
    <row r="137" s="61" customFormat="1" spans="1:129">
      <c r="A137" s="69"/>
      <c r="B137" s="70" t="s">
        <v>128</v>
      </c>
      <c r="C137" s="70">
        <v>0</v>
      </c>
      <c r="D137" s="70">
        <v>0</v>
      </c>
      <c r="E137" s="70">
        <v>0</v>
      </c>
      <c r="F137" s="70">
        <v>0</v>
      </c>
      <c r="G137" s="70">
        <v>0</v>
      </c>
      <c r="H137" s="70">
        <v>0</v>
      </c>
      <c r="I137" s="70">
        <v>0</v>
      </c>
      <c r="J137" s="70">
        <v>0</v>
      </c>
      <c r="K137" s="70">
        <v>0</v>
      </c>
      <c r="L137" s="70">
        <v>0</v>
      </c>
      <c r="M137" s="70">
        <v>0</v>
      </c>
      <c r="N137" s="70">
        <v>0</v>
      </c>
      <c r="O137" s="70">
        <v>0</v>
      </c>
      <c r="P137" s="70">
        <v>0</v>
      </c>
      <c r="Q137" s="70"/>
      <c r="R137" s="70"/>
      <c r="S137" s="70">
        <v>0</v>
      </c>
      <c r="T137" s="70">
        <v>0</v>
      </c>
      <c r="U137" s="70">
        <v>0</v>
      </c>
      <c r="V137" s="70">
        <v>0</v>
      </c>
      <c r="W137" s="70">
        <v>0</v>
      </c>
      <c r="X137" s="70">
        <v>0</v>
      </c>
      <c r="Y137" s="70">
        <v>0</v>
      </c>
      <c r="Z137" s="70">
        <v>0</v>
      </c>
      <c r="AA137" s="70">
        <v>0</v>
      </c>
      <c r="AB137" s="70">
        <v>0</v>
      </c>
      <c r="AC137" s="70">
        <v>0</v>
      </c>
      <c r="AD137" s="70">
        <v>0</v>
      </c>
      <c r="AE137" s="70">
        <v>0</v>
      </c>
      <c r="AF137" s="70">
        <v>0</v>
      </c>
      <c r="AG137" s="70">
        <v>0</v>
      </c>
      <c r="AH137" s="70">
        <v>0</v>
      </c>
      <c r="AI137" s="70">
        <v>0</v>
      </c>
      <c r="AJ137" s="70">
        <v>0</v>
      </c>
      <c r="AK137" s="70">
        <v>0</v>
      </c>
      <c r="AL137" s="70">
        <v>0</v>
      </c>
      <c r="AM137" s="70">
        <v>0</v>
      </c>
      <c r="AN137" s="70">
        <v>0</v>
      </c>
      <c r="AO137" s="70">
        <v>0</v>
      </c>
      <c r="AP137" s="70">
        <v>0</v>
      </c>
      <c r="AQ137" s="70">
        <v>0</v>
      </c>
      <c r="AR137" s="70">
        <v>0</v>
      </c>
      <c r="AS137" s="70">
        <v>0</v>
      </c>
      <c r="AT137" s="70">
        <v>0</v>
      </c>
      <c r="AU137" s="70">
        <v>0</v>
      </c>
      <c r="AV137" s="70">
        <v>0</v>
      </c>
      <c r="AW137" s="70">
        <v>0</v>
      </c>
      <c r="AX137" s="70">
        <v>0</v>
      </c>
      <c r="AY137" s="70">
        <v>0</v>
      </c>
      <c r="AZ137" s="70">
        <v>0</v>
      </c>
      <c r="BA137" s="70">
        <v>0</v>
      </c>
      <c r="BB137" s="70">
        <v>0</v>
      </c>
      <c r="BC137" s="70">
        <v>0</v>
      </c>
      <c r="BD137" s="70">
        <v>0</v>
      </c>
      <c r="BE137" s="70">
        <v>0</v>
      </c>
      <c r="BF137" s="70">
        <v>0</v>
      </c>
      <c r="BG137" s="70">
        <v>0</v>
      </c>
      <c r="BH137" s="70">
        <v>0</v>
      </c>
      <c r="BI137" s="70">
        <v>0</v>
      </c>
      <c r="BJ137" s="70">
        <v>0</v>
      </c>
      <c r="BK137" s="70">
        <v>0</v>
      </c>
      <c r="BL137" s="70">
        <v>0</v>
      </c>
      <c r="BM137" s="70">
        <v>0</v>
      </c>
      <c r="BN137" s="70">
        <v>0</v>
      </c>
      <c r="BO137" s="70">
        <v>0</v>
      </c>
      <c r="BP137" s="70">
        <v>0</v>
      </c>
      <c r="BQ137" s="70">
        <v>0</v>
      </c>
      <c r="BR137" s="70">
        <v>0</v>
      </c>
      <c r="BS137" s="70">
        <v>0</v>
      </c>
      <c r="BT137" s="70">
        <v>0</v>
      </c>
      <c r="BU137" s="70">
        <v>0</v>
      </c>
      <c r="BV137" s="70">
        <v>0</v>
      </c>
      <c r="BW137" s="70">
        <v>0</v>
      </c>
      <c r="BX137" s="70">
        <v>0</v>
      </c>
      <c r="BY137" s="70">
        <v>0</v>
      </c>
      <c r="BZ137" s="70">
        <v>0</v>
      </c>
      <c r="CA137" s="70">
        <v>0</v>
      </c>
      <c r="CB137" s="70">
        <v>0</v>
      </c>
      <c r="CC137" s="70">
        <v>0</v>
      </c>
      <c r="CD137" s="70">
        <v>0</v>
      </c>
      <c r="CE137" s="70">
        <v>0</v>
      </c>
      <c r="CF137" s="70">
        <v>0</v>
      </c>
      <c r="CG137" s="70">
        <v>0</v>
      </c>
      <c r="CH137" s="70">
        <v>0</v>
      </c>
      <c r="CI137" s="70">
        <v>0</v>
      </c>
      <c r="CJ137" s="70">
        <v>0</v>
      </c>
      <c r="CK137" s="70">
        <v>0</v>
      </c>
      <c r="CL137" s="70">
        <v>0</v>
      </c>
      <c r="CM137" s="70">
        <v>0</v>
      </c>
      <c r="CN137" s="70">
        <v>0</v>
      </c>
      <c r="CO137" s="70">
        <v>0</v>
      </c>
      <c r="CP137" s="70">
        <v>0</v>
      </c>
      <c r="CQ137" s="70">
        <v>0</v>
      </c>
      <c r="CR137" s="70">
        <v>0</v>
      </c>
      <c r="CS137" s="70">
        <v>0</v>
      </c>
      <c r="CT137" s="70">
        <v>0</v>
      </c>
      <c r="CU137" s="70">
        <v>0</v>
      </c>
      <c r="CV137" s="70">
        <v>0</v>
      </c>
      <c r="CW137" s="70">
        <v>0</v>
      </c>
      <c r="CX137" s="70">
        <v>0</v>
      </c>
      <c r="CY137" s="70">
        <v>0</v>
      </c>
      <c r="CZ137" s="70">
        <v>0</v>
      </c>
      <c r="DA137" s="70">
        <v>0</v>
      </c>
      <c r="DB137" s="70">
        <v>0</v>
      </c>
      <c r="DC137" s="70">
        <v>0</v>
      </c>
      <c r="DD137" s="70">
        <v>0</v>
      </c>
      <c r="DE137" s="70">
        <v>0</v>
      </c>
      <c r="DF137" s="70">
        <v>0</v>
      </c>
      <c r="DG137" s="70">
        <v>0</v>
      </c>
      <c r="DH137" s="70">
        <v>0</v>
      </c>
      <c r="DI137" s="70">
        <v>0</v>
      </c>
      <c r="DJ137" s="70">
        <v>0</v>
      </c>
      <c r="DK137" s="70">
        <v>0</v>
      </c>
      <c r="DL137" s="78">
        <v>0</v>
      </c>
      <c r="DM137" s="61">
        <v>0</v>
      </c>
      <c r="DN137" s="61">
        <v>0</v>
      </c>
      <c r="DO137" s="61">
        <v>0</v>
      </c>
      <c r="DP137" s="61">
        <v>0</v>
      </c>
      <c r="DQ137" s="61">
        <v>0</v>
      </c>
      <c r="DR137" s="61">
        <v>0</v>
      </c>
      <c r="DS137" s="61">
        <v>0</v>
      </c>
      <c r="DT137" s="61">
        <v>0</v>
      </c>
      <c r="DU137" s="61">
        <v>0</v>
      </c>
      <c r="DV137" s="61">
        <v>0</v>
      </c>
      <c r="DW137" s="61">
        <v>0</v>
      </c>
      <c r="DX137" s="61">
        <v>0</v>
      </c>
      <c r="DY137" s="61">
        <v>0</v>
      </c>
    </row>
    <row r="138" s="61" customFormat="1" spans="1:129">
      <c r="A138" s="69"/>
      <c r="B138" s="70" t="s">
        <v>129</v>
      </c>
      <c r="C138" s="70">
        <v>0</v>
      </c>
      <c r="D138" s="70">
        <v>0</v>
      </c>
      <c r="E138" s="70">
        <v>0</v>
      </c>
      <c r="F138" s="70">
        <v>0</v>
      </c>
      <c r="G138" s="70">
        <v>0</v>
      </c>
      <c r="H138" s="70">
        <v>0</v>
      </c>
      <c r="I138" s="70">
        <v>0</v>
      </c>
      <c r="J138" s="70">
        <v>0</v>
      </c>
      <c r="K138" s="70">
        <v>0</v>
      </c>
      <c r="L138" s="70">
        <v>0</v>
      </c>
      <c r="M138" s="70">
        <v>0</v>
      </c>
      <c r="N138" s="70">
        <v>0</v>
      </c>
      <c r="O138" s="70">
        <v>0</v>
      </c>
      <c r="P138" s="70">
        <v>0</v>
      </c>
      <c r="Q138" s="70"/>
      <c r="R138" s="70"/>
      <c r="S138" s="70">
        <v>0</v>
      </c>
      <c r="T138" s="70">
        <v>0</v>
      </c>
      <c r="U138" s="70">
        <v>0</v>
      </c>
      <c r="V138" s="70">
        <v>0</v>
      </c>
      <c r="W138" s="70">
        <v>0</v>
      </c>
      <c r="X138" s="70">
        <v>0</v>
      </c>
      <c r="Y138" s="70">
        <v>0</v>
      </c>
      <c r="Z138" s="70">
        <v>0</v>
      </c>
      <c r="AA138" s="70">
        <v>0</v>
      </c>
      <c r="AB138" s="70">
        <v>0</v>
      </c>
      <c r="AC138" s="70">
        <v>0</v>
      </c>
      <c r="AD138" s="70">
        <v>0</v>
      </c>
      <c r="AE138" s="70">
        <v>0</v>
      </c>
      <c r="AF138" s="70">
        <v>0</v>
      </c>
      <c r="AG138" s="70">
        <v>0</v>
      </c>
      <c r="AH138" s="70">
        <v>0</v>
      </c>
      <c r="AI138" s="70">
        <v>0</v>
      </c>
      <c r="AJ138" s="70">
        <v>0</v>
      </c>
      <c r="AK138" s="70">
        <v>0</v>
      </c>
      <c r="AL138" s="70">
        <v>0</v>
      </c>
      <c r="AM138" s="70">
        <v>0</v>
      </c>
      <c r="AN138" s="70">
        <v>0</v>
      </c>
      <c r="AO138" s="70">
        <v>0</v>
      </c>
      <c r="AP138" s="70">
        <v>0</v>
      </c>
      <c r="AQ138" s="70">
        <v>0</v>
      </c>
      <c r="AR138" s="70">
        <v>0</v>
      </c>
      <c r="AS138" s="70">
        <v>0</v>
      </c>
      <c r="AT138" s="70">
        <v>0</v>
      </c>
      <c r="AU138" s="70">
        <v>0</v>
      </c>
      <c r="AV138" s="70">
        <v>0</v>
      </c>
      <c r="AW138" s="70">
        <v>0</v>
      </c>
      <c r="AX138" s="70">
        <v>0</v>
      </c>
      <c r="AY138" s="70">
        <v>0</v>
      </c>
      <c r="AZ138" s="70">
        <v>0</v>
      </c>
      <c r="BA138" s="70">
        <v>0</v>
      </c>
      <c r="BB138" s="70">
        <v>0</v>
      </c>
      <c r="BC138" s="70">
        <v>0</v>
      </c>
      <c r="BD138" s="70">
        <v>0</v>
      </c>
      <c r="BE138" s="70">
        <v>0</v>
      </c>
      <c r="BF138" s="70">
        <v>0</v>
      </c>
      <c r="BG138" s="70">
        <v>0</v>
      </c>
      <c r="BH138" s="70">
        <v>0</v>
      </c>
      <c r="BI138" s="70">
        <v>0</v>
      </c>
      <c r="BJ138" s="70">
        <v>0</v>
      </c>
      <c r="BK138" s="70">
        <v>0</v>
      </c>
      <c r="BL138" s="70">
        <v>0</v>
      </c>
      <c r="BM138" s="70">
        <v>0</v>
      </c>
      <c r="BN138" s="70">
        <v>0</v>
      </c>
      <c r="BO138" s="70">
        <v>0</v>
      </c>
      <c r="BP138" s="70">
        <v>0</v>
      </c>
      <c r="BQ138" s="70">
        <v>0</v>
      </c>
      <c r="BR138" s="70">
        <v>0</v>
      </c>
      <c r="BS138" s="70">
        <v>0</v>
      </c>
      <c r="BT138" s="70">
        <v>0</v>
      </c>
      <c r="BU138" s="70">
        <v>0</v>
      </c>
      <c r="BV138" s="70">
        <v>0</v>
      </c>
      <c r="BW138" s="70">
        <v>0</v>
      </c>
      <c r="BX138" s="70">
        <v>0</v>
      </c>
      <c r="BY138" s="70">
        <v>0</v>
      </c>
      <c r="BZ138" s="70">
        <v>0</v>
      </c>
      <c r="CA138" s="70">
        <v>0</v>
      </c>
      <c r="CB138" s="70">
        <v>0</v>
      </c>
      <c r="CC138" s="70">
        <v>0</v>
      </c>
      <c r="CD138" s="70">
        <v>0</v>
      </c>
      <c r="CE138" s="70">
        <v>0</v>
      </c>
      <c r="CF138" s="70">
        <v>0</v>
      </c>
      <c r="CG138" s="70">
        <v>0</v>
      </c>
      <c r="CH138" s="70">
        <v>0</v>
      </c>
      <c r="CI138" s="70">
        <v>0</v>
      </c>
      <c r="CJ138" s="70">
        <v>0</v>
      </c>
      <c r="CK138" s="70">
        <v>0</v>
      </c>
      <c r="CL138" s="70">
        <v>0</v>
      </c>
      <c r="CM138" s="70">
        <v>0</v>
      </c>
      <c r="CN138" s="70">
        <v>0</v>
      </c>
      <c r="CO138" s="70">
        <v>0</v>
      </c>
      <c r="CP138" s="70">
        <v>0</v>
      </c>
      <c r="CQ138" s="70">
        <v>0</v>
      </c>
      <c r="CR138" s="70">
        <v>0</v>
      </c>
      <c r="CS138" s="70">
        <v>0</v>
      </c>
      <c r="CT138" s="70">
        <v>0</v>
      </c>
      <c r="CU138" s="70">
        <v>0</v>
      </c>
      <c r="CV138" s="70">
        <v>0</v>
      </c>
      <c r="CW138" s="70">
        <v>0</v>
      </c>
      <c r="CX138" s="70">
        <v>0</v>
      </c>
      <c r="CY138" s="70">
        <v>0</v>
      </c>
      <c r="CZ138" s="70">
        <v>0</v>
      </c>
      <c r="DA138" s="70">
        <v>0</v>
      </c>
      <c r="DB138" s="70">
        <v>0</v>
      </c>
      <c r="DC138" s="70">
        <v>0</v>
      </c>
      <c r="DD138" s="70">
        <v>0</v>
      </c>
      <c r="DE138" s="70">
        <v>0</v>
      </c>
      <c r="DF138" s="70">
        <v>0</v>
      </c>
      <c r="DG138" s="70">
        <v>0</v>
      </c>
      <c r="DH138" s="70">
        <v>0</v>
      </c>
      <c r="DI138" s="70">
        <v>0</v>
      </c>
      <c r="DJ138" s="70">
        <v>0</v>
      </c>
      <c r="DK138" s="70">
        <v>0</v>
      </c>
      <c r="DL138" s="78">
        <v>0</v>
      </c>
      <c r="DM138" s="61">
        <v>0</v>
      </c>
      <c r="DN138" s="61">
        <v>0</v>
      </c>
      <c r="DO138" s="61">
        <v>0</v>
      </c>
      <c r="DP138" s="61">
        <v>0</v>
      </c>
      <c r="DQ138" s="61">
        <v>0</v>
      </c>
      <c r="DR138" s="61">
        <v>0</v>
      </c>
      <c r="DS138" s="61">
        <v>0</v>
      </c>
      <c r="DT138" s="61">
        <v>0</v>
      </c>
      <c r="DU138" s="61">
        <v>0</v>
      </c>
      <c r="DV138" s="61">
        <v>0</v>
      </c>
      <c r="DW138" s="61">
        <v>0</v>
      </c>
      <c r="DX138" s="61">
        <v>0</v>
      </c>
      <c r="DY138" s="61">
        <v>0</v>
      </c>
    </row>
    <row r="139" s="61" customFormat="1" spans="1:129">
      <c r="A139" s="69"/>
      <c r="B139" s="70" t="s">
        <v>130</v>
      </c>
      <c r="C139" s="70">
        <v>0</v>
      </c>
      <c r="D139" s="70">
        <v>0</v>
      </c>
      <c r="E139" s="70">
        <v>0</v>
      </c>
      <c r="F139" s="70">
        <v>0</v>
      </c>
      <c r="G139" s="70">
        <v>0</v>
      </c>
      <c r="H139" s="70">
        <v>0</v>
      </c>
      <c r="I139" s="70">
        <v>0</v>
      </c>
      <c r="J139" s="70">
        <v>0</v>
      </c>
      <c r="K139" s="70">
        <v>0</v>
      </c>
      <c r="L139" s="70">
        <v>0</v>
      </c>
      <c r="M139" s="70">
        <v>0</v>
      </c>
      <c r="N139" s="70">
        <v>0</v>
      </c>
      <c r="O139" s="70">
        <v>0</v>
      </c>
      <c r="P139" s="70">
        <v>0</v>
      </c>
      <c r="Q139" s="70"/>
      <c r="R139" s="70"/>
      <c r="S139" s="70">
        <v>0</v>
      </c>
      <c r="T139" s="70">
        <v>0</v>
      </c>
      <c r="U139" s="70">
        <v>0</v>
      </c>
      <c r="V139" s="70">
        <v>0</v>
      </c>
      <c r="W139" s="70">
        <v>0</v>
      </c>
      <c r="X139" s="70">
        <v>0</v>
      </c>
      <c r="Y139" s="70">
        <v>0</v>
      </c>
      <c r="Z139" s="70">
        <v>0</v>
      </c>
      <c r="AA139" s="70">
        <v>0</v>
      </c>
      <c r="AB139" s="70">
        <v>0</v>
      </c>
      <c r="AC139" s="70">
        <v>0</v>
      </c>
      <c r="AD139" s="70">
        <v>0</v>
      </c>
      <c r="AE139" s="70">
        <v>0</v>
      </c>
      <c r="AF139" s="70">
        <v>0</v>
      </c>
      <c r="AG139" s="70">
        <v>0</v>
      </c>
      <c r="AH139" s="70">
        <v>0</v>
      </c>
      <c r="AI139" s="70">
        <v>0</v>
      </c>
      <c r="AJ139" s="70">
        <v>0</v>
      </c>
      <c r="AK139" s="70">
        <v>0</v>
      </c>
      <c r="AL139" s="70">
        <v>0</v>
      </c>
      <c r="AM139" s="70">
        <v>0</v>
      </c>
      <c r="AN139" s="70">
        <v>0</v>
      </c>
      <c r="AO139" s="70">
        <v>0</v>
      </c>
      <c r="AP139" s="70">
        <v>0</v>
      </c>
      <c r="AQ139" s="70">
        <v>0</v>
      </c>
      <c r="AR139" s="70">
        <v>0</v>
      </c>
      <c r="AS139" s="70">
        <v>0</v>
      </c>
      <c r="AT139" s="70">
        <v>0</v>
      </c>
      <c r="AU139" s="70">
        <v>0</v>
      </c>
      <c r="AV139" s="70">
        <v>0</v>
      </c>
      <c r="AW139" s="70">
        <v>0</v>
      </c>
      <c r="AX139" s="70">
        <v>0</v>
      </c>
      <c r="AY139" s="70">
        <v>0</v>
      </c>
      <c r="AZ139" s="70">
        <v>0</v>
      </c>
      <c r="BA139" s="70">
        <v>0</v>
      </c>
      <c r="BB139" s="70">
        <v>0</v>
      </c>
      <c r="BC139" s="70">
        <v>0</v>
      </c>
      <c r="BD139" s="70">
        <v>0</v>
      </c>
      <c r="BE139" s="70">
        <v>0</v>
      </c>
      <c r="BF139" s="70">
        <v>0</v>
      </c>
      <c r="BG139" s="70">
        <v>0</v>
      </c>
      <c r="BH139" s="70">
        <v>0</v>
      </c>
      <c r="BI139" s="70">
        <v>0</v>
      </c>
      <c r="BJ139" s="70">
        <v>0</v>
      </c>
      <c r="BK139" s="70">
        <v>0</v>
      </c>
      <c r="BL139" s="70">
        <v>0</v>
      </c>
      <c r="BM139" s="70">
        <v>0</v>
      </c>
      <c r="BN139" s="70">
        <v>0</v>
      </c>
      <c r="BO139" s="70">
        <v>0</v>
      </c>
      <c r="BP139" s="70">
        <v>0</v>
      </c>
      <c r="BQ139" s="70">
        <v>0</v>
      </c>
      <c r="BR139" s="70">
        <v>0</v>
      </c>
      <c r="BS139" s="70">
        <v>0</v>
      </c>
      <c r="BT139" s="70">
        <v>0</v>
      </c>
      <c r="BU139" s="70">
        <v>0</v>
      </c>
      <c r="BV139" s="70">
        <v>0</v>
      </c>
      <c r="BW139" s="70">
        <v>0</v>
      </c>
      <c r="BX139" s="70">
        <v>0</v>
      </c>
      <c r="BY139" s="70">
        <v>0</v>
      </c>
      <c r="BZ139" s="70">
        <v>0</v>
      </c>
      <c r="CA139" s="70">
        <v>0</v>
      </c>
      <c r="CB139" s="70">
        <v>0</v>
      </c>
      <c r="CC139" s="70">
        <v>0</v>
      </c>
      <c r="CD139" s="70">
        <v>0</v>
      </c>
      <c r="CE139" s="70">
        <v>0</v>
      </c>
      <c r="CF139" s="70">
        <v>0</v>
      </c>
      <c r="CG139" s="70">
        <v>0</v>
      </c>
      <c r="CH139" s="70">
        <v>0</v>
      </c>
      <c r="CI139" s="70">
        <v>0</v>
      </c>
      <c r="CJ139" s="70">
        <v>0</v>
      </c>
      <c r="CK139" s="70">
        <v>0</v>
      </c>
      <c r="CL139" s="70">
        <v>0</v>
      </c>
      <c r="CM139" s="70">
        <v>0</v>
      </c>
      <c r="CN139" s="70">
        <v>0</v>
      </c>
      <c r="CO139" s="70">
        <v>0</v>
      </c>
      <c r="CP139" s="70">
        <v>0</v>
      </c>
      <c r="CQ139" s="70">
        <v>0</v>
      </c>
      <c r="CR139" s="70">
        <v>0</v>
      </c>
      <c r="CS139" s="70">
        <v>0</v>
      </c>
      <c r="CT139" s="70">
        <v>0</v>
      </c>
      <c r="CU139" s="70">
        <v>0</v>
      </c>
      <c r="CV139" s="70">
        <v>0</v>
      </c>
      <c r="CW139" s="70">
        <v>0</v>
      </c>
      <c r="CX139" s="70">
        <v>0</v>
      </c>
      <c r="CY139" s="70">
        <v>0</v>
      </c>
      <c r="CZ139" s="70">
        <v>0</v>
      </c>
      <c r="DA139" s="70">
        <v>0</v>
      </c>
      <c r="DB139" s="70">
        <v>0</v>
      </c>
      <c r="DC139" s="70">
        <v>0</v>
      </c>
      <c r="DD139" s="70">
        <v>0</v>
      </c>
      <c r="DE139" s="70">
        <v>0</v>
      </c>
      <c r="DF139" s="70">
        <v>0</v>
      </c>
      <c r="DG139" s="70">
        <v>0</v>
      </c>
      <c r="DH139" s="70">
        <v>0</v>
      </c>
      <c r="DI139" s="70">
        <v>0</v>
      </c>
      <c r="DJ139" s="70">
        <v>0</v>
      </c>
      <c r="DK139" s="70">
        <v>0</v>
      </c>
      <c r="DL139" s="78">
        <v>0</v>
      </c>
      <c r="DM139" s="61">
        <v>0</v>
      </c>
      <c r="DN139" s="61">
        <v>0</v>
      </c>
      <c r="DO139" s="61">
        <v>0</v>
      </c>
      <c r="DP139" s="61">
        <v>0</v>
      </c>
      <c r="DQ139" s="61">
        <v>0</v>
      </c>
      <c r="DR139" s="61">
        <v>0</v>
      </c>
      <c r="DS139" s="61">
        <v>0</v>
      </c>
      <c r="DT139" s="61">
        <v>0</v>
      </c>
      <c r="DU139" s="61">
        <v>0</v>
      </c>
      <c r="DV139" s="61">
        <v>0</v>
      </c>
      <c r="DW139" s="61">
        <v>0</v>
      </c>
      <c r="DX139" s="61">
        <v>0</v>
      </c>
      <c r="DY139" s="61">
        <v>0</v>
      </c>
    </row>
    <row r="140" s="61" customFormat="1" spans="1:129">
      <c r="A140" s="69"/>
      <c r="B140" s="70" t="s">
        <v>131</v>
      </c>
      <c r="C140" s="70">
        <v>0</v>
      </c>
      <c r="D140" s="70">
        <v>0</v>
      </c>
      <c r="E140" s="70">
        <v>0</v>
      </c>
      <c r="F140" s="70">
        <v>0</v>
      </c>
      <c r="G140" s="70">
        <v>0</v>
      </c>
      <c r="H140" s="70">
        <v>0</v>
      </c>
      <c r="I140" s="70">
        <v>0</v>
      </c>
      <c r="J140" s="70">
        <v>0</v>
      </c>
      <c r="K140" s="70">
        <v>0</v>
      </c>
      <c r="L140" s="70">
        <v>0</v>
      </c>
      <c r="M140" s="70">
        <v>0</v>
      </c>
      <c r="N140" s="70">
        <v>0</v>
      </c>
      <c r="O140" s="70">
        <v>0</v>
      </c>
      <c r="P140" s="70">
        <v>0</v>
      </c>
      <c r="Q140" s="70"/>
      <c r="R140" s="70"/>
      <c r="S140" s="70">
        <v>0</v>
      </c>
      <c r="T140" s="70">
        <v>0</v>
      </c>
      <c r="U140" s="70">
        <v>0</v>
      </c>
      <c r="V140" s="70">
        <v>0</v>
      </c>
      <c r="W140" s="70">
        <v>0</v>
      </c>
      <c r="X140" s="70">
        <v>0</v>
      </c>
      <c r="Y140" s="70">
        <v>0</v>
      </c>
      <c r="Z140" s="70">
        <v>0</v>
      </c>
      <c r="AA140" s="70">
        <v>0</v>
      </c>
      <c r="AB140" s="70">
        <v>0</v>
      </c>
      <c r="AC140" s="70">
        <v>0</v>
      </c>
      <c r="AD140" s="70">
        <v>0</v>
      </c>
      <c r="AE140" s="70">
        <v>0</v>
      </c>
      <c r="AF140" s="70">
        <v>0</v>
      </c>
      <c r="AG140" s="70">
        <v>0</v>
      </c>
      <c r="AH140" s="70">
        <v>0</v>
      </c>
      <c r="AI140" s="70">
        <v>0</v>
      </c>
      <c r="AJ140" s="70">
        <v>0</v>
      </c>
      <c r="AK140" s="70">
        <v>0</v>
      </c>
      <c r="AL140" s="70">
        <v>0</v>
      </c>
      <c r="AM140" s="70">
        <v>0</v>
      </c>
      <c r="AN140" s="70">
        <v>0</v>
      </c>
      <c r="AO140" s="70">
        <v>0</v>
      </c>
      <c r="AP140" s="70">
        <v>0</v>
      </c>
      <c r="AQ140" s="70">
        <v>0</v>
      </c>
      <c r="AR140" s="70">
        <v>0</v>
      </c>
      <c r="AS140" s="70">
        <v>0</v>
      </c>
      <c r="AT140" s="70">
        <v>0</v>
      </c>
      <c r="AU140" s="70">
        <v>0</v>
      </c>
      <c r="AV140" s="70">
        <v>0</v>
      </c>
      <c r="AW140" s="70">
        <v>0</v>
      </c>
      <c r="AX140" s="70">
        <v>0</v>
      </c>
      <c r="AY140" s="70">
        <v>0</v>
      </c>
      <c r="AZ140" s="70">
        <v>0</v>
      </c>
      <c r="BA140" s="70">
        <v>0</v>
      </c>
      <c r="BB140" s="70">
        <v>0</v>
      </c>
      <c r="BC140" s="70">
        <v>0</v>
      </c>
      <c r="BD140" s="70">
        <v>0</v>
      </c>
      <c r="BE140" s="70">
        <v>0</v>
      </c>
      <c r="BF140" s="70">
        <v>0</v>
      </c>
      <c r="BG140" s="70">
        <v>0</v>
      </c>
      <c r="BH140" s="70">
        <v>0</v>
      </c>
      <c r="BI140" s="70">
        <v>0</v>
      </c>
      <c r="BJ140" s="70">
        <v>0</v>
      </c>
      <c r="BK140" s="70">
        <v>0</v>
      </c>
      <c r="BL140" s="70">
        <v>0</v>
      </c>
      <c r="BM140" s="70">
        <v>0</v>
      </c>
      <c r="BN140" s="70">
        <v>0</v>
      </c>
      <c r="BO140" s="70">
        <v>0</v>
      </c>
      <c r="BP140" s="70">
        <v>0</v>
      </c>
      <c r="BQ140" s="70">
        <v>0</v>
      </c>
      <c r="BR140" s="70">
        <v>0</v>
      </c>
      <c r="BS140" s="70">
        <v>0</v>
      </c>
      <c r="BT140" s="70">
        <v>0</v>
      </c>
      <c r="BU140" s="70">
        <v>0</v>
      </c>
      <c r="BV140" s="70">
        <v>0</v>
      </c>
      <c r="BW140" s="70">
        <v>0</v>
      </c>
      <c r="BX140" s="70">
        <v>0</v>
      </c>
      <c r="BY140" s="70">
        <v>0</v>
      </c>
      <c r="BZ140" s="70">
        <v>0</v>
      </c>
      <c r="CA140" s="70">
        <v>0</v>
      </c>
      <c r="CB140" s="70">
        <v>0</v>
      </c>
      <c r="CC140" s="70">
        <v>0</v>
      </c>
      <c r="CD140" s="70">
        <v>0</v>
      </c>
      <c r="CE140" s="70">
        <v>0</v>
      </c>
      <c r="CF140" s="70">
        <v>0</v>
      </c>
      <c r="CG140" s="70">
        <v>0</v>
      </c>
      <c r="CH140" s="70">
        <v>0</v>
      </c>
      <c r="CI140" s="70">
        <v>0</v>
      </c>
      <c r="CJ140" s="70">
        <v>0</v>
      </c>
      <c r="CK140" s="70">
        <v>0</v>
      </c>
      <c r="CL140" s="70">
        <v>0</v>
      </c>
      <c r="CM140" s="70">
        <v>0</v>
      </c>
      <c r="CN140" s="70">
        <v>0</v>
      </c>
      <c r="CO140" s="70">
        <v>0</v>
      </c>
      <c r="CP140" s="70">
        <v>0</v>
      </c>
      <c r="CQ140" s="70">
        <v>0</v>
      </c>
      <c r="CR140" s="70">
        <v>0</v>
      </c>
      <c r="CS140" s="70">
        <v>0</v>
      </c>
      <c r="CT140" s="70">
        <v>0</v>
      </c>
      <c r="CU140" s="70">
        <v>0</v>
      </c>
      <c r="CV140" s="70">
        <v>0</v>
      </c>
      <c r="CW140" s="70">
        <v>0</v>
      </c>
      <c r="CX140" s="70">
        <v>0</v>
      </c>
      <c r="CY140" s="70">
        <v>0</v>
      </c>
      <c r="CZ140" s="70">
        <v>0</v>
      </c>
      <c r="DA140" s="70">
        <v>0</v>
      </c>
      <c r="DB140" s="70">
        <v>0</v>
      </c>
      <c r="DC140" s="70">
        <v>0</v>
      </c>
      <c r="DD140" s="70">
        <v>0</v>
      </c>
      <c r="DE140" s="70">
        <v>0</v>
      </c>
      <c r="DF140" s="70">
        <v>0</v>
      </c>
      <c r="DG140" s="70">
        <v>0</v>
      </c>
      <c r="DH140" s="70">
        <v>0</v>
      </c>
      <c r="DI140" s="70">
        <v>0</v>
      </c>
      <c r="DJ140" s="70">
        <v>0</v>
      </c>
      <c r="DK140" s="70">
        <v>0</v>
      </c>
      <c r="DL140" s="78">
        <v>0</v>
      </c>
      <c r="DM140" s="61">
        <v>0</v>
      </c>
      <c r="DN140" s="61">
        <v>0</v>
      </c>
      <c r="DO140" s="61">
        <v>0</v>
      </c>
      <c r="DP140" s="61">
        <v>0</v>
      </c>
      <c r="DQ140" s="61">
        <v>0</v>
      </c>
      <c r="DR140" s="61">
        <v>0</v>
      </c>
      <c r="DS140" s="61">
        <v>0</v>
      </c>
      <c r="DT140" s="61">
        <v>0</v>
      </c>
      <c r="DU140" s="61">
        <v>0</v>
      </c>
      <c r="DV140" s="61">
        <v>0</v>
      </c>
      <c r="DW140" s="61">
        <v>0</v>
      </c>
      <c r="DX140" s="61">
        <v>0</v>
      </c>
      <c r="DY140" s="61">
        <v>0</v>
      </c>
    </row>
    <row r="141" s="61" customFormat="1" spans="1:129">
      <c r="A141" s="69"/>
      <c r="B141" s="70" t="s">
        <v>132</v>
      </c>
      <c r="C141" s="70">
        <v>15533.98</v>
      </c>
      <c r="D141" s="70">
        <v>0</v>
      </c>
      <c r="E141" s="70">
        <v>0</v>
      </c>
      <c r="F141" s="70">
        <v>0</v>
      </c>
      <c r="G141" s="70">
        <v>0</v>
      </c>
      <c r="H141" s="70">
        <v>0</v>
      </c>
      <c r="I141" s="70">
        <v>0</v>
      </c>
      <c r="J141" s="70">
        <v>0</v>
      </c>
      <c r="K141" s="70">
        <v>0</v>
      </c>
      <c r="L141" s="70">
        <v>0</v>
      </c>
      <c r="M141" s="70">
        <v>0</v>
      </c>
      <c r="N141" s="70">
        <v>0</v>
      </c>
      <c r="O141" s="70">
        <v>0</v>
      </c>
      <c r="P141" s="70">
        <v>0</v>
      </c>
      <c r="Q141" s="70"/>
      <c r="R141" s="70"/>
      <c r="S141" s="70">
        <v>0</v>
      </c>
      <c r="T141" s="70">
        <v>0</v>
      </c>
      <c r="U141" s="70">
        <v>0</v>
      </c>
      <c r="V141" s="70">
        <v>15533.98</v>
      </c>
      <c r="W141" s="70">
        <v>0</v>
      </c>
      <c r="X141" s="70">
        <v>0</v>
      </c>
      <c r="Y141" s="70">
        <v>0</v>
      </c>
      <c r="Z141" s="70">
        <v>0</v>
      </c>
      <c r="AA141" s="70">
        <v>0</v>
      </c>
      <c r="AB141" s="70">
        <v>15533.98</v>
      </c>
      <c r="AC141" s="70">
        <v>0</v>
      </c>
      <c r="AD141" s="70">
        <v>0</v>
      </c>
      <c r="AE141" s="70">
        <v>0</v>
      </c>
      <c r="AF141" s="70">
        <v>0</v>
      </c>
      <c r="AG141" s="70">
        <v>0</v>
      </c>
      <c r="AH141" s="70">
        <v>0</v>
      </c>
      <c r="AI141" s="70">
        <v>0</v>
      </c>
      <c r="AJ141" s="70">
        <v>0</v>
      </c>
      <c r="AK141" s="70">
        <v>0</v>
      </c>
      <c r="AL141" s="70">
        <v>0</v>
      </c>
      <c r="AM141" s="70">
        <v>0</v>
      </c>
      <c r="AN141" s="70">
        <v>0</v>
      </c>
      <c r="AO141" s="70">
        <v>0</v>
      </c>
      <c r="AP141" s="70">
        <v>0</v>
      </c>
      <c r="AQ141" s="70">
        <v>0</v>
      </c>
      <c r="AR141" s="70">
        <v>0</v>
      </c>
      <c r="AS141" s="70">
        <v>0</v>
      </c>
      <c r="AT141" s="70">
        <v>0</v>
      </c>
      <c r="AU141" s="70">
        <v>0</v>
      </c>
      <c r="AV141" s="70">
        <v>0</v>
      </c>
      <c r="AW141" s="70">
        <v>0</v>
      </c>
      <c r="AX141" s="70">
        <v>0</v>
      </c>
      <c r="AY141" s="70">
        <v>0</v>
      </c>
      <c r="AZ141" s="70">
        <v>0</v>
      </c>
      <c r="BA141" s="70">
        <v>0</v>
      </c>
      <c r="BB141" s="70">
        <v>0</v>
      </c>
      <c r="BC141" s="70">
        <v>0</v>
      </c>
      <c r="BD141" s="70">
        <v>0</v>
      </c>
      <c r="BE141" s="70">
        <v>0</v>
      </c>
      <c r="BF141" s="70">
        <v>0</v>
      </c>
      <c r="BG141" s="70">
        <v>0</v>
      </c>
      <c r="BH141" s="70">
        <v>0</v>
      </c>
      <c r="BI141" s="70">
        <v>0</v>
      </c>
      <c r="BJ141" s="70">
        <v>0</v>
      </c>
      <c r="BK141" s="70">
        <v>0</v>
      </c>
      <c r="BL141" s="70">
        <v>0</v>
      </c>
      <c r="BM141" s="70">
        <v>0</v>
      </c>
      <c r="BN141" s="70">
        <v>0</v>
      </c>
      <c r="BO141" s="70">
        <v>0</v>
      </c>
      <c r="BP141" s="70">
        <v>0</v>
      </c>
      <c r="BQ141" s="70">
        <v>0</v>
      </c>
      <c r="BR141" s="70">
        <v>0</v>
      </c>
      <c r="BS141" s="70">
        <v>0</v>
      </c>
      <c r="BT141" s="70">
        <v>0</v>
      </c>
      <c r="BU141" s="70">
        <v>0</v>
      </c>
      <c r="BV141" s="70">
        <v>0</v>
      </c>
      <c r="BW141" s="70">
        <v>0</v>
      </c>
      <c r="BX141" s="70">
        <v>0</v>
      </c>
      <c r="BY141" s="70">
        <v>0</v>
      </c>
      <c r="BZ141" s="70">
        <v>0</v>
      </c>
      <c r="CA141" s="70">
        <v>0</v>
      </c>
      <c r="CB141" s="70">
        <v>0</v>
      </c>
      <c r="CC141" s="70">
        <v>0</v>
      </c>
      <c r="CD141" s="70">
        <v>0</v>
      </c>
      <c r="CE141" s="70">
        <v>0</v>
      </c>
      <c r="CF141" s="70">
        <v>0</v>
      </c>
      <c r="CG141" s="70">
        <v>0</v>
      </c>
      <c r="CH141" s="70">
        <v>0</v>
      </c>
      <c r="CI141" s="70">
        <v>0</v>
      </c>
      <c r="CJ141" s="70">
        <v>0</v>
      </c>
      <c r="CK141" s="70">
        <v>0</v>
      </c>
      <c r="CL141" s="70">
        <v>0</v>
      </c>
      <c r="CM141" s="70">
        <v>0</v>
      </c>
      <c r="CN141" s="70">
        <v>0</v>
      </c>
      <c r="CO141" s="70">
        <v>0</v>
      </c>
      <c r="CP141" s="70">
        <v>0</v>
      </c>
      <c r="CQ141" s="70">
        <v>0</v>
      </c>
      <c r="CR141" s="70">
        <v>0</v>
      </c>
      <c r="CS141" s="70">
        <v>0</v>
      </c>
      <c r="CT141" s="70">
        <v>0</v>
      </c>
      <c r="CU141" s="70">
        <v>0</v>
      </c>
      <c r="CV141" s="70">
        <v>0</v>
      </c>
      <c r="CW141" s="70">
        <v>0</v>
      </c>
      <c r="CX141" s="70">
        <v>0</v>
      </c>
      <c r="CY141" s="70">
        <v>0</v>
      </c>
      <c r="CZ141" s="70">
        <v>0</v>
      </c>
      <c r="DA141" s="70">
        <v>0</v>
      </c>
      <c r="DB141" s="70">
        <v>0</v>
      </c>
      <c r="DC141" s="70">
        <v>0</v>
      </c>
      <c r="DD141" s="70">
        <v>0</v>
      </c>
      <c r="DE141" s="70">
        <v>0</v>
      </c>
      <c r="DF141" s="70">
        <v>0</v>
      </c>
      <c r="DG141" s="70">
        <v>0</v>
      </c>
      <c r="DH141" s="70">
        <v>0</v>
      </c>
      <c r="DI141" s="70">
        <v>0</v>
      </c>
      <c r="DJ141" s="70">
        <v>0</v>
      </c>
      <c r="DK141" s="70">
        <v>0</v>
      </c>
      <c r="DL141" s="78">
        <v>0</v>
      </c>
      <c r="DM141" s="61">
        <v>0</v>
      </c>
      <c r="DN141" s="61">
        <v>0</v>
      </c>
      <c r="DO141" s="61">
        <v>0</v>
      </c>
      <c r="DP141" s="61">
        <v>0</v>
      </c>
      <c r="DQ141" s="61">
        <v>0</v>
      </c>
      <c r="DR141" s="61">
        <v>0</v>
      </c>
      <c r="DS141" s="61">
        <v>0</v>
      </c>
      <c r="DT141" s="61">
        <v>0</v>
      </c>
      <c r="DU141" s="61">
        <v>0</v>
      </c>
      <c r="DV141" s="61">
        <v>0</v>
      </c>
      <c r="DW141" s="61">
        <v>0</v>
      </c>
      <c r="DX141" s="61">
        <v>0</v>
      </c>
      <c r="DY141" s="61">
        <v>0</v>
      </c>
    </row>
    <row r="142" s="63" customFormat="1" spans="1:129">
      <c r="A142" s="69"/>
      <c r="B142" s="71" t="s">
        <v>95</v>
      </c>
      <c r="C142" s="77">
        <v>620168.52</v>
      </c>
      <c r="D142" s="77">
        <v>32809</v>
      </c>
      <c r="E142" s="77">
        <v>13721.91</v>
      </c>
      <c r="F142" s="77">
        <v>0</v>
      </c>
      <c r="G142" s="77">
        <v>504.72</v>
      </c>
      <c r="H142" s="77">
        <v>89065.91</v>
      </c>
      <c r="I142" s="77">
        <v>4753.57</v>
      </c>
      <c r="J142" s="77">
        <v>212104.47</v>
      </c>
      <c r="K142" s="77">
        <v>14590.08</v>
      </c>
      <c r="L142" s="77">
        <v>7012.23</v>
      </c>
      <c r="M142" s="77">
        <v>103.11</v>
      </c>
      <c r="N142" s="77">
        <v>1404.7</v>
      </c>
      <c r="O142" s="77">
        <v>5513.27</v>
      </c>
      <c r="P142" s="77">
        <v>3521</v>
      </c>
      <c r="Q142" s="77">
        <v>0</v>
      </c>
      <c r="R142" s="77">
        <v>0</v>
      </c>
      <c r="S142" s="77">
        <v>0</v>
      </c>
      <c r="T142" s="77">
        <v>106.23</v>
      </c>
      <c r="U142" s="77">
        <v>178969.26</v>
      </c>
      <c r="V142" s="77">
        <v>52456.58</v>
      </c>
      <c r="W142" s="77">
        <v>1409.18</v>
      </c>
      <c r="X142" s="77">
        <v>2123.3</v>
      </c>
      <c r="Y142" s="77">
        <v>36922.6</v>
      </c>
      <c r="Z142" s="77">
        <v>0</v>
      </c>
      <c r="AA142" s="77">
        <v>0</v>
      </c>
      <c r="AB142" s="77">
        <v>15533.98</v>
      </c>
      <c r="AC142" s="77">
        <v>0</v>
      </c>
      <c r="AD142" s="77">
        <v>0</v>
      </c>
      <c r="AE142" s="77">
        <v>0</v>
      </c>
      <c r="AF142" s="77">
        <v>570.95</v>
      </c>
      <c r="AG142" s="77">
        <v>361.23</v>
      </c>
      <c r="AH142" s="77">
        <v>0</v>
      </c>
      <c r="AI142" s="77">
        <v>477</v>
      </c>
      <c r="AJ142" s="77">
        <v>0</v>
      </c>
      <c r="AK142" s="77">
        <v>0</v>
      </c>
      <c r="AL142" s="77">
        <v>2123.3</v>
      </c>
      <c r="AM142" s="77">
        <v>0</v>
      </c>
      <c r="AN142" s="77">
        <v>0</v>
      </c>
      <c r="AO142" s="77">
        <v>0</v>
      </c>
      <c r="AP142" s="77">
        <v>131</v>
      </c>
      <c r="AQ142" s="77">
        <v>51531.01</v>
      </c>
      <c r="AR142" s="77">
        <v>202.14</v>
      </c>
      <c r="AS142" s="77">
        <v>26766</v>
      </c>
      <c r="AT142" s="77">
        <v>3639.76</v>
      </c>
      <c r="AU142" s="77">
        <v>96699.35</v>
      </c>
      <c r="AV142" s="77">
        <v>1213.59</v>
      </c>
      <c r="AW142" s="77">
        <v>1184.66</v>
      </c>
      <c r="AX142" s="77">
        <v>1708.73</v>
      </c>
      <c r="AY142" s="77">
        <v>0</v>
      </c>
      <c r="AZ142" s="77">
        <v>893.22</v>
      </c>
      <c r="BA142" s="77">
        <v>2851.48</v>
      </c>
      <c r="BB142" s="77">
        <v>18645.35</v>
      </c>
      <c r="BC142" s="77">
        <v>950.5</v>
      </c>
      <c r="BD142" s="77">
        <v>1498.76</v>
      </c>
      <c r="BE142" s="77">
        <v>3275.99</v>
      </c>
      <c r="BF142" s="77">
        <v>1514</v>
      </c>
      <c r="BG142" s="77">
        <v>5057.11</v>
      </c>
      <c r="BH142" s="77">
        <v>2120.96</v>
      </c>
      <c r="BI142" s="77">
        <v>658.77</v>
      </c>
      <c r="BJ142" s="77">
        <v>867.16</v>
      </c>
      <c r="BK142" s="77">
        <v>0</v>
      </c>
      <c r="BL142" s="77">
        <v>553.46</v>
      </c>
      <c r="BM142" s="77">
        <v>779.56</v>
      </c>
      <c r="BN142" s="77">
        <v>1113.58</v>
      </c>
      <c r="BO142" s="77">
        <v>3413.5</v>
      </c>
      <c r="BP142" s="77">
        <v>0</v>
      </c>
      <c r="BQ142" s="77">
        <v>0</v>
      </c>
      <c r="BR142" s="77">
        <v>607.89</v>
      </c>
      <c r="BS142" s="77">
        <v>2532.09</v>
      </c>
      <c r="BT142" s="77">
        <v>0</v>
      </c>
      <c r="BU142" s="77">
        <v>0</v>
      </c>
      <c r="BV142" s="77">
        <v>623.84</v>
      </c>
      <c r="BW142" s="77">
        <v>0</v>
      </c>
      <c r="BX142" s="77">
        <v>0</v>
      </c>
      <c r="BY142" s="77">
        <v>-2011.38</v>
      </c>
      <c r="BZ142" s="77">
        <v>9322.15</v>
      </c>
      <c r="CA142" s="77">
        <v>321</v>
      </c>
      <c r="CB142" s="77">
        <v>2268</v>
      </c>
      <c r="CC142" s="77">
        <v>175</v>
      </c>
      <c r="CD142" s="77">
        <v>3145.34</v>
      </c>
      <c r="CE142" s="77">
        <v>1494.73</v>
      </c>
      <c r="CF142" s="77">
        <v>0</v>
      </c>
      <c r="CG142" s="77">
        <v>417.05</v>
      </c>
      <c r="CH142" s="77">
        <v>167</v>
      </c>
      <c r="CI142" s="77">
        <v>0</v>
      </c>
      <c r="CJ142" s="77">
        <v>308.75</v>
      </c>
      <c r="CK142" s="77">
        <v>0</v>
      </c>
      <c r="CL142" s="77">
        <v>15022.33</v>
      </c>
      <c r="CM142" s="77">
        <v>1864.67</v>
      </c>
      <c r="CN142" s="77">
        <v>288</v>
      </c>
      <c r="CO142" s="77">
        <v>78</v>
      </c>
      <c r="CP142" s="77">
        <v>200</v>
      </c>
      <c r="CQ142" s="77">
        <v>0</v>
      </c>
      <c r="CR142" s="77">
        <v>979</v>
      </c>
      <c r="CS142" s="77">
        <v>581.37</v>
      </c>
      <c r="CT142" s="77">
        <v>199.05</v>
      </c>
      <c r="CU142" s="77">
        <v>0</v>
      </c>
      <c r="CV142" s="77">
        <v>141</v>
      </c>
      <c r="CW142" s="77">
        <v>418</v>
      </c>
      <c r="CX142" s="77">
        <v>155</v>
      </c>
      <c r="CY142" s="77">
        <v>0</v>
      </c>
      <c r="CZ142" s="77">
        <v>198</v>
      </c>
      <c r="DA142" s="77">
        <v>179</v>
      </c>
      <c r="DB142" s="77">
        <v>0</v>
      </c>
      <c r="DC142" s="77">
        <v>453.66</v>
      </c>
      <c r="DD142" s="77">
        <v>258</v>
      </c>
      <c r="DE142" s="77">
        <v>766.44</v>
      </c>
      <c r="DF142" s="77">
        <v>0</v>
      </c>
      <c r="DG142" s="77">
        <v>480</v>
      </c>
      <c r="DH142" s="77">
        <v>200</v>
      </c>
      <c r="DI142" s="77">
        <v>0</v>
      </c>
      <c r="DJ142" s="77">
        <v>500</v>
      </c>
      <c r="DK142" s="77">
        <v>393.38</v>
      </c>
      <c r="DL142" s="77">
        <v>206</v>
      </c>
      <c r="DM142" s="77">
        <v>1151</v>
      </c>
      <c r="DN142" s="77">
        <v>0</v>
      </c>
      <c r="DO142" s="77">
        <v>987.3</v>
      </c>
      <c r="DP142" s="80">
        <v>1108.77</v>
      </c>
      <c r="DQ142" s="80">
        <v>332.75</v>
      </c>
      <c r="DR142" s="80">
        <v>0</v>
      </c>
      <c r="DS142" s="80">
        <v>0</v>
      </c>
      <c r="DT142" s="80">
        <v>0</v>
      </c>
      <c r="DU142" s="80">
        <v>0</v>
      </c>
      <c r="DV142" s="80">
        <v>0</v>
      </c>
      <c r="DW142" s="80">
        <v>0</v>
      </c>
      <c r="DX142" s="80">
        <v>1886.79</v>
      </c>
      <c r="DY142" s="80">
        <v>0</v>
      </c>
    </row>
    <row r="143" s="61" customFormat="1" spans="1:129">
      <c r="A143" s="69" t="s">
        <v>133</v>
      </c>
      <c r="B143" s="70" t="s">
        <v>134</v>
      </c>
      <c r="C143" s="70">
        <v>0</v>
      </c>
      <c r="D143" s="70">
        <v>0</v>
      </c>
      <c r="E143" s="70">
        <v>0</v>
      </c>
      <c r="F143" s="70">
        <v>0</v>
      </c>
      <c r="G143" s="70">
        <v>0</v>
      </c>
      <c r="H143" s="70">
        <v>0</v>
      </c>
      <c r="I143" s="70">
        <v>0</v>
      </c>
      <c r="J143" s="70">
        <v>0</v>
      </c>
      <c r="K143" s="70">
        <v>0</v>
      </c>
      <c r="L143" s="70">
        <v>0</v>
      </c>
      <c r="M143" s="70">
        <v>0</v>
      </c>
      <c r="N143" s="70">
        <v>0</v>
      </c>
      <c r="O143" s="70">
        <v>0</v>
      </c>
      <c r="P143" s="70">
        <v>0</v>
      </c>
      <c r="Q143" s="70"/>
      <c r="R143" s="70"/>
      <c r="S143" s="70">
        <v>0</v>
      </c>
      <c r="T143" s="70">
        <v>0</v>
      </c>
      <c r="U143" s="70">
        <v>0</v>
      </c>
      <c r="V143" s="70">
        <v>0</v>
      </c>
      <c r="W143" s="70">
        <v>0</v>
      </c>
      <c r="X143" s="70">
        <v>0</v>
      </c>
      <c r="Y143" s="70">
        <v>0</v>
      </c>
      <c r="Z143" s="70">
        <v>0</v>
      </c>
      <c r="AA143" s="70">
        <v>0</v>
      </c>
      <c r="AB143" s="70">
        <v>0</v>
      </c>
      <c r="AC143" s="70">
        <v>0</v>
      </c>
      <c r="AD143" s="70">
        <v>0</v>
      </c>
      <c r="AE143" s="70">
        <v>0</v>
      </c>
      <c r="AF143" s="70">
        <v>0</v>
      </c>
      <c r="AG143" s="70">
        <v>0</v>
      </c>
      <c r="AH143" s="70">
        <v>0</v>
      </c>
      <c r="AI143" s="70">
        <v>0</v>
      </c>
      <c r="AJ143" s="70">
        <v>0</v>
      </c>
      <c r="AK143" s="70">
        <v>0</v>
      </c>
      <c r="AL143" s="70">
        <v>0</v>
      </c>
      <c r="AM143" s="70">
        <v>0</v>
      </c>
      <c r="AN143" s="70">
        <v>0</v>
      </c>
      <c r="AO143" s="70">
        <v>0</v>
      </c>
      <c r="AP143" s="70">
        <v>0</v>
      </c>
      <c r="AQ143" s="70">
        <v>0</v>
      </c>
      <c r="AR143" s="70">
        <v>0</v>
      </c>
      <c r="AS143" s="70">
        <v>0</v>
      </c>
      <c r="AT143" s="70">
        <v>0</v>
      </c>
      <c r="AU143" s="70">
        <v>0</v>
      </c>
      <c r="AV143" s="70">
        <v>0</v>
      </c>
      <c r="AW143" s="70">
        <v>0</v>
      </c>
      <c r="AX143" s="70">
        <v>0</v>
      </c>
      <c r="AY143" s="70">
        <v>0</v>
      </c>
      <c r="AZ143" s="70">
        <v>0</v>
      </c>
      <c r="BA143" s="70">
        <v>0</v>
      </c>
      <c r="BB143" s="70">
        <v>0</v>
      </c>
      <c r="BC143" s="70">
        <v>0</v>
      </c>
      <c r="BD143" s="70">
        <v>0</v>
      </c>
      <c r="BE143" s="70">
        <v>0</v>
      </c>
      <c r="BF143" s="70">
        <v>0</v>
      </c>
      <c r="BG143" s="70">
        <v>0</v>
      </c>
      <c r="BH143" s="70">
        <v>0</v>
      </c>
      <c r="BI143" s="70">
        <v>0</v>
      </c>
      <c r="BJ143" s="70">
        <v>0</v>
      </c>
      <c r="BK143" s="70">
        <v>0</v>
      </c>
      <c r="BL143" s="70">
        <v>0</v>
      </c>
      <c r="BM143" s="70">
        <v>0</v>
      </c>
      <c r="BN143" s="70">
        <v>0</v>
      </c>
      <c r="BO143" s="70">
        <v>0</v>
      </c>
      <c r="BP143" s="70">
        <v>0</v>
      </c>
      <c r="BQ143" s="70">
        <v>0</v>
      </c>
      <c r="BR143" s="70">
        <v>0</v>
      </c>
      <c r="BS143" s="70">
        <v>0</v>
      </c>
      <c r="BT143" s="70">
        <v>0</v>
      </c>
      <c r="BU143" s="70">
        <v>0</v>
      </c>
      <c r="BV143" s="70">
        <v>0</v>
      </c>
      <c r="BW143" s="70">
        <v>0</v>
      </c>
      <c r="BX143" s="70">
        <v>0</v>
      </c>
      <c r="BY143" s="70">
        <v>0</v>
      </c>
      <c r="BZ143" s="70">
        <v>0</v>
      </c>
      <c r="CA143" s="70">
        <v>0</v>
      </c>
      <c r="CB143" s="70">
        <v>0</v>
      </c>
      <c r="CC143" s="70">
        <v>0</v>
      </c>
      <c r="CD143" s="70">
        <v>0</v>
      </c>
      <c r="CE143" s="70">
        <v>0</v>
      </c>
      <c r="CF143" s="70">
        <v>0</v>
      </c>
      <c r="CG143" s="70">
        <v>0</v>
      </c>
      <c r="CH143" s="70">
        <v>0</v>
      </c>
      <c r="CI143" s="70">
        <v>0</v>
      </c>
      <c r="CJ143" s="70">
        <v>0</v>
      </c>
      <c r="CK143" s="70">
        <v>0</v>
      </c>
      <c r="CL143" s="70">
        <v>0</v>
      </c>
      <c r="CM143" s="70">
        <v>0</v>
      </c>
      <c r="CN143" s="70">
        <v>0</v>
      </c>
      <c r="CO143" s="70">
        <v>0</v>
      </c>
      <c r="CP143" s="70">
        <v>0</v>
      </c>
      <c r="CQ143" s="70">
        <v>0</v>
      </c>
      <c r="CR143" s="70">
        <v>0</v>
      </c>
      <c r="CS143" s="70">
        <v>0</v>
      </c>
      <c r="CT143" s="70">
        <v>0</v>
      </c>
      <c r="CU143" s="70">
        <v>0</v>
      </c>
      <c r="CV143" s="70">
        <v>0</v>
      </c>
      <c r="CW143" s="70">
        <v>0</v>
      </c>
      <c r="CX143" s="70">
        <v>0</v>
      </c>
      <c r="CY143" s="70">
        <v>0</v>
      </c>
      <c r="CZ143" s="70">
        <v>0</v>
      </c>
      <c r="DA143" s="70">
        <v>0</v>
      </c>
      <c r="DB143" s="70">
        <v>0</v>
      </c>
      <c r="DC143" s="70">
        <v>0</v>
      </c>
      <c r="DD143" s="70">
        <v>0</v>
      </c>
      <c r="DE143" s="70">
        <v>0</v>
      </c>
      <c r="DF143" s="70">
        <v>0</v>
      </c>
      <c r="DG143" s="70">
        <v>0</v>
      </c>
      <c r="DH143" s="70">
        <v>0</v>
      </c>
      <c r="DI143" s="70">
        <v>0</v>
      </c>
      <c r="DJ143" s="70">
        <v>0</v>
      </c>
      <c r="DK143" s="70">
        <v>0</v>
      </c>
      <c r="DL143" s="78">
        <v>0</v>
      </c>
      <c r="DM143" s="61">
        <v>0</v>
      </c>
      <c r="DN143" s="61">
        <v>0</v>
      </c>
      <c r="DO143" s="61">
        <v>0</v>
      </c>
      <c r="DP143" s="61">
        <v>0</v>
      </c>
      <c r="DQ143" s="61">
        <v>0</v>
      </c>
      <c r="DR143" s="61">
        <v>0</v>
      </c>
      <c r="DS143" s="61">
        <v>0</v>
      </c>
      <c r="DT143" s="61">
        <v>0</v>
      </c>
      <c r="DU143" s="61">
        <v>0</v>
      </c>
      <c r="DV143" s="61">
        <v>0</v>
      </c>
      <c r="DW143" s="61">
        <v>0</v>
      </c>
      <c r="DX143" s="61">
        <v>0</v>
      </c>
      <c r="DY143" s="61">
        <v>0</v>
      </c>
    </row>
    <row r="144" s="61" customFormat="1" spans="1:129">
      <c r="A144" s="69"/>
      <c r="B144" s="70" t="s">
        <v>135</v>
      </c>
      <c r="C144" s="70">
        <v>133030.45</v>
      </c>
      <c r="D144" s="70">
        <v>0</v>
      </c>
      <c r="E144" s="70">
        <v>0</v>
      </c>
      <c r="F144" s="70">
        <v>0</v>
      </c>
      <c r="G144" s="70">
        <v>0</v>
      </c>
      <c r="H144" s="70">
        <v>0</v>
      </c>
      <c r="I144" s="70">
        <v>0</v>
      </c>
      <c r="J144" s="70">
        <v>0</v>
      </c>
      <c r="K144" s="70">
        <v>0</v>
      </c>
      <c r="L144" s="70">
        <v>0</v>
      </c>
      <c r="M144" s="70">
        <v>0</v>
      </c>
      <c r="N144" s="70">
        <v>0</v>
      </c>
      <c r="O144" s="70">
        <v>0</v>
      </c>
      <c r="P144" s="70">
        <v>0</v>
      </c>
      <c r="Q144" s="70"/>
      <c r="R144" s="70"/>
      <c r="S144" s="70">
        <v>4194.28</v>
      </c>
      <c r="T144" s="70">
        <v>0</v>
      </c>
      <c r="U144" s="70">
        <v>119176.26</v>
      </c>
      <c r="V144" s="70">
        <v>8396</v>
      </c>
      <c r="W144" s="70">
        <v>1263.91</v>
      </c>
      <c r="X144" s="70">
        <v>0</v>
      </c>
      <c r="Y144" s="70">
        <v>8396</v>
      </c>
      <c r="Z144" s="70">
        <v>0</v>
      </c>
      <c r="AA144" s="70">
        <v>0</v>
      </c>
      <c r="AB144" s="70">
        <v>0</v>
      </c>
      <c r="AC144" s="70">
        <v>0</v>
      </c>
      <c r="AD144" s="70">
        <v>1263.91</v>
      </c>
      <c r="AE144" s="70">
        <v>0</v>
      </c>
      <c r="AF144" s="70">
        <v>0</v>
      </c>
      <c r="AG144" s="70">
        <v>0</v>
      </c>
      <c r="AH144" s="70">
        <v>0</v>
      </c>
      <c r="AI144" s="70">
        <v>0</v>
      </c>
      <c r="AJ144" s="70">
        <v>0</v>
      </c>
      <c r="AK144" s="70">
        <v>0</v>
      </c>
      <c r="AL144" s="70">
        <v>0</v>
      </c>
      <c r="AM144" s="70">
        <v>0</v>
      </c>
      <c r="AN144" s="70">
        <v>0</v>
      </c>
      <c r="AO144" s="70">
        <v>0</v>
      </c>
      <c r="AP144" s="70">
        <v>0</v>
      </c>
      <c r="AQ144" s="70">
        <v>7183.27</v>
      </c>
      <c r="AR144" s="70">
        <v>0</v>
      </c>
      <c r="AS144" s="70">
        <v>-222.33</v>
      </c>
      <c r="AT144" s="70">
        <v>33691.21</v>
      </c>
      <c r="AU144" s="70">
        <v>78524.11</v>
      </c>
      <c r="AV144" s="70">
        <v>0</v>
      </c>
      <c r="AW144" s="70">
        <v>9484.17</v>
      </c>
      <c r="AX144" s="70">
        <v>0</v>
      </c>
      <c r="AY144" s="70">
        <v>0</v>
      </c>
      <c r="AZ144" s="70">
        <v>0</v>
      </c>
      <c r="BA144" s="70">
        <v>12831.82</v>
      </c>
      <c r="BB144" s="70">
        <v>0</v>
      </c>
      <c r="BC144" s="70">
        <v>0</v>
      </c>
      <c r="BD144" s="70">
        <v>0</v>
      </c>
      <c r="BE144" s="70">
        <v>8849.56</v>
      </c>
      <c r="BF144" s="70">
        <v>0</v>
      </c>
      <c r="BG144" s="70">
        <v>0</v>
      </c>
      <c r="BH144" s="70">
        <v>0</v>
      </c>
      <c r="BI144" s="70">
        <v>2549.39</v>
      </c>
      <c r="BJ144" s="70">
        <v>0</v>
      </c>
      <c r="BK144" s="70">
        <v>1287.69</v>
      </c>
      <c r="BL144" s="70">
        <v>0</v>
      </c>
      <c r="BM144" s="70">
        <v>4285.5</v>
      </c>
      <c r="BN144" s="70">
        <v>0</v>
      </c>
      <c r="BO144" s="70">
        <v>5814.56</v>
      </c>
      <c r="BP144" s="70">
        <v>0</v>
      </c>
      <c r="BQ144" s="70">
        <v>1769.91</v>
      </c>
      <c r="BR144" s="70">
        <v>2212.39</v>
      </c>
      <c r="BS144" s="70">
        <v>0</v>
      </c>
      <c r="BT144" s="70">
        <v>0</v>
      </c>
      <c r="BU144" s="70">
        <v>1466.45</v>
      </c>
      <c r="BV144" s="70">
        <v>4662.25</v>
      </c>
      <c r="BW144" s="70">
        <v>1268</v>
      </c>
      <c r="BX144" s="70">
        <v>0</v>
      </c>
      <c r="BY144" s="70">
        <v>2372.04</v>
      </c>
      <c r="BZ144" s="70">
        <v>0</v>
      </c>
      <c r="CA144" s="70">
        <v>0</v>
      </c>
      <c r="CB144" s="70">
        <v>2016</v>
      </c>
      <c r="CC144" s="70">
        <v>0</v>
      </c>
      <c r="CD144" s="70">
        <v>2488.4</v>
      </c>
      <c r="CE144" s="70">
        <v>1878.7</v>
      </c>
      <c r="CF144" s="70">
        <v>0</v>
      </c>
      <c r="CG144" s="70">
        <v>1042.9</v>
      </c>
      <c r="CH144" s="70">
        <v>186.43</v>
      </c>
      <c r="CI144" s="70">
        <v>1000</v>
      </c>
      <c r="CJ144" s="70">
        <v>0</v>
      </c>
      <c r="CK144" s="70">
        <v>0</v>
      </c>
      <c r="CL144" s="70">
        <v>0</v>
      </c>
      <c r="CM144" s="70">
        <v>0</v>
      </c>
      <c r="CN144" s="70">
        <v>347.85</v>
      </c>
      <c r="CO144" s="70">
        <v>0</v>
      </c>
      <c r="CP144" s="70">
        <v>1182.39</v>
      </c>
      <c r="CQ144" s="70">
        <v>0</v>
      </c>
      <c r="CR144" s="70">
        <v>403.6</v>
      </c>
      <c r="CS144" s="70">
        <v>1268.21</v>
      </c>
      <c r="CT144" s="70">
        <v>929</v>
      </c>
      <c r="CU144" s="70">
        <v>400</v>
      </c>
      <c r="CV144" s="70">
        <v>0</v>
      </c>
      <c r="CW144" s="70">
        <v>33.6</v>
      </c>
      <c r="CX144" s="70">
        <v>600</v>
      </c>
      <c r="CY144" s="70">
        <v>0</v>
      </c>
      <c r="CZ144" s="70">
        <v>921.63</v>
      </c>
      <c r="DA144" s="70">
        <v>0</v>
      </c>
      <c r="DB144" s="70">
        <v>586</v>
      </c>
      <c r="DC144" s="70">
        <v>0</v>
      </c>
      <c r="DD144" s="70">
        <v>1106.14</v>
      </c>
      <c r="DE144" s="70">
        <v>311.64</v>
      </c>
      <c r="DF144" s="70">
        <v>0</v>
      </c>
      <c r="DG144" s="70">
        <v>0</v>
      </c>
      <c r="DH144" s="70">
        <v>0</v>
      </c>
      <c r="DI144" s="70">
        <v>916</v>
      </c>
      <c r="DJ144" s="70">
        <v>0</v>
      </c>
      <c r="DK144" s="70">
        <v>0</v>
      </c>
      <c r="DL144" s="78">
        <v>0</v>
      </c>
      <c r="DM144" s="61">
        <v>965.07</v>
      </c>
      <c r="DN144" s="61">
        <v>0</v>
      </c>
      <c r="DO144" s="61">
        <v>0</v>
      </c>
      <c r="DP144" s="61">
        <v>391.94</v>
      </c>
      <c r="DQ144" s="61">
        <v>694.88</v>
      </c>
      <c r="DR144" s="61">
        <v>0</v>
      </c>
      <c r="DS144" s="61">
        <v>0</v>
      </c>
      <c r="DT144" s="61">
        <v>0</v>
      </c>
      <c r="DU144" s="61">
        <v>0</v>
      </c>
      <c r="DV144" s="61">
        <v>0</v>
      </c>
      <c r="DW144" s="61">
        <v>0</v>
      </c>
      <c r="DX144" s="61">
        <v>0</v>
      </c>
      <c r="DY144" s="61">
        <v>0</v>
      </c>
    </row>
    <row r="145" s="61" customFormat="1" spans="1:129">
      <c r="A145" s="69"/>
      <c r="B145" s="70" t="s">
        <v>136</v>
      </c>
      <c r="C145" s="70">
        <v>4795669.66</v>
      </c>
      <c r="D145" s="70">
        <v>0</v>
      </c>
      <c r="E145" s="70">
        <v>0</v>
      </c>
      <c r="F145" s="70">
        <v>0</v>
      </c>
      <c r="G145" s="70">
        <v>0</v>
      </c>
      <c r="H145" s="70">
        <v>0</v>
      </c>
      <c r="I145" s="70">
        <v>0</v>
      </c>
      <c r="J145" s="70">
        <v>0</v>
      </c>
      <c r="K145" s="70">
        <v>0</v>
      </c>
      <c r="L145" s="70">
        <v>0</v>
      </c>
      <c r="M145" s="70">
        <v>0</v>
      </c>
      <c r="N145" s="70">
        <v>0</v>
      </c>
      <c r="O145" s="70">
        <v>0</v>
      </c>
      <c r="P145" s="70">
        <v>0</v>
      </c>
      <c r="Q145" s="70"/>
      <c r="R145" s="70"/>
      <c r="S145" s="70">
        <v>14460</v>
      </c>
      <c r="T145" s="70">
        <v>66000</v>
      </c>
      <c r="U145" s="70">
        <v>2527456.66</v>
      </c>
      <c r="V145" s="70">
        <v>1961430</v>
      </c>
      <c r="W145" s="70">
        <v>125283</v>
      </c>
      <c r="X145" s="70">
        <v>101040</v>
      </c>
      <c r="Y145" s="70">
        <v>1339890</v>
      </c>
      <c r="Z145" s="70">
        <v>232860</v>
      </c>
      <c r="AA145" s="70">
        <v>66120</v>
      </c>
      <c r="AB145" s="70">
        <v>239760</v>
      </c>
      <c r="AC145" s="70">
        <v>82800</v>
      </c>
      <c r="AD145" s="70">
        <v>0</v>
      </c>
      <c r="AE145" s="70">
        <v>0</v>
      </c>
      <c r="AF145" s="70">
        <v>25976</v>
      </c>
      <c r="AG145" s="70">
        <v>99307</v>
      </c>
      <c r="AH145" s="70">
        <v>0</v>
      </c>
      <c r="AI145" s="70">
        <v>0</v>
      </c>
      <c r="AJ145" s="70">
        <v>0</v>
      </c>
      <c r="AK145" s="70">
        <v>0</v>
      </c>
      <c r="AL145" s="70">
        <v>101040</v>
      </c>
      <c r="AM145" s="70">
        <v>19800</v>
      </c>
      <c r="AN145" s="70">
        <v>20400</v>
      </c>
      <c r="AO145" s="70">
        <v>19800</v>
      </c>
      <c r="AP145" s="70">
        <v>0</v>
      </c>
      <c r="AQ145" s="70">
        <v>0</v>
      </c>
      <c r="AR145" s="70">
        <v>132360</v>
      </c>
      <c r="AS145" s="70">
        <v>0</v>
      </c>
      <c r="AT145" s="70">
        <v>143333.33</v>
      </c>
      <c r="AU145" s="70">
        <v>2191763.33</v>
      </c>
      <c r="AV145" s="70">
        <v>67301.59</v>
      </c>
      <c r="AW145" s="70">
        <v>70833.33</v>
      </c>
      <c r="AX145" s="70">
        <v>53400.9</v>
      </c>
      <c r="AY145" s="70">
        <v>55555.55</v>
      </c>
      <c r="AZ145" s="70">
        <v>7904.76</v>
      </c>
      <c r="BA145" s="70">
        <v>28002</v>
      </c>
      <c r="BB145" s="70">
        <v>17977.9</v>
      </c>
      <c r="BC145" s="70">
        <v>41667</v>
      </c>
      <c r="BD145" s="70">
        <v>88809.52</v>
      </c>
      <c r="BE145" s="70">
        <v>95709.6</v>
      </c>
      <c r="BF145" s="70">
        <v>55327.22</v>
      </c>
      <c r="BG145" s="70">
        <v>111420.95</v>
      </c>
      <c r="BH145" s="70">
        <v>287800</v>
      </c>
      <c r="BI145" s="70">
        <v>22671.43</v>
      </c>
      <c r="BJ145" s="70">
        <v>11025</v>
      </c>
      <c r="BK145" s="70">
        <v>17665</v>
      </c>
      <c r="BL145" s="70">
        <v>26126.98</v>
      </c>
      <c r="BM145" s="70">
        <v>22783</v>
      </c>
      <c r="BN145" s="70">
        <v>31884</v>
      </c>
      <c r="BO145" s="70">
        <v>17854.52</v>
      </c>
      <c r="BP145" s="70">
        <v>37603.05</v>
      </c>
      <c r="BQ145" s="70">
        <v>26225.16</v>
      </c>
      <c r="BR145" s="70">
        <v>11640</v>
      </c>
      <c r="BS145" s="70">
        <v>11592</v>
      </c>
      <c r="BT145" s="70">
        <v>13841.27</v>
      </c>
      <c r="BU145" s="70">
        <v>9487.5</v>
      </c>
      <c r="BV145" s="70">
        <v>7936</v>
      </c>
      <c r="BW145" s="70">
        <v>11337</v>
      </c>
      <c r="BX145" s="70">
        <v>20076.98</v>
      </c>
      <c r="BY145" s="70">
        <v>2590.24</v>
      </c>
      <c r="BZ145" s="70">
        <v>18979.37</v>
      </c>
      <c r="CA145" s="70">
        <v>3211.15</v>
      </c>
      <c r="CB145" s="70">
        <v>5983</v>
      </c>
      <c r="CC145" s="70">
        <v>11241.3</v>
      </c>
      <c r="CD145" s="70">
        <v>84121.55</v>
      </c>
      <c r="CE145" s="70">
        <v>0</v>
      </c>
      <c r="CF145" s="70">
        <v>28000</v>
      </c>
      <c r="CG145" s="70">
        <v>38197.8</v>
      </c>
      <c r="CH145" s="70">
        <v>19833.45</v>
      </c>
      <c r="CI145" s="70">
        <v>22084.4</v>
      </c>
      <c r="CJ145" s="70">
        <v>9846.57</v>
      </c>
      <c r="CK145" s="70">
        <v>8103.75</v>
      </c>
      <c r="CL145" s="70">
        <v>21244.29</v>
      </c>
      <c r="CM145" s="70">
        <v>25509.57</v>
      </c>
      <c r="CN145" s="70">
        <v>9337.3</v>
      </c>
      <c r="CO145" s="70">
        <v>16150.19</v>
      </c>
      <c r="CP145" s="70">
        <v>12652</v>
      </c>
      <c r="CQ145" s="70">
        <v>14053.17</v>
      </c>
      <c r="CR145" s="70">
        <v>10360</v>
      </c>
      <c r="CS145" s="70">
        <v>7379.82</v>
      </c>
      <c r="CT145" s="70">
        <v>10000</v>
      </c>
      <c r="CU145" s="70">
        <v>17337.04</v>
      </c>
      <c r="CV145" s="70">
        <v>11150.23</v>
      </c>
      <c r="CW145" s="70">
        <v>12709.59</v>
      </c>
      <c r="CX145" s="70">
        <v>14169.78</v>
      </c>
      <c r="CY145" s="70">
        <v>15506.5</v>
      </c>
      <c r="CZ145" s="70">
        <v>11142.02</v>
      </c>
      <c r="DA145" s="70">
        <v>15701.5</v>
      </c>
      <c r="DB145" s="70">
        <v>19210.32</v>
      </c>
      <c r="DC145" s="70">
        <v>50476.2</v>
      </c>
      <c r="DD145" s="70">
        <v>0</v>
      </c>
      <c r="DE145" s="70">
        <v>9555</v>
      </c>
      <c r="DF145" s="70">
        <v>7500</v>
      </c>
      <c r="DG145" s="70">
        <v>44535.49</v>
      </c>
      <c r="DH145" s="70">
        <v>10000</v>
      </c>
      <c r="DI145" s="70">
        <v>17460.3</v>
      </c>
      <c r="DJ145" s="70">
        <v>9099.41</v>
      </c>
      <c r="DK145" s="70">
        <v>37300.96</v>
      </c>
      <c r="DL145" s="78">
        <v>30012.08</v>
      </c>
      <c r="DM145" s="61">
        <v>22118.99</v>
      </c>
      <c r="DN145" s="61">
        <v>0</v>
      </c>
      <c r="DO145" s="61">
        <v>42248.1</v>
      </c>
      <c r="DP145" s="61">
        <v>36421.75</v>
      </c>
      <c r="DQ145" s="61">
        <v>25096.35</v>
      </c>
      <c r="DR145" s="61">
        <v>13117.51</v>
      </c>
      <c r="DS145" s="61">
        <v>13778.66</v>
      </c>
      <c r="DT145" s="61">
        <v>13891.92</v>
      </c>
      <c r="DU145" s="61">
        <v>7545</v>
      </c>
      <c r="DV145" s="61">
        <v>4751.77</v>
      </c>
      <c r="DW145" s="61">
        <v>8519.33</v>
      </c>
      <c r="DX145" s="61">
        <v>5795.4</v>
      </c>
      <c r="DY145" s="61">
        <v>5274</v>
      </c>
    </row>
    <row r="146" s="61" customFormat="1" spans="1:129">
      <c r="A146" s="69"/>
      <c r="B146" s="70" t="s">
        <v>83</v>
      </c>
      <c r="C146" s="70">
        <v>498187.63</v>
      </c>
      <c r="D146" s="70">
        <v>0</v>
      </c>
      <c r="E146" s="70">
        <v>0</v>
      </c>
      <c r="F146" s="70">
        <v>0</v>
      </c>
      <c r="G146" s="70">
        <v>0</v>
      </c>
      <c r="H146" s="70">
        <v>0</v>
      </c>
      <c r="I146" s="70">
        <v>0</v>
      </c>
      <c r="J146" s="70">
        <v>10214.71</v>
      </c>
      <c r="K146" s="70">
        <v>0</v>
      </c>
      <c r="L146" s="70">
        <v>3300</v>
      </c>
      <c r="M146" s="70">
        <v>0</v>
      </c>
      <c r="N146" s="70">
        <v>0</v>
      </c>
      <c r="O146" s="70">
        <v>0</v>
      </c>
      <c r="P146" s="70">
        <v>0</v>
      </c>
      <c r="Q146" s="70"/>
      <c r="R146" s="70"/>
      <c r="S146" s="70">
        <v>3309.62</v>
      </c>
      <c r="T146" s="70">
        <v>7056.6</v>
      </c>
      <c r="U146" s="70">
        <v>228123.61</v>
      </c>
      <c r="V146" s="70">
        <v>212861.35</v>
      </c>
      <c r="W146" s="70">
        <v>22518.72</v>
      </c>
      <c r="X146" s="70">
        <v>10803.02</v>
      </c>
      <c r="Y146" s="70">
        <v>146407.39</v>
      </c>
      <c r="Z146" s="70">
        <v>24896.98</v>
      </c>
      <c r="AA146" s="70">
        <v>7069.43</v>
      </c>
      <c r="AB146" s="70">
        <v>25634.72</v>
      </c>
      <c r="AC146" s="70">
        <v>8852.83</v>
      </c>
      <c r="AD146" s="70">
        <v>12230.71</v>
      </c>
      <c r="AE146" s="70">
        <v>0</v>
      </c>
      <c r="AF146" s="70">
        <v>238.8</v>
      </c>
      <c r="AG146" s="70">
        <v>8888.06</v>
      </c>
      <c r="AH146" s="70">
        <v>0</v>
      </c>
      <c r="AI146" s="70">
        <v>1161.15</v>
      </c>
      <c r="AJ146" s="70">
        <v>0</v>
      </c>
      <c r="AK146" s="70">
        <v>0</v>
      </c>
      <c r="AL146" s="70">
        <v>10803.02</v>
      </c>
      <c r="AM146" s="70">
        <v>726</v>
      </c>
      <c r="AN146" s="70">
        <v>748</v>
      </c>
      <c r="AO146" s="70">
        <v>726</v>
      </c>
      <c r="AP146" s="70">
        <v>0</v>
      </c>
      <c r="AQ146" s="70">
        <v>8680.24</v>
      </c>
      <c r="AR146" s="70">
        <v>14151.7</v>
      </c>
      <c r="AS146" s="70">
        <v>11673.2</v>
      </c>
      <c r="AT146" s="70">
        <v>0</v>
      </c>
      <c r="AU146" s="70">
        <v>191418.47</v>
      </c>
      <c r="AV146" s="70">
        <v>0</v>
      </c>
      <c r="AW146" s="70">
        <v>0</v>
      </c>
      <c r="AX146" s="70">
        <v>16099.11</v>
      </c>
      <c r="AY146" s="70">
        <v>0</v>
      </c>
      <c r="AZ146" s="70">
        <v>15315.54</v>
      </c>
      <c r="BA146" s="70">
        <v>0</v>
      </c>
      <c r="BB146" s="70">
        <v>1847.57</v>
      </c>
      <c r="BC146" s="70">
        <v>0</v>
      </c>
      <c r="BD146" s="70">
        <v>0</v>
      </c>
      <c r="BE146" s="70">
        <v>11660.38</v>
      </c>
      <c r="BF146" s="70">
        <v>0</v>
      </c>
      <c r="BG146" s="70"/>
      <c r="BH146" s="70">
        <v>30771.07</v>
      </c>
      <c r="BI146" s="70">
        <v>2800</v>
      </c>
      <c r="BJ146" s="70">
        <v>0</v>
      </c>
      <c r="BK146" s="70">
        <v>1600</v>
      </c>
      <c r="BL146" s="70">
        <v>13834.95</v>
      </c>
      <c r="BM146" s="70">
        <v>6666</v>
      </c>
      <c r="BN146" s="70">
        <v>0</v>
      </c>
      <c r="BO146" s="70">
        <v>7078.9</v>
      </c>
      <c r="BP146" s="70">
        <v>0</v>
      </c>
      <c r="BQ146" s="70">
        <v>1378.97</v>
      </c>
      <c r="BR146" s="70">
        <v>5825.24</v>
      </c>
      <c r="BS146" s="70">
        <v>1162.14</v>
      </c>
      <c r="BT146" s="70">
        <v>0</v>
      </c>
      <c r="BU146" s="70">
        <v>2000</v>
      </c>
      <c r="BV146" s="70">
        <v>3930</v>
      </c>
      <c r="BW146" s="70">
        <v>2637</v>
      </c>
      <c r="BX146" s="70">
        <v>0</v>
      </c>
      <c r="BY146" s="70">
        <v>4076.34</v>
      </c>
      <c r="BZ146" s="70">
        <v>0</v>
      </c>
      <c r="CA146" s="70">
        <v>0</v>
      </c>
      <c r="CB146" s="70">
        <v>0</v>
      </c>
      <c r="CC146" s="70">
        <v>0</v>
      </c>
      <c r="CD146" s="70">
        <v>9887.09</v>
      </c>
      <c r="CE146" s="70">
        <v>2254.83</v>
      </c>
      <c r="CF146" s="70">
        <v>0</v>
      </c>
      <c r="CG146" s="70">
        <v>8488.2</v>
      </c>
      <c r="CH146" s="70">
        <v>4794.9</v>
      </c>
      <c r="CI146" s="70">
        <v>0</v>
      </c>
      <c r="CJ146" s="70">
        <v>0</v>
      </c>
      <c r="CK146" s="70">
        <v>0</v>
      </c>
      <c r="CL146" s="70">
        <v>0</v>
      </c>
      <c r="CM146" s="70">
        <v>3206.6</v>
      </c>
      <c r="CN146" s="70">
        <v>1210.94</v>
      </c>
      <c r="CO146" s="70">
        <v>0</v>
      </c>
      <c r="CP146" s="70">
        <v>3663.1</v>
      </c>
      <c r="CQ146" s="70">
        <v>0</v>
      </c>
      <c r="CR146" s="70">
        <v>528.8</v>
      </c>
      <c r="CS146" s="70">
        <v>0</v>
      </c>
      <c r="CT146" s="70">
        <v>538.17</v>
      </c>
      <c r="CU146" s="70">
        <v>0</v>
      </c>
      <c r="CV146" s="70">
        <v>0</v>
      </c>
      <c r="CW146" s="70">
        <v>0</v>
      </c>
      <c r="CX146" s="70">
        <v>897</v>
      </c>
      <c r="CY146" s="70">
        <v>0</v>
      </c>
      <c r="CZ146" s="70">
        <v>0</v>
      </c>
      <c r="DA146" s="70">
        <v>4486.17</v>
      </c>
      <c r="DB146" s="70">
        <v>0</v>
      </c>
      <c r="DC146" s="70">
        <v>0</v>
      </c>
      <c r="DD146" s="70">
        <v>0</v>
      </c>
      <c r="DE146" s="70">
        <v>2116.8</v>
      </c>
      <c r="DF146" s="70">
        <v>0</v>
      </c>
      <c r="DG146" s="70">
        <v>0</v>
      </c>
      <c r="DH146" s="70">
        <v>0</v>
      </c>
      <c r="DI146" s="70">
        <v>0</v>
      </c>
      <c r="DJ146" s="70">
        <v>0</v>
      </c>
      <c r="DK146" s="70">
        <v>0</v>
      </c>
      <c r="DL146" s="78">
        <v>1987.26</v>
      </c>
      <c r="DM146" s="61">
        <v>3000</v>
      </c>
      <c r="DN146" s="61">
        <v>0</v>
      </c>
      <c r="DO146" s="61">
        <v>9550</v>
      </c>
      <c r="DP146" s="61">
        <v>2328.51</v>
      </c>
      <c r="DQ146" s="61">
        <v>1100</v>
      </c>
      <c r="DR146" s="61">
        <v>0</v>
      </c>
      <c r="DS146" s="61">
        <v>1356.89</v>
      </c>
      <c r="DT146" s="61">
        <v>840</v>
      </c>
      <c r="DU146" s="61">
        <v>0</v>
      </c>
      <c r="DV146" s="61">
        <v>0</v>
      </c>
      <c r="DW146" s="61">
        <v>500</v>
      </c>
      <c r="DX146" s="61">
        <v>0</v>
      </c>
      <c r="DY146" s="61">
        <v>0</v>
      </c>
    </row>
    <row r="147" s="61" customFormat="1" spans="1:129">
      <c r="A147" s="69"/>
      <c r="B147" s="70" t="s">
        <v>137</v>
      </c>
      <c r="C147" s="70">
        <v>60700.85</v>
      </c>
      <c r="D147" s="70">
        <v>0</v>
      </c>
      <c r="E147" s="70">
        <v>0</v>
      </c>
      <c r="F147" s="70">
        <v>0</v>
      </c>
      <c r="G147" s="70">
        <v>0</v>
      </c>
      <c r="H147" s="70">
        <v>0</v>
      </c>
      <c r="I147" s="70">
        <v>0</v>
      </c>
      <c r="J147" s="70">
        <v>33749.05</v>
      </c>
      <c r="K147" s="70">
        <v>0</v>
      </c>
      <c r="L147" s="70">
        <v>0</v>
      </c>
      <c r="M147" s="70">
        <v>0</v>
      </c>
      <c r="N147" s="70">
        <v>0</v>
      </c>
      <c r="O147" s="70">
        <v>0</v>
      </c>
      <c r="P147" s="70">
        <v>0</v>
      </c>
      <c r="Q147" s="70"/>
      <c r="R147" s="70"/>
      <c r="S147" s="70">
        <v>0</v>
      </c>
      <c r="T147" s="70">
        <v>0</v>
      </c>
      <c r="U147" s="70">
        <v>26951.8</v>
      </c>
      <c r="V147" s="70">
        <v>0</v>
      </c>
      <c r="W147" s="70">
        <v>0</v>
      </c>
      <c r="X147" s="70">
        <v>0</v>
      </c>
      <c r="Y147" s="70">
        <v>0</v>
      </c>
      <c r="Z147" s="70">
        <v>0</v>
      </c>
      <c r="AA147" s="70">
        <v>0</v>
      </c>
      <c r="AB147" s="70">
        <v>0</v>
      </c>
      <c r="AC147" s="70">
        <v>0</v>
      </c>
      <c r="AD147" s="70">
        <v>0</v>
      </c>
      <c r="AE147" s="70">
        <v>0</v>
      </c>
      <c r="AF147" s="70">
        <v>0</v>
      </c>
      <c r="AG147" s="70">
        <v>0</v>
      </c>
      <c r="AH147" s="70">
        <v>0</v>
      </c>
      <c r="AI147" s="70">
        <v>0</v>
      </c>
      <c r="AJ147" s="70">
        <v>0</v>
      </c>
      <c r="AK147" s="70">
        <v>0</v>
      </c>
      <c r="AL147" s="70">
        <v>0</v>
      </c>
      <c r="AM147" s="70">
        <v>0</v>
      </c>
      <c r="AN147" s="70">
        <v>0</v>
      </c>
      <c r="AO147" s="70">
        <v>0</v>
      </c>
      <c r="AP147" s="70">
        <v>0</v>
      </c>
      <c r="AQ147" s="70">
        <v>0</v>
      </c>
      <c r="AR147" s="70">
        <v>0</v>
      </c>
      <c r="AS147" s="70">
        <v>0</v>
      </c>
      <c r="AT147" s="70">
        <v>0</v>
      </c>
      <c r="AU147" s="70">
        <v>26951.8</v>
      </c>
      <c r="AV147" s="70">
        <v>0</v>
      </c>
      <c r="AW147" s="70">
        <v>0</v>
      </c>
      <c r="AX147" s="70">
        <v>0</v>
      </c>
      <c r="AY147" s="70">
        <v>0</v>
      </c>
      <c r="AZ147" s="70">
        <v>0</v>
      </c>
      <c r="BA147" s="70">
        <v>0</v>
      </c>
      <c r="BB147" s="70">
        <v>0</v>
      </c>
      <c r="BC147" s="70">
        <v>9514.56</v>
      </c>
      <c r="BD147" s="70">
        <v>0</v>
      </c>
      <c r="BE147" s="70">
        <v>0</v>
      </c>
      <c r="BF147" s="70">
        <v>0</v>
      </c>
      <c r="BG147" s="70">
        <v>9952.38</v>
      </c>
      <c r="BH147" s="70">
        <v>0</v>
      </c>
      <c r="BI147" s="70">
        <v>0</v>
      </c>
      <c r="BJ147" s="70">
        <v>0</v>
      </c>
      <c r="BK147" s="70">
        <v>0</v>
      </c>
      <c r="BL147" s="70">
        <v>0</v>
      </c>
      <c r="BM147" s="70">
        <v>0</v>
      </c>
      <c r="BN147" s="70">
        <v>0</v>
      </c>
      <c r="BO147" s="70">
        <v>0</v>
      </c>
      <c r="BP147" s="70">
        <v>0</v>
      </c>
      <c r="BQ147" s="70">
        <v>0</v>
      </c>
      <c r="BR147" s="70">
        <v>0</v>
      </c>
      <c r="BS147" s="70">
        <v>0</v>
      </c>
      <c r="BT147" s="70">
        <v>0</v>
      </c>
      <c r="BU147" s="70">
        <v>0</v>
      </c>
      <c r="BV147" s="70">
        <v>0</v>
      </c>
      <c r="BW147" s="70">
        <v>0</v>
      </c>
      <c r="BX147" s="70">
        <v>0</v>
      </c>
      <c r="BY147" s="70">
        <v>0</v>
      </c>
      <c r="BZ147" s="70">
        <v>0</v>
      </c>
      <c r="CA147" s="70">
        <v>0</v>
      </c>
      <c r="CB147" s="70">
        <v>0</v>
      </c>
      <c r="CC147" s="70">
        <v>0</v>
      </c>
      <c r="CD147" s="70">
        <v>4374.86</v>
      </c>
      <c r="CE147" s="70">
        <v>0</v>
      </c>
      <c r="CF147" s="70">
        <v>0</v>
      </c>
      <c r="CG147" s="70">
        <v>0</v>
      </c>
      <c r="CH147" s="70">
        <v>0</v>
      </c>
      <c r="CI147" s="70">
        <v>0</v>
      </c>
      <c r="CJ147" s="70">
        <v>0</v>
      </c>
      <c r="CK147" s="70">
        <v>0</v>
      </c>
      <c r="CL147" s="70">
        <v>0</v>
      </c>
      <c r="CM147" s="70">
        <v>0</v>
      </c>
      <c r="CN147" s="70">
        <v>0</v>
      </c>
      <c r="CO147" s="70">
        <v>0</v>
      </c>
      <c r="CP147" s="70">
        <v>0</v>
      </c>
      <c r="CQ147" s="70">
        <v>0</v>
      </c>
      <c r="CR147" s="70">
        <v>0</v>
      </c>
      <c r="CS147" s="70">
        <v>0</v>
      </c>
      <c r="CT147" s="70">
        <v>0</v>
      </c>
      <c r="CU147" s="70">
        <v>0</v>
      </c>
      <c r="CV147" s="70">
        <v>0</v>
      </c>
      <c r="CW147" s="70">
        <v>0</v>
      </c>
      <c r="CX147" s="70">
        <v>0</v>
      </c>
      <c r="CY147" s="70">
        <v>0</v>
      </c>
      <c r="CZ147" s="70">
        <v>0</v>
      </c>
      <c r="DA147" s="70">
        <v>0</v>
      </c>
      <c r="DB147" s="70">
        <v>0</v>
      </c>
      <c r="DC147" s="70">
        <v>0</v>
      </c>
      <c r="DD147" s="70">
        <v>0</v>
      </c>
      <c r="DE147" s="70">
        <v>0</v>
      </c>
      <c r="DF147" s="70">
        <v>0</v>
      </c>
      <c r="DG147" s="70">
        <v>0</v>
      </c>
      <c r="DH147" s="70">
        <v>0</v>
      </c>
      <c r="DI147" s="70">
        <v>0</v>
      </c>
      <c r="DJ147" s="70">
        <v>0</v>
      </c>
      <c r="DK147" s="70">
        <v>0</v>
      </c>
      <c r="DL147" s="78">
        <v>0</v>
      </c>
      <c r="DM147" s="61">
        <v>0</v>
      </c>
      <c r="DN147" s="61">
        <v>0</v>
      </c>
      <c r="DO147" s="61">
        <v>0</v>
      </c>
      <c r="DP147" s="61">
        <v>0</v>
      </c>
      <c r="DQ147" s="61">
        <v>290</v>
      </c>
      <c r="DR147" s="61">
        <v>0</v>
      </c>
      <c r="DS147" s="61">
        <v>0</v>
      </c>
      <c r="DT147" s="61">
        <v>0</v>
      </c>
      <c r="DU147" s="61">
        <v>0</v>
      </c>
      <c r="DV147" s="61">
        <v>2400</v>
      </c>
      <c r="DW147" s="61">
        <v>0</v>
      </c>
      <c r="DX147" s="61">
        <v>0</v>
      </c>
      <c r="DY147" s="61">
        <v>420</v>
      </c>
    </row>
    <row r="148" s="61" customFormat="1" spans="1:129">
      <c r="A148" s="69"/>
      <c r="B148" s="70" t="s">
        <v>138</v>
      </c>
      <c r="C148" s="70">
        <v>7376.11</v>
      </c>
      <c r="D148" s="70">
        <v>0</v>
      </c>
      <c r="E148" s="70">
        <v>0</v>
      </c>
      <c r="F148" s="70">
        <v>0</v>
      </c>
      <c r="G148" s="70">
        <v>0</v>
      </c>
      <c r="H148" s="70">
        <v>0</v>
      </c>
      <c r="I148" s="70">
        <v>0</v>
      </c>
      <c r="J148" s="70">
        <v>3370</v>
      </c>
      <c r="K148" s="70">
        <v>0</v>
      </c>
      <c r="L148" s="70">
        <v>0</v>
      </c>
      <c r="M148" s="70">
        <v>0</v>
      </c>
      <c r="N148" s="70">
        <v>0</v>
      </c>
      <c r="O148" s="70">
        <v>0</v>
      </c>
      <c r="P148" s="70">
        <v>0</v>
      </c>
      <c r="Q148" s="70"/>
      <c r="R148" s="70"/>
      <c r="S148" s="70">
        <v>0</v>
      </c>
      <c r="T148" s="70">
        <v>0</v>
      </c>
      <c r="U148" s="70">
        <v>4006.11</v>
      </c>
      <c r="V148" s="70">
        <v>0</v>
      </c>
      <c r="W148" s="70">
        <v>0</v>
      </c>
      <c r="X148" s="70">
        <v>0</v>
      </c>
      <c r="Y148" s="70">
        <v>0</v>
      </c>
      <c r="Z148" s="70">
        <v>0</v>
      </c>
      <c r="AA148" s="70">
        <v>0</v>
      </c>
      <c r="AB148" s="70">
        <v>0</v>
      </c>
      <c r="AC148" s="70">
        <v>0</v>
      </c>
      <c r="AD148" s="70">
        <v>0</v>
      </c>
      <c r="AE148" s="70">
        <v>0</v>
      </c>
      <c r="AF148" s="70">
        <v>0</v>
      </c>
      <c r="AG148" s="70">
        <v>0</v>
      </c>
      <c r="AH148" s="70">
        <v>0</v>
      </c>
      <c r="AI148" s="70">
        <v>0</v>
      </c>
      <c r="AJ148" s="70">
        <v>0</v>
      </c>
      <c r="AK148" s="70">
        <v>0</v>
      </c>
      <c r="AL148" s="70">
        <v>0</v>
      </c>
      <c r="AM148" s="70">
        <v>0</v>
      </c>
      <c r="AN148" s="70">
        <v>0</v>
      </c>
      <c r="AO148" s="70">
        <v>0</v>
      </c>
      <c r="AP148" s="70">
        <v>0</v>
      </c>
      <c r="AQ148" s="70">
        <v>0</v>
      </c>
      <c r="AR148" s="70">
        <v>0</v>
      </c>
      <c r="AS148" s="70">
        <v>0</v>
      </c>
      <c r="AT148" s="70">
        <v>1000</v>
      </c>
      <c r="AU148" s="70">
        <v>3006.11</v>
      </c>
      <c r="AV148" s="70">
        <v>0</v>
      </c>
      <c r="AW148" s="70">
        <v>0</v>
      </c>
      <c r="AX148" s="70">
        <v>0</v>
      </c>
      <c r="AY148" s="70">
        <v>0</v>
      </c>
      <c r="AZ148" s="70">
        <v>0</v>
      </c>
      <c r="BA148" s="70">
        <v>0</v>
      </c>
      <c r="BB148" s="70">
        <v>0</v>
      </c>
      <c r="BC148" s="70">
        <v>1256.64</v>
      </c>
      <c r="BD148" s="70">
        <v>0</v>
      </c>
      <c r="BE148" s="70">
        <v>0</v>
      </c>
      <c r="BF148" s="70">
        <v>0</v>
      </c>
      <c r="BG148" s="70">
        <v>1299.47</v>
      </c>
      <c r="BH148" s="70">
        <v>0</v>
      </c>
      <c r="BI148" s="70">
        <v>0</v>
      </c>
      <c r="BJ148" s="70">
        <v>0</v>
      </c>
      <c r="BK148" s="70">
        <v>0</v>
      </c>
      <c r="BL148" s="70">
        <v>0</v>
      </c>
      <c r="BM148" s="70">
        <v>0</v>
      </c>
      <c r="BN148" s="70">
        <v>0</v>
      </c>
      <c r="BO148" s="70">
        <v>0</v>
      </c>
      <c r="BP148" s="70">
        <v>0</v>
      </c>
      <c r="BQ148" s="70">
        <v>0</v>
      </c>
      <c r="BR148" s="70">
        <v>0</v>
      </c>
      <c r="BS148" s="70">
        <v>0</v>
      </c>
      <c r="BT148" s="70">
        <v>0</v>
      </c>
      <c r="BU148" s="70">
        <v>0</v>
      </c>
      <c r="BV148" s="70">
        <v>0</v>
      </c>
      <c r="BW148" s="70">
        <v>0</v>
      </c>
      <c r="BX148" s="70">
        <v>0</v>
      </c>
      <c r="BY148" s="70">
        <v>0</v>
      </c>
      <c r="BZ148" s="70">
        <v>0</v>
      </c>
      <c r="CA148" s="70">
        <v>0</v>
      </c>
      <c r="CB148" s="70">
        <v>0</v>
      </c>
      <c r="CC148" s="70">
        <v>0</v>
      </c>
      <c r="CD148" s="70">
        <v>0</v>
      </c>
      <c r="CE148" s="70">
        <v>0</v>
      </c>
      <c r="CF148" s="70">
        <v>0</v>
      </c>
      <c r="CG148" s="70">
        <v>450</v>
      </c>
      <c r="CH148" s="70">
        <v>0</v>
      </c>
      <c r="CI148" s="70">
        <v>0</v>
      </c>
      <c r="CJ148" s="70">
        <v>0</v>
      </c>
      <c r="CK148" s="70">
        <v>0</v>
      </c>
      <c r="CL148" s="70">
        <v>0</v>
      </c>
      <c r="CM148" s="70">
        <v>0</v>
      </c>
      <c r="CN148" s="70">
        <v>0</v>
      </c>
      <c r="CO148" s="70">
        <v>0</v>
      </c>
      <c r="CP148" s="70">
        <v>0</v>
      </c>
      <c r="CQ148" s="70">
        <v>0</v>
      </c>
      <c r="CR148" s="70">
        <v>0</v>
      </c>
      <c r="CS148" s="70">
        <v>0</v>
      </c>
      <c r="CT148" s="70">
        <v>0</v>
      </c>
      <c r="CU148" s="70">
        <v>0</v>
      </c>
      <c r="CV148" s="70">
        <v>0</v>
      </c>
      <c r="CW148" s="70">
        <v>0</v>
      </c>
      <c r="CX148" s="70">
        <v>0</v>
      </c>
      <c r="CY148" s="70">
        <v>0</v>
      </c>
      <c r="CZ148" s="70">
        <v>0</v>
      </c>
      <c r="DA148" s="70">
        <v>0</v>
      </c>
      <c r="DB148" s="70">
        <v>0</v>
      </c>
      <c r="DC148" s="70">
        <v>0</v>
      </c>
      <c r="DD148" s="70">
        <v>0</v>
      </c>
      <c r="DE148" s="70">
        <v>0</v>
      </c>
      <c r="DF148" s="70">
        <v>0</v>
      </c>
      <c r="DG148" s="70">
        <v>0</v>
      </c>
      <c r="DH148" s="70">
        <v>0</v>
      </c>
      <c r="DI148" s="70">
        <v>0</v>
      </c>
      <c r="DJ148" s="70">
        <v>0</v>
      </c>
      <c r="DK148" s="70">
        <v>0</v>
      </c>
      <c r="DL148" s="78">
        <v>0</v>
      </c>
      <c r="DM148" s="61">
        <v>0</v>
      </c>
      <c r="DN148" s="61">
        <v>0</v>
      </c>
      <c r="DO148" s="61">
        <v>0</v>
      </c>
      <c r="DP148" s="61">
        <v>0</v>
      </c>
      <c r="DQ148" s="61">
        <v>0</v>
      </c>
      <c r="DR148" s="61">
        <v>0</v>
      </c>
      <c r="DS148" s="61">
        <v>0</v>
      </c>
      <c r="DT148" s="61">
        <v>0</v>
      </c>
      <c r="DU148" s="61">
        <v>0</v>
      </c>
      <c r="DV148" s="61">
        <v>0</v>
      </c>
      <c r="DW148" s="61">
        <v>0</v>
      </c>
      <c r="DX148" s="61">
        <v>0</v>
      </c>
      <c r="DY148" s="61">
        <v>0</v>
      </c>
    </row>
    <row r="149" s="61" customFormat="1" spans="1:129">
      <c r="A149" s="69"/>
      <c r="B149" s="70" t="s">
        <v>139</v>
      </c>
      <c r="C149" s="70">
        <v>0</v>
      </c>
      <c r="D149" s="70">
        <v>0</v>
      </c>
      <c r="E149" s="70">
        <v>0</v>
      </c>
      <c r="F149" s="70">
        <v>0</v>
      </c>
      <c r="G149" s="70">
        <v>0</v>
      </c>
      <c r="H149" s="70">
        <v>0</v>
      </c>
      <c r="I149" s="70">
        <v>0</v>
      </c>
      <c r="J149" s="70">
        <v>0</v>
      </c>
      <c r="K149" s="70">
        <v>0</v>
      </c>
      <c r="L149" s="70">
        <v>0</v>
      </c>
      <c r="M149" s="70">
        <v>0</v>
      </c>
      <c r="N149" s="70">
        <v>0</v>
      </c>
      <c r="O149" s="70">
        <v>0</v>
      </c>
      <c r="P149" s="70">
        <v>0</v>
      </c>
      <c r="Q149" s="70"/>
      <c r="R149" s="70"/>
      <c r="S149" s="70">
        <v>0</v>
      </c>
      <c r="T149" s="70">
        <v>0</v>
      </c>
      <c r="U149" s="70">
        <v>0</v>
      </c>
      <c r="V149" s="70">
        <v>0</v>
      </c>
      <c r="W149" s="70">
        <v>0</v>
      </c>
      <c r="X149" s="70">
        <v>0</v>
      </c>
      <c r="Y149" s="70">
        <v>0</v>
      </c>
      <c r="Z149" s="70">
        <v>0</v>
      </c>
      <c r="AA149" s="70">
        <v>0</v>
      </c>
      <c r="AB149" s="70">
        <v>0</v>
      </c>
      <c r="AC149" s="70">
        <v>0</v>
      </c>
      <c r="AD149" s="70">
        <v>0</v>
      </c>
      <c r="AE149" s="70">
        <v>0</v>
      </c>
      <c r="AF149" s="70">
        <v>0</v>
      </c>
      <c r="AG149" s="70">
        <v>0</v>
      </c>
      <c r="AH149" s="70">
        <v>0</v>
      </c>
      <c r="AI149" s="70">
        <v>0</v>
      </c>
      <c r="AJ149" s="70">
        <v>0</v>
      </c>
      <c r="AK149" s="70">
        <v>0</v>
      </c>
      <c r="AL149" s="70">
        <v>0</v>
      </c>
      <c r="AM149" s="70">
        <v>0</v>
      </c>
      <c r="AN149" s="70">
        <v>0</v>
      </c>
      <c r="AO149" s="70">
        <v>0</v>
      </c>
      <c r="AP149" s="70">
        <v>0</v>
      </c>
      <c r="AQ149" s="70">
        <v>0</v>
      </c>
      <c r="AR149" s="70">
        <v>0</v>
      </c>
      <c r="AS149" s="70">
        <v>0</v>
      </c>
      <c r="AT149" s="70">
        <v>0</v>
      </c>
      <c r="AU149" s="70">
        <v>0</v>
      </c>
      <c r="AV149" s="70">
        <v>0</v>
      </c>
      <c r="AW149" s="70">
        <v>0</v>
      </c>
      <c r="AX149" s="70">
        <v>0</v>
      </c>
      <c r="AY149" s="70">
        <v>0</v>
      </c>
      <c r="AZ149" s="70">
        <v>0</v>
      </c>
      <c r="BA149" s="70">
        <v>0</v>
      </c>
      <c r="BB149" s="70">
        <v>0</v>
      </c>
      <c r="BC149" s="70">
        <v>0</v>
      </c>
      <c r="BD149" s="70">
        <v>0</v>
      </c>
      <c r="BE149" s="70">
        <v>0</v>
      </c>
      <c r="BF149" s="70">
        <v>0</v>
      </c>
      <c r="BG149" s="70">
        <v>0</v>
      </c>
      <c r="BH149" s="70">
        <v>0</v>
      </c>
      <c r="BI149" s="70">
        <v>0</v>
      </c>
      <c r="BJ149" s="70">
        <v>0</v>
      </c>
      <c r="BK149" s="70">
        <v>0</v>
      </c>
      <c r="BL149" s="70">
        <v>0</v>
      </c>
      <c r="BM149" s="70">
        <v>0</v>
      </c>
      <c r="BN149" s="70">
        <v>0</v>
      </c>
      <c r="BO149" s="70">
        <v>0</v>
      </c>
      <c r="BP149" s="70">
        <v>0</v>
      </c>
      <c r="BQ149" s="70">
        <v>0</v>
      </c>
      <c r="BR149" s="70">
        <v>0</v>
      </c>
      <c r="BS149" s="70">
        <v>0</v>
      </c>
      <c r="BT149" s="70">
        <v>0</v>
      </c>
      <c r="BU149" s="70">
        <v>0</v>
      </c>
      <c r="BV149" s="70">
        <v>0</v>
      </c>
      <c r="BW149" s="70">
        <v>0</v>
      </c>
      <c r="BX149" s="70">
        <v>0</v>
      </c>
      <c r="BY149" s="70">
        <v>0</v>
      </c>
      <c r="BZ149" s="70">
        <v>0</v>
      </c>
      <c r="CA149" s="70">
        <v>0</v>
      </c>
      <c r="CB149" s="70">
        <v>0</v>
      </c>
      <c r="CC149" s="70">
        <v>0</v>
      </c>
      <c r="CD149" s="70">
        <v>0</v>
      </c>
      <c r="CE149" s="70">
        <v>0</v>
      </c>
      <c r="CF149" s="70">
        <v>0</v>
      </c>
      <c r="CG149" s="70">
        <v>0</v>
      </c>
      <c r="CH149" s="70">
        <v>0</v>
      </c>
      <c r="CI149" s="70">
        <v>0</v>
      </c>
      <c r="CJ149" s="70">
        <v>0</v>
      </c>
      <c r="CK149" s="70">
        <v>0</v>
      </c>
      <c r="CL149" s="70">
        <v>0</v>
      </c>
      <c r="CM149" s="70">
        <v>0</v>
      </c>
      <c r="CN149" s="70">
        <v>0</v>
      </c>
      <c r="CO149" s="70">
        <v>0</v>
      </c>
      <c r="CP149" s="70">
        <v>0</v>
      </c>
      <c r="CQ149" s="70">
        <v>0</v>
      </c>
      <c r="CR149" s="70">
        <v>0</v>
      </c>
      <c r="CS149" s="70">
        <v>0</v>
      </c>
      <c r="CT149" s="70">
        <v>0</v>
      </c>
      <c r="CU149" s="70">
        <v>0</v>
      </c>
      <c r="CV149" s="70">
        <v>0</v>
      </c>
      <c r="CW149" s="70">
        <v>0</v>
      </c>
      <c r="CX149" s="70">
        <v>0</v>
      </c>
      <c r="CY149" s="70">
        <v>0</v>
      </c>
      <c r="CZ149" s="70">
        <v>0</v>
      </c>
      <c r="DA149" s="70">
        <v>0</v>
      </c>
      <c r="DB149" s="70">
        <v>0</v>
      </c>
      <c r="DC149" s="70">
        <v>0</v>
      </c>
      <c r="DD149" s="70">
        <v>0</v>
      </c>
      <c r="DE149" s="70">
        <v>0</v>
      </c>
      <c r="DF149" s="70">
        <v>0</v>
      </c>
      <c r="DG149" s="70">
        <v>0</v>
      </c>
      <c r="DH149" s="70">
        <v>0</v>
      </c>
      <c r="DI149" s="70">
        <v>0</v>
      </c>
      <c r="DJ149" s="70">
        <v>0</v>
      </c>
      <c r="DK149" s="70">
        <v>0</v>
      </c>
      <c r="DL149" s="78">
        <v>0</v>
      </c>
      <c r="DM149" s="61">
        <v>0</v>
      </c>
      <c r="DN149" s="61">
        <v>0</v>
      </c>
      <c r="DO149" s="61">
        <v>0</v>
      </c>
      <c r="DP149" s="61">
        <v>0</v>
      </c>
      <c r="DQ149" s="61">
        <v>0</v>
      </c>
      <c r="DR149" s="61">
        <v>0</v>
      </c>
      <c r="DS149" s="61">
        <v>0</v>
      </c>
      <c r="DT149" s="61">
        <v>0</v>
      </c>
      <c r="DU149" s="61">
        <v>0</v>
      </c>
      <c r="DV149" s="61">
        <v>0</v>
      </c>
      <c r="DW149" s="61">
        <v>0</v>
      </c>
      <c r="DX149" s="61">
        <v>0</v>
      </c>
      <c r="DY149" s="61">
        <v>0</v>
      </c>
    </row>
    <row r="150" s="61" customFormat="1" spans="1:129">
      <c r="A150" s="69"/>
      <c r="B150" s="70" t="s">
        <v>140</v>
      </c>
      <c r="C150" s="70">
        <v>2878794.26</v>
      </c>
      <c r="D150" s="70">
        <v>1933139</v>
      </c>
      <c r="E150" s="70">
        <v>0</v>
      </c>
      <c r="F150" s="70">
        <v>0</v>
      </c>
      <c r="G150" s="70">
        <v>0</v>
      </c>
      <c r="H150" s="70">
        <v>0</v>
      </c>
      <c r="I150" s="70">
        <v>0</v>
      </c>
      <c r="J150" s="70">
        <v>4830.19</v>
      </c>
      <c r="K150" s="70">
        <v>0</v>
      </c>
      <c r="L150" s="70">
        <v>822966.67</v>
      </c>
      <c r="M150" s="70">
        <v>0</v>
      </c>
      <c r="N150" s="70">
        <v>0</v>
      </c>
      <c r="O150" s="70">
        <v>0</v>
      </c>
      <c r="P150" s="70">
        <v>0</v>
      </c>
      <c r="Q150" s="70"/>
      <c r="R150" s="70"/>
      <c r="S150" s="70">
        <v>1670.6</v>
      </c>
      <c r="T150" s="70">
        <v>0</v>
      </c>
      <c r="U150" s="70">
        <v>79929.94</v>
      </c>
      <c r="V150" s="70">
        <v>34303.33</v>
      </c>
      <c r="W150" s="70">
        <v>0</v>
      </c>
      <c r="X150" s="70">
        <v>1954.53</v>
      </c>
      <c r="Y150" s="70">
        <v>26608.21</v>
      </c>
      <c r="Z150" s="70">
        <v>7695.12</v>
      </c>
      <c r="AA150" s="70">
        <v>0</v>
      </c>
      <c r="AB150" s="70">
        <v>0</v>
      </c>
      <c r="AC150" s="70">
        <v>0</v>
      </c>
      <c r="AD150" s="70">
        <v>0</v>
      </c>
      <c r="AE150" s="70">
        <v>0</v>
      </c>
      <c r="AF150" s="70">
        <v>0</v>
      </c>
      <c r="AG150" s="70">
        <v>0</v>
      </c>
      <c r="AH150" s="70">
        <v>0</v>
      </c>
      <c r="AI150" s="70">
        <v>0</v>
      </c>
      <c r="AJ150" s="70">
        <v>0</v>
      </c>
      <c r="AK150" s="70">
        <v>0</v>
      </c>
      <c r="AL150" s="70">
        <v>1954.53</v>
      </c>
      <c r="AM150" s="70">
        <v>0</v>
      </c>
      <c r="AN150" s="70">
        <v>0</v>
      </c>
      <c r="AO150" s="70">
        <v>0</v>
      </c>
      <c r="AP150" s="70">
        <v>0</v>
      </c>
      <c r="AQ150" s="70">
        <v>8198.94</v>
      </c>
      <c r="AR150" s="70">
        <v>5000</v>
      </c>
      <c r="AS150" s="70">
        <v>0</v>
      </c>
      <c r="AT150" s="70">
        <v>6869.09</v>
      </c>
      <c r="AU150" s="70">
        <v>59861.91</v>
      </c>
      <c r="AV150" s="70">
        <v>5022.84</v>
      </c>
      <c r="AW150" s="70">
        <v>355.74</v>
      </c>
      <c r="AX150" s="70">
        <v>388.52</v>
      </c>
      <c r="AY150" s="70">
        <v>183.82</v>
      </c>
      <c r="AZ150" s="70">
        <v>398.75</v>
      </c>
      <c r="BA150" s="70">
        <v>343.81</v>
      </c>
      <c r="BB150" s="70">
        <v>126.15</v>
      </c>
      <c r="BC150" s="70">
        <v>4528.74</v>
      </c>
      <c r="BD150" s="70">
        <v>6236.15</v>
      </c>
      <c r="BE150" s="70">
        <v>2192.01</v>
      </c>
      <c r="BF150" s="70">
        <v>249.99</v>
      </c>
      <c r="BG150" s="70">
        <v>6069.17</v>
      </c>
      <c r="BH150" s="70">
        <v>552.17</v>
      </c>
      <c r="BI150" s="70">
        <v>5348.4</v>
      </c>
      <c r="BJ150" s="70">
        <v>139.04</v>
      </c>
      <c r="BK150" s="70">
        <v>155.75</v>
      </c>
      <c r="BL150" s="70">
        <v>1630.28</v>
      </c>
      <c r="BM150" s="70">
        <v>93.66</v>
      </c>
      <c r="BN150" s="70">
        <v>1172.9</v>
      </c>
      <c r="BO150" s="70">
        <v>1175.41</v>
      </c>
      <c r="BP150" s="70">
        <v>123.75</v>
      </c>
      <c r="BQ150" s="70">
        <v>24.5</v>
      </c>
      <c r="BR150" s="70">
        <v>44.19</v>
      </c>
      <c r="BS150" s="70">
        <v>35.43</v>
      </c>
      <c r="BT150" s="70">
        <v>3033.74</v>
      </c>
      <c r="BU150" s="70">
        <v>34.42</v>
      </c>
      <c r="BV150" s="70">
        <v>1312.39</v>
      </c>
      <c r="BW150" s="70">
        <v>44.68</v>
      </c>
      <c r="BX150" s="70">
        <v>121.48</v>
      </c>
      <c r="BY150" s="70">
        <v>21.24</v>
      </c>
      <c r="BZ150" s="70">
        <v>31.97</v>
      </c>
      <c r="CA150" s="70">
        <v>8.93</v>
      </c>
      <c r="CB150" s="70">
        <v>26.88</v>
      </c>
      <c r="CC150" s="70">
        <v>52.23</v>
      </c>
      <c r="CD150" s="70">
        <v>35.69</v>
      </c>
      <c r="CE150" s="70">
        <v>155.1</v>
      </c>
      <c r="CF150" s="70">
        <v>18.62</v>
      </c>
      <c r="CG150" s="70">
        <v>3.02</v>
      </c>
      <c r="CH150" s="70">
        <v>26.85</v>
      </c>
      <c r="CI150" s="70">
        <v>324.12</v>
      </c>
      <c r="CJ150" s="70">
        <v>11.23</v>
      </c>
      <c r="CK150" s="70">
        <v>18.45</v>
      </c>
      <c r="CL150" s="70">
        <v>369.74</v>
      </c>
      <c r="CM150" s="70">
        <v>20.37</v>
      </c>
      <c r="CN150" s="70">
        <v>-38.55</v>
      </c>
      <c r="CO150" s="70">
        <v>110.27</v>
      </c>
      <c r="CP150" s="70">
        <v>23.92</v>
      </c>
      <c r="CQ150" s="70">
        <v>19.66</v>
      </c>
      <c r="CR150" s="70">
        <v>28.49</v>
      </c>
      <c r="CS150" s="70">
        <v>14.58</v>
      </c>
      <c r="CT150" s="70">
        <v>4.36</v>
      </c>
      <c r="CU150" s="70">
        <v>4.03</v>
      </c>
      <c r="CV150" s="70">
        <v>14.86</v>
      </c>
      <c r="CW150" s="70">
        <v>12.01</v>
      </c>
      <c r="CX150" s="70">
        <v>2.55</v>
      </c>
      <c r="CY150" s="70">
        <v>2.9</v>
      </c>
      <c r="CZ150" s="70">
        <v>144.82</v>
      </c>
      <c r="DA150" s="70">
        <v>272.64</v>
      </c>
      <c r="DB150" s="70">
        <v>17.2</v>
      </c>
      <c r="DC150" s="70">
        <v>2671.77</v>
      </c>
      <c r="DD150" s="70">
        <v>53.78</v>
      </c>
      <c r="DE150" s="70">
        <v>30.91</v>
      </c>
      <c r="DF150" s="70">
        <v>16.68</v>
      </c>
      <c r="DG150" s="70">
        <v>130.9</v>
      </c>
      <c r="DH150" s="70">
        <v>15.46</v>
      </c>
      <c r="DI150" s="70">
        <v>12.05</v>
      </c>
      <c r="DJ150" s="70">
        <v>2.66</v>
      </c>
      <c r="DK150" s="70">
        <v>462.98</v>
      </c>
      <c r="DL150" s="78">
        <v>7.23</v>
      </c>
      <c r="DM150" s="61">
        <v>275.12</v>
      </c>
      <c r="DN150" s="61">
        <v>1.21</v>
      </c>
      <c r="DO150" s="61">
        <v>460.56</v>
      </c>
      <c r="DP150" s="61">
        <v>464.44</v>
      </c>
      <c r="DQ150" s="61">
        <v>10.04</v>
      </c>
      <c r="DR150" s="61">
        <v>2.9</v>
      </c>
      <c r="DS150" s="61">
        <v>0</v>
      </c>
      <c r="DT150" s="61">
        <v>3773.58</v>
      </c>
      <c r="DU150" s="61">
        <v>0</v>
      </c>
      <c r="DV150" s="61">
        <v>4800</v>
      </c>
      <c r="DW150" s="61">
        <v>0</v>
      </c>
      <c r="DX150" s="61">
        <v>3773.58</v>
      </c>
      <c r="DY150" s="61">
        <v>0</v>
      </c>
    </row>
    <row r="151" s="61" customFormat="1" spans="1:129">
      <c r="A151" s="69"/>
      <c r="B151" s="70" t="s">
        <v>141</v>
      </c>
      <c r="C151" s="70">
        <v>204205.87</v>
      </c>
      <c r="D151" s="70">
        <v>0</v>
      </c>
      <c r="E151" s="70">
        <v>0</v>
      </c>
      <c r="F151" s="70">
        <v>0</v>
      </c>
      <c r="G151" s="70">
        <v>0</v>
      </c>
      <c r="H151" s="70">
        <v>0</v>
      </c>
      <c r="I151" s="70">
        <v>0</v>
      </c>
      <c r="J151" s="70">
        <v>0</v>
      </c>
      <c r="K151" s="70">
        <v>0</v>
      </c>
      <c r="L151" s="70">
        <v>24070.8</v>
      </c>
      <c r="M151" s="70">
        <v>0</v>
      </c>
      <c r="N151" s="70">
        <v>0</v>
      </c>
      <c r="O151" s="70">
        <v>0</v>
      </c>
      <c r="P151" s="70">
        <v>0</v>
      </c>
      <c r="Q151" s="70"/>
      <c r="R151" s="70"/>
      <c r="S151" s="70">
        <v>0</v>
      </c>
      <c r="T151" s="70">
        <v>0</v>
      </c>
      <c r="U151" s="70">
        <v>180135.07</v>
      </c>
      <c r="V151" s="70">
        <v>0</v>
      </c>
      <c r="W151" s="70">
        <v>0</v>
      </c>
      <c r="X151" s="70">
        <v>0</v>
      </c>
      <c r="Y151" s="70">
        <v>0</v>
      </c>
      <c r="Z151" s="70">
        <v>0</v>
      </c>
      <c r="AA151" s="70">
        <v>0</v>
      </c>
      <c r="AB151" s="70">
        <v>0</v>
      </c>
      <c r="AC151" s="70">
        <v>0</v>
      </c>
      <c r="AD151" s="70">
        <v>0</v>
      </c>
      <c r="AE151" s="70">
        <v>0</v>
      </c>
      <c r="AF151" s="70">
        <v>0</v>
      </c>
      <c r="AG151" s="70">
        <v>0</v>
      </c>
      <c r="AH151" s="70">
        <v>0</v>
      </c>
      <c r="AI151" s="70">
        <v>0</v>
      </c>
      <c r="AJ151" s="70">
        <v>0</v>
      </c>
      <c r="AK151" s="70">
        <v>0</v>
      </c>
      <c r="AL151" s="70">
        <v>0</v>
      </c>
      <c r="AM151" s="70">
        <v>0</v>
      </c>
      <c r="AN151" s="70">
        <v>0</v>
      </c>
      <c r="AO151" s="70">
        <v>0</v>
      </c>
      <c r="AP151" s="70">
        <v>0</v>
      </c>
      <c r="AQ151" s="70">
        <v>130503.07</v>
      </c>
      <c r="AR151" s="70">
        <v>0</v>
      </c>
      <c r="AS151" s="70">
        <v>0</v>
      </c>
      <c r="AT151" s="70">
        <v>884.96</v>
      </c>
      <c r="AU151" s="70">
        <v>48747.04</v>
      </c>
      <c r="AV151" s="70">
        <v>0</v>
      </c>
      <c r="AW151" s="70">
        <v>0</v>
      </c>
      <c r="AX151" s="70">
        <v>0</v>
      </c>
      <c r="AY151" s="70">
        <v>0</v>
      </c>
      <c r="AZ151" s="70">
        <v>396.23</v>
      </c>
      <c r="BA151" s="70">
        <v>0</v>
      </c>
      <c r="BB151" s="70">
        <v>0</v>
      </c>
      <c r="BC151" s="70">
        <v>396.23</v>
      </c>
      <c r="BD151" s="70">
        <v>0</v>
      </c>
      <c r="BE151" s="70">
        <v>0</v>
      </c>
      <c r="BF151" s="70">
        <v>0</v>
      </c>
      <c r="BG151" s="70">
        <v>0</v>
      </c>
      <c r="BH151" s="70">
        <v>0</v>
      </c>
      <c r="BI151" s="70">
        <v>0</v>
      </c>
      <c r="BJ151" s="70">
        <v>0</v>
      </c>
      <c r="BK151" s="70">
        <v>0</v>
      </c>
      <c r="BL151" s="70">
        <v>47954.58</v>
      </c>
      <c r="BM151" s="70">
        <v>0</v>
      </c>
      <c r="BN151" s="70">
        <v>0</v>
      </c>
      <c r="BO151" s="70">
        <v>0</v>
      </c>
      <c r="BP151" s="70">
        <v>0</v>
      </c>
      <c r="BQ151" s="70">
        <v>0</v>
      </c>
      <c r="BR151" s="70">
        <v>0</v>
      </c>
      <c r="BS151" s="70">
        <v>0</v>
      </c>
      <c r="BT151" s="70">
        <v>0</v>
      </c>
      <c r="BU151" s="70">
        <v>0</v>
      </c>
      <c r="BV151" s="70">
        <v>0</v>
      </c>
      <c r="BW151" s="70">
        <v>0</v>
      </c>
      <c r="BX151" s="70">
        <v>0</v>
      </c>
      <c r="BY151" s="70">
        <v>0</v>
      </c>
      <c r="BZ151" s="70">
        <v>0</v>
      </c>
      <c r="CA151" s="70">
        <v>0</v>
      </c>
      <c r="CB151" s="70">
        <v>0</v>
      </c>
      <c r="CC151" s="70">
        <v>0</v>
      </c>
      <c r="CD151" s="70">
        <v>0</v>
      </c>
      <c r="CE151" s="70">
        <v>0</v>
      </c>
      <c r="CF151" s="70">
        <v>0</v>
      </c>
      <c r="CG151" s="70">
        <v>0</v>
      </c>
      <c r="CH151" s="70">
        <v>0</v>
      </c>
      <c r="CI151" s="70">
        <v>0</v>
      </c>
      <c r="CJ151" s="70">
        <v>0</v>
      </c>
      <c r="CK151" s="70">
        <v>0</v>
      </c>
      <c r="CL151" s="70">
        <v>0</v>
      </c>
      <c r="CM151" s="70">
        <v>0</v>
      </c>
      <c r="CN151" s="70">
        <v>0</v>
      </c>
      <c r="CO151" s="70">
        <v>0</v>
      </c>
      <c r="CP151" s="70">
        <v>0</v>
      </c>
      <c r="CQ151" s="70">
        <v>0</v>
      </c>
      <c r="CR151" s="70">
        <v>0</v>
      </c>
      <c r="CS151" s="70">
        <v>0</v>
      </c>
      <c r="CT151" s="70">
        <v>0</v>
      </c>
      <c r="CU151" s="70">
        <v>0</v>
      </c>
      <c r="CV151" s="70">
        <v>0</v>
      </c>
      <c r="CW151" s="70">
        <v>0</v>
      </c>
      <c r="CX151" s="70">
        <v>0</v>
      </c>
      <c r="CY151" s="70">
        <v>0</v>
      </c>
      <c r="CZ151" s="70">
        <v>0</v>
      </c>
      <c r="DA151" s="70">
        <v>0</v>
      </c>
      <c r="DB151" s="70">
        <v>0</v>
      </c>
      <c r="DC151" s="70">
        <v>0</v>
      </c>
      <c r="DD151" s="70">
        <v>0</v>
      </c>
      <c r="DE151" s="70">
        <v>0</v>
      </c>
      <c r="DF151" s="70">
        <v>0</v>
      </c>
      <c r="DG151" s="70">
        <v>0</v>
      </c>
      <c r="DH151" s="70">
        <v>0</v>
      </c>
      <c r="DI151" s="70">
        <v>0</v>
      </c>
      <c r="DJ151" s="70">
        <v>0</v>
      </c>
      <c r="DK151" s="70">
        <v>0</v>
      </c>
      <c r="DL151" s="78">
        <v>0</v>
      </c>
      <c r="DM151" s="61">
        <v>0</v>
      </c>
      <c r="DN151" s="61">
        <v>0</v>
      </c>
      <c r="DO151" s="61">
        <v>0</v>
      </c>
      <c r="DP151" s="61">
        <v>0</v>
      </c>
      <c r="DQ151" s="61">
        <v>0</v>
      </c>
      <c r="DR151" s="61">
        <v>0</v>
      </c>
      <c r="DS151" s="61">
        <v>0</v>
      </c>
      <c r="DT151" s="61">
        <v>0</v>
      </c>
      <c r="DU151" s="61">
        <v>0</v>
      </c>
      <c r="DV151" s="61">
        <v>0</v>
      </c>
      <c r="DW151" s="61">
        <v>0</v>
      </c>
      <c r="DX151" s="61">
        <v>0</v>
      </c>
      <c r="DY151" s="61">
        <v>0</v>
      </c>
    </row>
    <row r="152" s="61" customFormat="1" spans="1:129">
      <c r="A152" s="69"/>
      <c r="B152" s="70" t="s">
        <v>142</v>
      </c>
      <c r="C152" s="70">
        <v>0</v>
      </c>
      <c r="D152" s="70">
        <v>0</v>
      </c>
      <c r="E152" s="70">
        <v>0</v>
      </c>
      <c r="F152" s="70">
        <v>0</v>
      </c>
      <c r="G152" s="70">
        <v>0</v>
      </c>
      <c r="H152" s="70">
        <v>0</v>
      </c>
      <c r="I152" s="70">
        <v>0</v>
      </c>
      <c r="J152" s="70">
        <v>0</v>
      </c>
      <c r="K152" s="70">
        <v>0</v>
      </c>
      <c r="L152" s="70">
        <v>0</v>
      </c>
      <c r="M152" s="70">
        <v>0</v>
      </c>
      <c r="N152" s="70">
        <v>0</v>
      </c>
      <c r="O152" s="70">
        <v>0</v>
      </c>
      <c r="P152" s="70">
        <v>0</v>
      </c>
      <c r="Q152" s="70"/>
      <c r="R152" s="70"/>
      <c r="S152" s="70">
        <v>0</v>
      </c>
      <c r="T152" s="70">
        <v>0</v>
      </c>
      <c r="U152" s="70">
        <v>0</v>
      </c>
      <c r="V152" s="70">
        <v>0</v>
      </c>
      <c r="W152" s="70">
        <v>0</v>
      </c>
      <c r="X152" s="70">
        <v>0</v>
      </c>
      <c r="Y152" s="70">
        <v>0</v>
      </c>
      <c r="Z152" s="70">
        <v>0</v>
      </c>
      <c r="AA152" s="70">
        <v>0</v>
      </c>
      <c r="AB152" s="70">
        <v>0</v>
      </c>
      <c r="AC152" s="70">
        <v>0</v>
      </c>
      <c r="AD152" s="70">
        <v>0</v>
      </c>
      <c r="AE152" s="70">
        <v>0</v>
      </c>
      <c r="AF152" s="70">
        <v>0</v>
      </c>
      <c r="AG152" s="70">
        <v>0</v>
      </c>
      <c r="AH152" s="70">
        <v>0</v>
      </c>
      <c r="AI152" s="70">
        <v>0</v>
      </c>
      <c r="AJ152" s="70">
        <v>0</v>
      </c>
      <c r="AK152" s="70">
        <v>0</v>
      </c>
      <c r="AL152" s="70">
        <v>0</v>
      </c>
      <c r="AM152" s="70">
        <v>0</v>
      </c>
      <c r="AN152" s="70">
        <v>0</v>
      </c>
      <c r="AO152" s="70">
        <v>0</v>
      </c>
      <c r="AP152" s="70">
        <v>0</v>
      </c>
      <c r="AQ152" s="70">
        <v>0</v>
      </c>
      <c r="AR152" s="70">
        <v>0</v>
      </c>
      <c r="AS152" s="70">
        <v>0</v>
      </c>
      <c r="AT152" s="70">
        <v>0</v>
      </c>
      <c r="AU152" s="70">
        <v>0</v>
      </c>
      <c r="AV152" s="70">
        <v>0</v>
      </c>
      <c r="AW152" s="70">
        <v>0</v>
      </c>
      <c r="AX152" s="70">
        <v>0</v>
      </c>
      <c r="AY152" s="70">
        <v>0</v>
      </c>
      <c r="AZ152" s="70">
        <v>0</v>
      </c>
      <c r="BA152" s="70">
        <v>0</v>
      </c>
      <c r="BB152" s="70">
        <v>0</v>
      </c>
      <c r="BC152" s="70">
        <v>0</v>
      </c>
      <c r="BD152" s="70">
        <v>0</v>
      </c>
      <c r="BE152" s="70">
        <v>0</v>
      </c>
      <c r="BF152" s="70">
        <v>0</v>
      </c>
      <c r="BG152" s="70">
        <v>0</v>
      </c>
      <c r="BH152" s="70">
        <v>0</v>
      </c>
      <c r="BI152" s="70">
        <v>0</v>
      </c>
      <c r="BJ152" s="70">
        <v>0</v>
      </c>
      <c r="BK152" s="70">
        <v>0</v>
      </c>
      <c r="BL152" s="70">
        <v>0</v>
      </c>
      <c r="BM152" s="70">
        <v>0</v>
      </c>
      <c r="BN152" s="70">
        <v>0</v>
      </c>
      <c r="BO152" s="70">
        <v>0</v>
      </c>
      <c r="BP152" s="70">
        <v>0</v>
      </c>
      <c r="BQ152" s="70">
        <v>0</v>
      </c>
      <c r="BR152" s="70">
        <v>0</v>
      </c>
      <c r="BS152" s="70">
        <v>0</v>
      </c>
      <c r="BT152" s="70">
        <v>0</v>
      </c>
      <c r="BU152" s="70">
        <v>0</v>
      </c>
      <c r="BV152" s="70">
        <v>0</v>
      </c>
      <c r="BW152" s="70">
        <v>0</v>
      </c>
      <c r="BX152" s="70">
        <v>0</v>
      </c>
      <c r="BY152" s="70">
        <v>0</v>
      </c>
      <c r="BZ152" s="70">
        <v>0</v>
      </c>
      <c r="CA152" s="70">
        <v>0</v>
      </c>
      <c r="CB152" s="70">
        <v>0</v>
      </c>
      <c r="CC152" s="70">
        <v>0</v>
      </c>
      <c r="CD152" s="70">
        <v>0</v>
      </c>
      <c r="CE152" s="70">
        <v>0</v>
      </c>
      <c r="CF152" s="70">
        <v>0</v>
      </c>
      <c r="CG152" s="70">
        <v>0</v>
      </c>
      <c r="CH152" s="70">
        <v>0</v>
      </c>
      <c r="CI152" s="70">
        <v>0</v>
      </c>
      <c r="CJ152" s="70">
        <v>0</v>
      </c>
      <c r="CK152" s="70">
        <v>0</v>
      </c>
      <c r="CL152" s="70">
        <v>0</v>
      </c>
      <c r="CM152" s="70">
        <v>0</v>
      </c>
      <c r="CN152" s="70">
        <v>0</v>
      </c>
      <c r="CO152" s="70">
        <v>0</v>
      </c>
      <c r="CP152" s="70">
        <v>0</v>
      </c>
      <c r="CQ152" s="70">
        <v>0</v>
      </c>
      <c r="CR152" s="70">
        <v>0</v>
      </c>
      <c r="CS152" s="70">
        <v>0</v>
      </c>
      <c r="CT152" s="70">
        <v>0</v>
      </c>
      <c r="CU152" s="70">
        <v>0</v>
      </c>
      <c r="CV152" s="70">
        <v>0</v>
      </c>
      <c r="CW152" s="70">
        <v>0</v>
      </c>
      <c r="CX152" s="70">
        <v>0</v>
      </c>
      <c r="CY152" s="70">
        <v>0</v>
      </c>
      <c r="CZ152" s="70">
        <v>0</v>
      </c>
      <c r="DA152" s="70">
        <v>0</v>
      </c>
      <c r="DB152" s="70">
        <v>0</v>
      </c>
      <c r="DC152" s="70">
        <v>0</v>
      </c>
      <c r="DD152" s="70">
        <v>0</v>
      </c>
      <c r="DE152" s="70">
        <v>0</v>
      </c>
      <c r="DF152" s="70">
        <v>0</v>
      </c>
      <c r="DG152" s="70">
        <v>0</v>
      </c>
      <c r="DH152" s="70">
        <v>0</v>
      </c>
      <c r="DI152" s="70">
        <v>0</v>
      </c>
      <c r="DJ152" s="70">
        <v>0</v>
      </c>
      <c r="DK152" s="70">
        <v>0</v>
      </c>
      <c r="DL152" s="78">
        <v>0</v>
      </c>
      <c r="DM152" s="61">
        <v>0</v>
      </c>
      <c r="DN152" s="61">
        <v>0</v>
      </c>
      <c r="DO152" s="61">
        <v>0</v>
      </c>
      <c r="DP152" s="61">
        <v>0</v>
      </c>
      <c r="DQ152" s="61">
        <v>0</v>
      </c>
      <c r="DR152" s="61">
        <v>0</v>
      </c>
      <c r="DS152" s="61">
        <v>0</v>
      </c>
      <c r="DT152" s="61">
        <v>0</v>
      </c>
      <c r="DU152" s="61">
        <v>0</v>
      </c>
      <c r="DV152" s="61">
        <v>0</v>
      </c>
      <c r="DW152" s="61">
        <v>0</v>
      </c>
      <c r="DX152" s="61">
        <v>0</v>
      </c>
      <c r="DY152" s="61">
        <v>0</v>
      </c>
    </row>
    <row r="153" s="61" customFormat="1" spans="1:129">
      <c r="A153" s="69"/>
      <c r="B153" s="70" t="s">
        <v>143</v>
      </c>
      <c r="C153" s="70">
        <v>1145646.16</v>
      </c>
      <c r="D153" s="70">
        <v>797138.55</v>
      </c>
      <c r="E153" s="70">
        <v>0</v>
      </c>
      <c r="F153" s="70">
        <v>0</v>
      </c>
      <c r="G153" s="70">
        <v>0</v>
      </c>
      <c r="H153" s="70">
        <v>0</v>
      </c>
      <c r="I153" s="70">
        <v>0</v>
      </c>
      <c r="J153" s="70">
        <v>0</v>
      </c>
      <c r="K153" s="70">
        <v>0</v>
      </c>
      <c r="L153" s="70">
        <v>0</v>
      </c>
      <c r="M153" s="70">
        <v>0</v>
      </c>
      <c r="N153" s="70">
        <v>0</v>
      </c>
      <c r="O153" s="70">
        <v>0</v>
      </c>
      <c r="P153" s="70">
        <v>0</v>
      </c>
      <c r="Q153" s="70"/>
      <c r="R153" s="70"/>
      <c r="S153" s="70">
        <v>0</v>
      </c>
      <c r="T153" s="70">
        <v>0</v>
      </c>
      <c r="U153" s="70">
        <v>299030.42</v>
      </c>
      <c r="V153" s="70">
        <v>43090.01</v>
      </c>
      <c r="W153" s="70">
        <v>0</v>
      </c>
      <c r="X153" s="70">
        <v>6387.18</v>
      </c>
      <c r="Y153" s="70">
        <v>23718.68</v>
      </c>
      <c r="Z153" s="70">
        <v>5042.58</v>
      </c>
      <c r="AA153" s="70">
        <v>3592.76</v>
      </c>
      <c r="AB153" s="70">
        <v>9089.73</v>
      </c>
      <c r="AC153" s="70">
        <v>1646.26</v>
      </c>
      <c r="AD153" s="70">
        <v>0</v>
      </c>
      <c r="AE153" s="70">
        <v>0</v>
      </c>
      <c r="AF153" s="70">
        <v>0</v>
      </c>
      <c r="AG153" s="70">
        <v>0</v>
      </c>
      <c r="AH153" s="70">
        <v>0</v>
      </c>
      <c r="AI153" s="70">
        <v>0</v>
      </c>
      <c r="AJ153" s="70">
        <v>0</v>
      </c>
      <c r="AK153" s="70">
        <v>0</v>
      </c>
      <c r="AL153" s="70">
        <v>6387.18</v>
      </c>
      <c r="AM153" s="70">
        <v>0</v>
      </c>
      <c r="AN153" s="70">
        <v>0</v>
      </c>
      <c r="AO153" s="70">
        <v>0</v>
      </c>
      <c r="AP153" s="70">
        <v>0</v>
      </c>
      <c r="AQ153" s="70">
        <v>67205.98</v>
      </c>
      <c r="AR153" s="70">
        <v>2088.45</v>
      </c>
      <c r="AS153" s="70">
        <v>-24668.79</v>
      </c>
      <c r="AT153" s="70">
        <v>6361</v>
      </c>
      <c r="AU153" s="70">
        <v>248043.78</v>
      </c>
      <c r="AV153" s="70">
        <v>7324.38</v>
      </c>
      <c r="AW153" s="70">
        <v>8000.63</v>
      </c>
      <c r="AX153" s="70">
        <v>6917.1</v>
      </c>
      <c r="AY153" s="70">
        <v>5450.41</v>
      </c>
      <c r="AZ153" s="70">
        <v>9063.66</v>
      </c>
      <c r="BA153" s="70">
        <v>7692.88</v>
      </c>
      <c r="BB153" s="70">
        <v>2627.76</v>
      </c>
      <c r="BC153" s="70">
        <v>8517.8</v>
      </c>
      <c r="BD153" s="70">
        <v>2600.74</v>
      </c>
      <c r="BE153" s="70">
        <v>4836</v>
      </c>
      <c r="BF153" s="70">
        <v>4120.01</v>
      </c>
      <c r="BG153" s="70">
        <v>12120.41</v>
      </c>
      <c r="BH153" s="70">
        <v>2389.1</v>
      </c>
      <c r="BI153" s="70">
        <v>5893.17</v>
      </c>
      <c r="BJ153" s="70">
        <v>2128.83</v>
      </c>
      <c r="BK153" s="70">
        <v>4007.95</v>
      </c>
      <c r="BL153" s="70">
        <v>5776.13</v>
      </c>
      <c r="BM153" s="70">
        <v>4049.65</v>
      </c>
      <c r="BN153" s="70">
        <v>2070.88</v>
      </c>
      <c r="BO153" s="70">
        <v>1980.62</v>
      </c>
      <c r="BP153" s="70">
        <v>6242.87</v>
      </c>
      <c r="BQ153" s="70">
        <v>3166.53</v>
      </c>
      <c r="BR153" s="70">
        <v>1193.64</v>
      </c>
      <c r="BS153" s="70">
        <v>2108.22</v>
      </c>
      <c r="BT153" s="70">
        <v>1926.69</v>
      </c>
      <c r="BU153" s="70">
        <v>1602.78</v>
      </c>
      <c r="BV153" s="70">
        <v>1949.51</v>
      </c>
      <c r="BW153" s="70">
        <v>1419.34</v>
      </c>
      <c r="BX153" s="70">
        <v>2109.63</v>
      </c>
      <c r="BY153" s="70">
        <v>990.25</v>
      </c>
      <c r="BZ153" s="70">
        <v>2198.11</v>
      </c>
      <c r="CA153" s="70">
        <v>703.49</v>
      </c>
      <c r="CB153" s="70">
        <v>2215.48</v>
      </c>
      <c r="CC153" s="70">
        <v>786.59</v>
      </c>
      <c r="CD153" s="70">
        <v>3612.29</v>
      </c>
      <c r="CE153" s="70">
        <v>17851.73</v>
      </c>
      <c r="CF153" s="70">
        <v>871.31</v>
      </c>
      <c r="CG153" s="70">
        <v>2005.41</v>
      </c>
      <c r="CH153" s="70">
        <v>1811.5</v>
      </c>
      <c r="CI153" s="70">
        <v>2161.42</v>
      </c>
      <c r="CJ153" s="70">
        <v>1596.97</v>
      </c>
      <c r="CK153" s="70">
        <v>1480.07</v>
      </c>
      <c r="CL153" s="70">
        <v>2112.01</v>
      </c>
      <c r="CM153" s="70">
        <v>2767.15</v>
      </c>
      <c r="CN153" s="70">
        <v>1860.97</v>
      </c>
      <c r="CO153" s="70">
        <v>1434</v>
      </c>
      <c r="CP153" s="70">
        <v>3580.36</v>
      </c>
      <c r="CQ153" s="70">
        <v>2144.7</v>
      </c>
      <c r="CR153" s="70">
        <v>2074.2</v>
      </c>
      <c r="CS153" s="70">
        <v>2086.15</v>
      </c>
      <c r="CT153" s="70">
        <v>2108.25</v>
      </c>
      <c r="CU153" s="70">
        <v>1805</v>
      </c>
      <c r="CV153" s="70">
        <v>1595.63</v>
      </c>
      <c r="CW153" s="70">
        <v>1518.6</v>
      </c>
      <c r="CX153" s="70">
        <v>1831.4</v>
      </c>
      <c r="CY153" s="70">
        <v>2165.04</v>
      </c>
      <c r="CZ153" s="70">
        <v>1606.76</v>
      </c>
      <c r="DA153" s="70">
        <v>2100.4</v>
      </c>
      <c r="DB153" s="70">
        <v>2263.39</v>
      </c>
      <c r="DC153" s="70">
        <v>3322.61</v>
      </c>
      <c r="DD153" s="70">
        <v>2173.57</v>
      </c>
      <c r="DE153" s="70">
        <v>3025.38</v>
      </c>
      <c r="DF153" s="70">
        <v>2217.48</v>
      </c>
      <c r="DG153" s="70">
        <v>4003.14</v>
      </c>
      <c r="DH153" s="70">
        <v>2940.19</v>
      </c>
      <c r="DI153" s="70">
        <v>2807.21</v>
      </c>
      <c r="DJ153" s="70">
        <v>2253.51</v>
      </c>
      <c r="DK153" s="70">
        <v>1886.31</v>
      </c>
      <c r="DL153" s="78">
        <v>2293.46</v>
      </c>
      <c r="DM153" s="61">
        <v>2998.38</v>
      </c>
      <c r="DN153" s="61">
        <v>908.48</v>
      </c>
      <c r="DO153" s="61">
        <v>1914.96</v>
      </c>
      <c r="DP153" s="61">
        <v>1229.12</v>
      </c>
      <c r="DQ153" s="61">
        <v>2472.55</v>
      </c>
      <c r="DR153" s="61">
        <v>1689.46</v>
      </c>
      <c r="DS153" s="61">
        <v>1641.46</v>
      </c>
      <c r="DT153" s="61">
        <v>1556.54</v>
      </c>
      <c r="DU153" s="61">
        <v>849.29</v>
      </c>
      <c r="DV153" s="61">
        <v>969.73</v>
      </c>
      <c r="DW153" s="61">
        <v>1247.66</v>
      </c>
      <c r="DX153" s="61">
        <v>602.5</v>
      </c>
      <c r="DY153" s="61">
        <v>414.84</v>
      </c>
    </row>
    <row r="154" s="61" customFormat="1" spans="1:129">
      <c r="A154" s="69"/>
      <c r="B154" s="70" t="s">
        <v>144</v>
      </c>
      <c r="C154" s="70">
        <v>1443641.79</v>
      </c>
      <c r="D154" s="70">
        <v>1383189.45</v>
      </c>
      <c r="E154" s="70">
        <v>0</v>
      </c>
      <c r="F154" s="70">
        <v>0</v>
      </c>
      <c r="G154" s="70">
        <v>0</v>
      </c>
      <c r="H154" s="70">
        <v>0</v>
      </c>
      <c r="I154" s="70">
        <v>0</v>
      </c>
      <c r="J154" s="70">
        <v>0</v>
      </c>
      <c r="K154" s="70">
        <v>0</v>
      </c>
      <c r="L154" s="70">
        <v>1401.21</v>
      </c>
      <c r="M154" s="70">
        <v>0</v>
      </c>
      <c r="N154" s="70">
        <v>0</v>
      </c>
      <c r="O154" s="70">
        <v>0</v>
      </c>
      <c r="P154" s="70">
        <v>0</v>
      </c>
      <c r="Q154" s="70"/>
      <c r="R154" s="70"/>
      <c r="S154" s="70">
        <v>0</v>
      </c>
      <c r="T154" s="70">
        <v>0</v>
      </c>
      <c r="U154" s="70">
        <v>47889.22</v>
      </c>
      <c r="V154" s="70">
        <v>11161.91</v>
      </c>
      <c r="W154" s="70">
        <v>0</v>
      </c>
      <c r="X154" s="70">
        <v>0</v>
      </c>
      <c r="Y154" s="70">
        <v>0</v>
      </c>
      <c r="Z154" s="70">
        <v>11161.91</v>
      </c>
      <c r="AA154" s="70">
        <v>0</v>
      </c>
      <c r="AB154" s="70">
        <v>0</v>
      </c>
      <c r="AC154" s="70">
        <v>0</v>
      </c>
      <c r="AD154" s="70">
        <v>0</v>
      </c>
      <c r="AE154" s="70">
        <v>0</v>
      </c>
      <c r="AF154" s="70">
        <v>0</v>
      </c>
      <c r="AG154" s="70">
        <v>0</v>
      </c>
      <c r="AH154" s="70">
        <v>0</v>
      </c>
      <c r="AI154" s="70">
        <v>0</v>
      </c>
      <c r="AJ154" s="70">
        <v>0</v>
      </c>
      <c r="AK154" s="70">
        <v>0</v>
      </c>
      <c r="AL154" s="70">
        <v>0</v>
      </c>
      <c r="AM154" s="70">
        <v>0</v>
      </c>
      <c r="AN154" s="70">
        <v>0</v>
      </c>
      <c r="AO154" s="70">
        <v>628.94</v>
      </c>
      <c r="AP154" s="70">
        <v>0</v>
      </c>
      <c r="AQ154" s="70">
        <v>44667.56</v>
      </c>
      <c r="AR154" s="70">
        <v>0</v>
      </c>
      <c r="AS154" s="70">
        <v>0</v>
      </c>
      <c r="AT154" s="70">
        <v>99.72</v>
      </c>
      <c r="AU154" s="70">
        <v>2493</v>
      </c>
      <c r="AV154" s="70">
        <v>99.72</v>
      </c>
      <c r="AW154" s="70">
        <v>99.72</v>
      </c>
      <c r="AX154" s="70">
        <v>99.72</v>
      </c>
      <c r="AY154" s="70">
        <v>99.72</v>
      </c>
      <c r="AZ154" s="70">
        <v>99.72</v>
      </c>
      <c r="BA154" s="70">
        <v>99.72</v>
      </c>
      <c r="BB154" s="70">
        <v>99.72</v>
      </c>
      <c r="BC154" s="70">
        <v>99.72</v>
      </c>
      <c r="BD154" s="70">
        <v>99.72</v>
      </c>
      <c r="BE154" s="70">
        <v>99.72</v>
      </c>
      <c r="BF154" s="70">
        <v>99.72</v>
      </c>
      <c r="BG154" s="70">
        <v>99.72</v>
      </c>
      <c r="BH154" s="70">
        <v>0</v>
      </c>
      <c r="BI154" s="70">
        <v>99.72</v>
      </c>
      <c r="BJ154" s="70">
        <v>0</v>
      </c>
      <c r="BK154" s="70">
        <v>99.72</v>
      </c>
      <c r="BL154" s="70">
        <v>99.72</v>
      </c>
      <c r="BM154" s="70">
        <v>0</v>
      </c>
      <c r="BN154" s="70">
        <v>99.72</v>
      </c>
      <c r="BO154" s="70">
        <v>99.72</v>
      </c>
      <c r="BP154" s="70">
        <v>99.72</v>
      </c>
      <c r="BQ154" s="70">
        <v>0</v>
      </c>
      <c r="BR154" s="70">
        <v>0</v>
      </c>
      <c r="BS154" s="70">
        <v>99.72</v>
      </c>
      <c r="BT154" s="70">
        <v>0</v>
      </c>
      <c r="BU154" s="70">
        <v>0</v>
      </c>
      <c r="BV154" s="70">
        <v>99.72</v>
      </c>
      <c r="BW154" s="70">
        <v>0</v>
      </c>
      <c r="BX154" s="70">
        <v>0</v>
      </c>
      <c r="BY154" s="70">
        <v>0</v>
      </c>
      <c r="BZ154" s="70">
        <v>0</v>
      </c>
      <c r="CA154" s="70">
        <v>0</v>
      </c>
      <c r="CB154" s="70">
        <v>0</v>
      </c>
      <c r="CC154" s="70">
        <v>0</v>
      </c>
      <c r="CD154" s="70">
        <v>99.72</v>
      </c>
      <c r="CE154" s="70">
        <v>99.72</v>
      </c>
      <c r="CF154" s="70">
        <v>0</v>
      </c>
      <c r="CG154" s="70">
        <v>0</v>
      </c>
      <c r="CH154" s="70">
        <v>0</v>
      </c>
      <c r="CI154" s="70">
        <v>0</v>
      </c>
      <c r="CJ154" s="70">
        <v>0</v>
      </c>
      <c r="CK154" s="70">
        <v>0</v>
      </c>
      <c r="CL154" s="70">
        <v>0</v>
      </c>
      <c r="CM154" s="70">
        <v>0</v>
      </c>
      <c r="CN154" s="70">
        <v>0</v>
      </c>
      <c r="CO154" s="70">
        <v>0</v>
      </c>
      <c r="CP154" s="70">
        <v>0</v>
      </c>
      <c r="CQ154" s="70">
        <v>0</v>
      </c>
      <c r="CR154" s="70">
        <v>0</v>
      </c>
      <c r="CS154" s="70">
        <v>0</v>
      </c>
      <c r="CT154" s="70">
        <v>0</v>
      </c>
      <c r="CU154" s="70">
        <v>0</v>
      </c>
      <c r="CV154" s="70">
        <v>0</v>
      </c>
      <c r="CW154" s="70">
        <v>0</v>
      </c>
      <c r="CX154" s="70">
        <v>0</v>
      </c>
      <c r="CY154" s="70">
        <v>0</v>
      </c>
      <c r="CZ154" s="70">
        <v>0</v>
      </c>
      <c r="DA154" s="70">
        <v>0</v>
      </c>
      <c r="DB154" s="70">
        <v>0</v>
      </c>
      <c r="DC154" s="70">
        <v>99.72</v>
      </c>
      <c r="DD154" s="70">
        <v>99.72</v>
      </c>
      <c r="DE154" s="70">
        <v>0</v>
      </c>
      <c r="DF154" s="70">
        <v>0</v>
      </c>
      <c r="DG154" s="70">
        <v>0</v>
      </c>
      <c r="DH154" s="70">
        <v>99.72</v>
      </c>
      <c r="DI154" s="70">
        <v>0</v>
      </c>
      <c r="DJ154" s="70">
        <v>0</v>
      </c>
      <c r="DK154" s="70">
        <v>0</v>
      </c>
      <c r="DL154" s="78">
        <v>0</v>
      </c>
      <c r="DM154" s="61">
        <v>0</v>
      </c>
      <c r="DN154" s="61">
        <v>0</v>
      </c>
      <c r="DO154" s="61">
        <v>0</v>
      </c>
      <c r="DP154" s="61">
        <v>0</v>
      </c>
      <c r="DQ154" s="61">
        <v>0</v>
      </c>
      <c r="DR154" s="61">
        <v>0</v>
      </c>
      <c r="DS154" s="61">
        <v>0</v>
      </c>
      <c r="DT154" s="61">
        <v>0</v>
      </c>
      <c r="DU154" s="61">
        <v>0</v>
      </c>
      <c r="DV154" s="61">
        <v>0</v>
      </c>
      <c r="DW154" s="61">
        <v>0</v>
      </c>
      <c r="DX154" s="61">
        <v>0</v>
      </c>
      <c r="DY154" s="61">
        <v>0</v>
      </c>
    </row>
    <row r="155" s="61" customFormat="1" spans="1:129">
      <c r="A155" s="69"/>
      <c r="B155" s="70" t="s">
        <v>145</v>
      </c>
      <c r="C155" s="70">
        <v>692823.24</v>
      </c>
      <c r="D155" s="70">
        <v>146649.33</v>
      </c>
      <c r="E155" s="70">
        <v>0</v>
      </c>
      <c r="F155" s="70">
        <v>0</v>
      </c>
      <c r="G155" s="70">
        <v>0</v>
      </c>
      <c r="H155" s="70">
        <v>0</v>
      </c>
      <c r="I155" s="70">
        <v>0</v>
      </c>
      <c r="J155" s="70">
        <v>0</v>
      </c>
      <c r="K155" s="70">
        <v>0</v>
      </c>
      <c r="L155" s="70">
        <v>0</v>
      </c>
      <c r="M155" s="70">
        <v>0</v>
      </c>
      <c r="N155" s="70">
        <v>0</v>
      </c>
      <c r="O155" s="70">
        <v>0</v>
      </c>
      <c r="P155" s="70">
        <v>0</v>
      </c>
      <c r="Q155" s="70"/>
      <c r="R155" s="70"/>
      <c r="S155" s="70">
        <v>1983.42</v>
      </c>
      <c r="T155" s="70">
        <v>8635.3</v>
      </c>
      <c r="U155" s="70">
        <v>380955.7</v>
      </c>
      <c r="V155" s="70">
        <v>78741.33</v>
      </c>
      <c r="W155" s="70">
        <v>61591.34</v>
      </c>
      <c r="X155" s="70">
        <v>14266.82</v>
      </c>
      <c r="Y155" s="70">
        <v>-8826.52</v>
      </c>
      <c r="Z155" s="70">
        <v>32356.83</v>
      </c>
      <c r="AA155" s="70">
        <v>10037</v>
      </c>
      <c r="AB155" s="70">
        <v>33098.18</v>
      </c>
      <c r="AC155" s="70">
        <v>12075.84</v>
      </c>
      <c r="AD155" s="70">
        <v>3542.11</v>
      </c>
      <c r="AE155" s="70">
        <v>2358</v>
      </c>
      <c r="AF155" s="70">
        <v>7079.09</v>
      </c>
      <c r="AG155" s="70">
        <v>19188.2</v>
      </c>
      <c r="AH155" s="70">
        <v>0</v>
      </c>
      <c r="AI155" s="70">
        <v>29423.94</v>
      </c>
      <c r="AJ155" s="70">
        <v>0</v>
      </c>
      <c r="AK155" s="70">
        <v>0</v>
      </c>
      <c r="AL155" s="70">
        <v>14266.82</v>
      </c>
      <c r="AM155" s="70">
        <v>8248.33</v>
      </c>
      <c r="AN155" s="70">
        <v>0</v>
      </c>
      <c r="AO155" s="70">
        <v>0</v>
      </c>
      <c r="AP155" s="70">
        <v>0</v>
      </c>
      <c r="AQ155" s="70">
        <v>3925.46</v>
      </c>
      <c r="AR155" s="70">
        <v>15975.9</v>
      </c>
      <c r="AS155" s="70">
        <v>-138.04</v>
      </c>
      <c r="AT155" s="70">
        <v>0</v>
      </c>
      <c r="AU155" s="70">
        <v>352944.05</v>
      </c>
      <c r="AV155" s="70">
        <v>334.42</v>
      </c>
      <c r="AW155" s="70">
        <v>0</v>
      </c>
      <c r="AX155" s="70">
        <v>0</v>
      </c>
      <c r="AY155" s="70">
        <v>1300.57</v>
      </c>
      <c r="AZ155" s="70">
        <v>5366.68</v>
      </c>
      <c r="BA155" s="70">
        <v>4436.4</v>
      </c>
      <c r="BB155" s="70">
        <v>13283.75</v>
      </c>
      <c r="BC155" s="70">
        <v>38308.35</v>
      </c>
      <c r="BD155" s="70">
        <v>0</v>
      </c>
      <c r="BE155" s="70">
        <v>0</v>
      </c>
      <c r="BF155" s="70">
        <v>15186.94</v>
      </c>
      <c r="BG155" s="70">
        <v>50668.01</v>
      </c>
      <c r="BH155" s="70">
        <v>34751.4</v>
      </c>
      <c r="BI155" s="70">
        <v>0</v>
      </c>
      <c r="BJ155" s="70">
        <v>12219.14</v>
      </c>
      <c r="BK155" s="70">
        <v>3384.39</v>
      </c>
      <c r="BL155" s="70">
        <v>7204.79</v>
      </c>
      <c r="BM155" s="70">
        <v>1578.59</v>
      </c>
      <c r="BN155" s="70">
        <v>4938.56</v>
      </c>
      <c r="BO155" s="70">
        <v>12363.46</v>
      </c>
      <c r="BP155" s="70">
        <v>0</v>
      </c>
      <c r="BQ155" s="70">
        <v>3724.73</v>
      </c>
      <c r="BR155" s="70">
        <v>3092.38</v>
      </c>
      <c r="BS155" s="70">
        <v>255.3</v>
      </c>
      <c r="BT155" s="70">
        <v>0</v>
      </c>
      <c r="BU155" s="70">
        <v>1164.72</v>
      </c>
      <c r="BV155" s="70">
        <v>1461.84</v>
      </c>
      <c r="BW155" s="70">
        <v>0</v>
      </c>
      <c r="BX155" s="70">
        <v>7632.91</v>
      </c>
      <c r="BY155" s="70">
        <v>0</v>
      </c>
      <c r="BZ155" s="70">
        <v>9944.12</v>
      </c>
      <c r="CA155" s="70">
        <v>0</v>
      </c>
      <c r="CB155" s="70">
        <v>4012.7</v>
      </c>
      <c r="CC155" s="70">
        <v>0</v>
      </c>
      <c r="CD155" s="70">
        <v>271.43</v>
      </c>
      <c r="CE155" s="70">
        <v>298.94</v>
      </c>
      <c r="CF155" s="70">
        <v>0</v>
      </c>
      <c r="CG155" s="70">
        <v>4526.73</v>
      </c>
      <c r="CH155" s="70">
        <v>0</v>
      </c>
      <c r="CI155" s="70">
        <v>3293.91</v>
      </c>
      <c r="CJ155" s="70">
        <v>866.68</v>
      </c>
      <c r="CK155" s="70">
        <v>0</v>
      </c>
      <c r="CL155" s="70">
        <v>3439.4</v>
      </c>
      <c r="CM155" s="70">
        <v>4777.94</v>
      </c>
      <c r="CN155" s="70">
        <v>0</v>
      </c>
      <c r="CO155" s="70">
        <v>0</v>
      </c>
      <c r="CP155" s="70">
        <v>5851.5</v>
      </c>
      <c r="CQ155" s="70">
        <v>0</v>
      </c>
      <c r="CR155" s="70">
        <v>0</v>
      </c>
      <c r="CS155" s="70">
        <v>0</v>
      </c>
      <c r="CT155" s="70">
        <v>0</v>
      </c>
      <c r="CU155" s="70">
        <v>767.66</v>
      </c>
      <c r="CV155" s="70">
        <v>0</v>
      </c>
      <c r="CW155" s="70">
        <v>0</v>
      </c>
      <c r="CX155" s="70">
        <v>0</v>
      </c>
      <c r="CY155" s="70">
        <v>2095.14</v>
      </c>
      <c r="CZ155" s="70">
        <v>0</v>
      </c>
      <c r="DA155" s="70">
        <v>463.14</v>
      </c>
      <c r="DB155" s="70">
        <v>6596.55</v>
      </c>
      <c r="DC155" s="70">
        <v>5681.34</v>
      </c>
      <c r="DD155" s="70">
        <v>5949.3</v>
      </c>
      <c r="DE155" s="70">
        <v>2647.95</v>
      </c>
      <c r="DF155" s="70">
        <v>1937.1</v>
      </c>
      <c r="DG155" s="70">
        <v>4537.79</v>
      </c>
      <c r="DH155" s="70">
        <v>4452.97</v>
      </c>
      <c r="DI155" s="70">
        <v>5514.74</v>
      </c>
      <c r="DJ155" s="70">
        <v>3724.65</v>
      </c>
      <c r="DK155" s="70">
        <v>4038.33</v>
      </c>
      <c r="DL155" s="78">
        <v>12309.11</v>
      </c>
      <c r="DM155" s="61">
        <v>8349.47</v>
      </c>
      <c r="DN155" s="61">
        <v>0</v>
      </c>
      <c r="DO155" s="61">
        <v>1281.06</v>
      </c>
      <c r="DP155" s="61">
        <v>3490.26</v>
      </c>
      <c r="DQ155" s="61">
        <v>7525.44</v>
      </c>
      <c r="DR155" s="61">
        <v>5442.7</v>
      </c>
      <c r="DS155" s="61">
        <v>522.07</v>
      </c>
      <c r="DT155" s="61">
        <v>1043.08</v>
      </c>
      <c r="DU155" s="61">
        <v>0</v>
      </c>
      <c r="DV155" s="61">
        <v>204.91</v>
      </c>
      <c r="DW155" s="61">
        <v>952.93</v>
      </c>
      <c r="DX155" s="61">
        <v>2403.55</v>
      </c>
      <c r="DY155" s="61">
        <v>1072.13</v>
      </c>
    </row>
    <row r="156" s="61" customFormat="1" spans="1:129">
      <c r="A156" s="69"/>
      <c r="B156" s="70" t="s">
        <v>146</v>
      </c>
      <c r="C156" s="70">
        <v>0</v>
      </c>
      <c r="D156" s="70">
        <v>0</v>
      </c>
      <c r="E156" s="70">
        <v>0</v>
      </c>
      <c r="F156" s="70">
        <v>0</v>
      </c>
      <c r="G156" s="70">
        <v>0</v>
      </c>
      <c r="H156" s="70">
        <v>0</v>
      </c>
      <c r="I156" s="70">
        <v>0</v>
      </c>
      <c r="J156" s="70">
        <v>0</v>
      </c>
      <c r="K156" s="70">
        <v>0</v>
      </c>
      <c r="L156" s="70">
        <v>0</v>
      </c>
      <c r="M156" s="70">
        <v>0</v>
      </c>
      <c r="N156" s="70">
        <v>0</v>
      </c>
      <c r="O156" s="70">
        <v>0</v>
      </c>
      <c r="P156" s="70">
        <v>0</v>
      </c>
      <c r="Q156" s="70"/>
      <c r="R156" s="70"/>
      <c r="S156" s="70">
        <v>0</v>
      </c>
      <c r="T156" s="70">
        <v>0</v>
      </c>
      <c r="U156" s="70">
        <v>0</v>
      </c>
      <c r="V156" s="70">
        <v>0</v>
      </c>
      <c r="W156" s="70">
        <v>0</v>
      </c>
      <c r="X156" s="70">
        <v>0</v>
      </c>
      <c r="Y156" s="70">
        <v>0</v>
      </c>
      <c r="Z156" s="70">
        <v>0</v>
      </c>
      <c r="AA156" s="70">
        <v>0</v>
      </c>
      <c r="AB156" s="70">
        <v>0</v>
      </c>
      <c r="AC156" s="70">
        <v>0</v>
      </c>
      <c r="AD156" s="70">
        <v>0</v>
      </c>
      <c r="AE156" s="70">
        <v>0</v>
      </c>
      <c r="AF156" s="70">
        <v>0</v>
      </c>
      <c r="AG156" s="70">
        <v>0</v>
      </c>
      <c r="AH156" s="70">
        <v>0</v>
      </c>
      <c r="AI156" s="70">
        <v>0</v>
      </c>
      <c r="AJ156" s="70">
        <v>0</v>
      </c>
      <c r="AK156" s="70">
        <v>0</v>
      </c>
      <c r="AL156" s="70">
        <v>0</v>
      </c>
      <c r="AM156" s="70">
        <v>0</v>
      </c>
      <c r="AN156" s="70">
        <v>0</v>
      </c>
      <c r="AO156" s="70">
        <v>0</v>
      </c>
      <c r="AP156" s="70">
        <v>0</v>
      </c>
      <c r="AQ156" s="70">
        <v>0</v>
      </c>
      <c r="AR156" s="70">
        <v>0</v>
      </c>
      <c r="AS156" s="70">
        <v>0</v>
      </c>
      <c r="AT156" s="70">
        <v>0</v>
      </c>
      <c r="AU156" s="70">
        <v>0</v>
      </c>
      <c r="AV156" s="70">
        <v>0</v>
      </c>
      <c r="AW156" s="70">
        <v>0</v>
      </c>
      <c r="AX156" s="70">
        <v>0</v>
      </c>
      <c r="AY156" s="70">
        <v>0</v>
      </c>
      <c r="AZ156" s="70">
        <v>0</v>
      </c>
      <c r="BA156" s="70">
        <v>0</v>
      </c>
      <c r="BB156" s="70">
        <v>0</v>
      </c>
      <c r="BC156" s="70">
        <v>0</v>
      </c>
      <c r="BD156" s="70">
        <v>0</v>
      </c>
      <c r="BE156" s="70">
        <v>0</v>
      </c>
      <c r="BF156" s="70">
        <v>0</v>
      </c>
      <c r="BG156" s="70">
        <v>0</v>
      </c>
      <c r="BH156" s="70">
        <v>0</v>
      </c>
      <c r="BI156" s="70">
        <v>0</v>
      </c>
      <c r="BJ156" s="70">
        <v>0</v>
      </c>
      <c r="BK156" s="70">
        <v>0</v>
      </c>
      <c r="BL156" s="70">
        <v>0</v>
      </c>
      <c r="BM156" s="70">
        <v>0</v>
      </c>
      <c r="BN156" s="70">
        <v>0</v>
      </c>
      <c r="BO156" s="70">
        <v>0</v>
      </c>
      <c r="BP156" s="70">
        <v>0</v>
      </c>
      <c r="BQ156" s="70">
        <v>0</v>
      </c>
      <c r="BR156" s="70">
        <v>0</v>
      </c>
      <c r="BS156" s="70">
        <v>0</v>
      </c>
      <c r="BT156" s="70">
        <v>0</v>
      </c>
      <c r="BU156" s="70">
        <v>0</v>
      </c>
      <c r="BV156" s="70">
        <v>0</v>
      </c>
      <c r="BW156" s="70">
        <v>0</v>
      </c>
      <c r="BX156" s="70">
        <v>0</v>
      </c>
      <c r="BY156" s="70">
        <v>0</v>
      </c>
      <c r="BZ156" s="70">
        <v>0</v>
      </c>
      <c r="CA156" s="70">
        <v>0</v>
      </c>
      <c r="CB156" s="70">
        <v>0</v>
      </c>
      <c r="CC156" s="70">
        <v>0</v>
      </c>
      <c r="CD156" s="70">
        <v>0</v>
      </c>
      <c r="CE156" s="70">
        <v>0</v>
      </c>
      <c r="CF156" s="70">
        <v>0</v>
      </c>
      <c r="CG156" s="70">
        <v>0</v>
      </c>
      <c r="CH156" s="70">
        <v>0</v>
      </c>
      <c r="CI156" s="70">
        <v>0</v>
      </c>
      <c r="CJ156" s="70">
        <v>0</v>
      </c>
      <c r="CK156" s="70">
        <v>0</v>
      </c>
      <c r="CL156" s="70">
        <v>0</v>
      </c>
      <c r="CM156" s="70">
        <v>0</v>
      </c>
      <c r="CN156" s="70">
        <v>0</v>
      </c>
      <c r="CO156" s="70">
        <v>0</v>
      </c>
      <c r="CP156" s="70">
        <v>0</v>
      </c>
      <c r="CQ156" s="70">
        <v>0</v>
      </c>
      <c r="CR156" s="70">
        <v>0</v>
      </c>
      <c r="CS156" s="70">
        <v>0</v>
      </c>
      <c r="CT156" s="70">
        <v>0</v>
      </c>
      <c r="CU156" s="70">
        <v>0</v>
      </c>
      <c r="CV156" s="70">
        <v>0</v>
      </c>
      <c r="CW156" s="70">
        <v>0</v>
      </c>
      <c r="CX156" s="70">
        <v>0</v>
      </c>
      <c r="CY156" s="70">
        <v>0</v>
      </c>
      <c r="CZ156" s="70">
        <v>0</v>
      </c>
      <c r="DA156" s="70">
        <v>0</v>
      </c>
      <c r="DB156" s="70">
        <v>0</v>
      </c>
      <c r="DC156" s="70">
        <v>0</v>
      </c>
      <c r="DD156" s="70">
        <v>0</v>
      </c>
      <c r="DE156" s="70">
        <v>0</v>
      </c>
      <c r="DF156" s="70">
        <v>0</v>
      </c>
      <c r="DG156" s="70">
        <v>0</v>
      </c>
      <c r="DH156" s="70">
        <v>0</v>
      </c>
      <c r="DI156" s="70">
        <v>0</v>
      </c>
      <c r="DJ156" s="70">
        <v>0</v>
      </c>
      <c r="DK156" s="70">
        <v>0</v>
      </c>
      <c r="DL156" s="78">
        <v>0</v>
      </c>
      <c r="DM156" s="61">
        <v>0</v>
      </c>
      <c r="DN156" s="61">
        <v>0</v>
      </c>
      <c r="DO156" s="61">
        <v>0</v>
      </c>
      <c r="DP156" s="61">
        <v>0</v>
      </c>
      <c r="DQ156" s="61">
        <v>0</v>
      </c>
      <c r="DR156" s="61">
        <v>0</v>
      </c>
      <c r="DS156" s="61">
        <v>0</v>
      </c>
      <c r="DT156" s="61">
        <v>0</v>
      </c>
      <c r="DU156" s="61">
        <v>0</v>
      </c>
      <c r="DV156" s="61">
        <v>0</v>
      </c>
      <c r="DW156" s="61">
        <v>0</v>
      </c>
      <c r="DX156" s="61">
        <v>0</v>
      </c>
      <c r="DY156" s="61">
        <v>0</v>
      </c>
    </row>
    <row r="157" s="63" customFormat="1" spans="1:129">
      <c r="A157" s="69"/>
      <c r="B157" s="71" t="s">
        <v>95</v>
      </c>
      <c r="C157" s="77">
        <v>11860076.02</v>
      </c>
      <c r="D157" s="77">
        <v>4260116.33</v>
      </c>
      <c r="E157" s="77">
        <v>0</v>
      </c>
      <c r="F157" s="77">
        <v>0</v>
      </c>
      <c r="G157" s="77">
        <v>0</v>
      </c>
      <c r="H157" s="77">
        <v>0</v>
      </c>
      <c r="I157" s="77">
        <v>0</v>
      </c>
      <c r="J157" s="77">
        <v>52163.95</v>
      </c>
      <c r="K157" s="77">
        <v>0</v>
      </c>
      <c r="L157" s="77">
        <v>851738.68</v>
      </c>
      <c r="M157" s="77">
        <v>0</v>
      </c>
      <c r="N157" s="77">
        <v>0</v>
      </c>
      <c r="O157" s="77">
        <v>0</v>
      </c>
      <c r="P157" s="77">
        <v>0</v>
      </c>
      <c r="Q157" s="77">
        <v>0</v>
      </c>
      <c r="R157" s="77">
        <v>0</v>
      </c>
      <c r="S157" s="77">
        <v>25617.92</v>
      </c>
      <c r="T157" s="77">
        <v>81691.9</v>
      </c>
      <c r="U157" s="70">
        <v>3893654.79</v>
      </c>
      <c r="V157" s="70">
        <v>2349983.93</v>
      </c>
      <c r="W157" s="70">
        <v>210656.97</v>
      </c>
      <c r="X157" s="70">
        <v>134451.55</v>
      </c>
      <c r="Y157" s="70">
        <v>1536193.76</v>
      </c>
      <c r="Z157" s="77">
        <v>314013.42</v>
      </c>
      <c r="AA157" s="70">
        <v>86819.19</v>
      </c>
      <c r="AB157" s="77">
        <v>307582.63</v>
      </c>
      <c r="AC157" s="77">
        <v>105374.93</v>
      </c>
      <c r="AD157" s="77">
        <v>17036.73</v>
      </c>
      <c r="AE157" s="77">
        <v>2358</v>
      </c>
      <c r="AF157" s="77">
        <v>33293.89</v>
      </c>
      <c r="AG157" s="77">
        <v>127383.26</v>
      </c>
      <c r="AH157" s="77">
        <v>0</v>
      </c>
      <c r="AI157" s="77">
        <v>30585.09</v>
      </c>
      <c r="AJ157" s="77">
        <v>0</v>
      </c>
      <c r="AK157" s="77">
        <v>0</v>
      </c>
      <c r="AL157" s="77">
        <v>134451.55</v>
      </c>
      <c r="AM157" s="77">
        <v>28774.33</v>
      </c>
      <c r="AN157" s="77">
        <v>21148</v>
      </c>
      <c r="AO157" s="77">
        <v>21154.94</v>
      </c>
      <c r="AP157" s="77">
        <v>0</v>
      </c>
      <c r="AQ157" s="77">
        <v>270364.52</v>
      </c>
      <c r="AR157" s="77">
        <v>169576.05</v>
      </c>
      <c r="AS157" s="77">
        <v>-13355.96</v>
      </c>
      <c r="AT157" s="77">
        <v>192239.31</v>
      </c>
      <c r="AU157" s="70">
        <v>3203753.6</v>
      </c>
      <c r="AV157" s="77">
        <v>80082.95</v>
      </c>
      <c r="AW157" s="77">
        <v>88773.59</v>
      </c>
      <c r="AX157" s="77">
        <v>76905.35</v>
      </c>
      <c r="AY157" s="77">
        <v>62590.07</v>
      </c>
      <c r="AZ157" s="77">
        <v>38545.34</v>
      </c>
      <c r="BA157" s="77">
        <v>53406.63</v>
      </c>
      <c r="BB157" s="77">
        <v>35962.85</v>
      </c>
      <c r="BC157" s="77">
        <v>104289.04</v>
      </c>
      <c r="BD157" s="77">
        <v>97746.13</v>
      </c>
      <c r="BE157" s="77">
        <v>123347.27</v>
      </c>
      <c r="BF157" s="77">
        <v>74983.88</v>
      </c>
      <c r="BG157" s="77">
        <v>191630.11</v>
      </c>
      <c r="BH157" s="77">
        <v>356263.74</v>
      </c>
      <c r="BI157" s="77">
        <v>39362.11</v>
      </c>
      <c r="BJ157" s="77">
        <v>25512.01</v>
      </c>
      <c r="BK157" s="77">
        <v>28200.5</v>
      </c>
      <c r="BL157" s="77">
        <v>102627.43</v>
      </c>
      <c r="BM157" s="77">
        <v>39456.4</v>
      </c>
      <c r="BN157" s="77">
        <v>40166.06</v>
      </c>
      <c r="BO157" s="77">
        <v>46367.19</v>
      </c>
      <c r="BP157" s="77">
        <v>44069.39</v>
      </c>
      <c r="BQ157" s="77">
        <v>36289.8</v>
      </c>
      <c r="BR157" s="77">
        <v>24007.84</v>
      </c>
      <c r="BS157" s="77">
        <v>15252.81</v>
      </c>
      <c r="BT157" s="77">
        <v>18801.7</v>
      </c>
      <c r="BU157" s="77">
        <v>15755.87</v>
      </c>
      <c r="BV157" s="77">
        <v>21351.71</v>
      </c>
      <c r="BW157" s="77">
        <v>16706.02</v>
      </c>
      <c r="BX157" s="77">
        <v>29941</v>
      </c>
      <c r="BY157" s="77">
        <v>10050.11</v>
      </c>
      <c r="BZ157" s="77">
        <v>31153.57</v>
      </c>
      <c r="CA157" s="77">
        <v>3923.57</v>
      </c>
      <c r="CB157" s="77">
        <v>14254.06</v>
      </c>
      <c r="CC157" s="77">
        <v>12080.12</v>
      </c>
      <c r="CD157" s="77">
        <v>104891.03</v>
      </c>
      <c r="CE157" s="77">
        <v>22539.02</v>
      </c>
      <c r="CF157" s="77">
        <v>28889.93</v>
      </c>
      <c r="CG157" s="77">
        <v>54714.06</v>
      </c>
      <c r="CH157" s="77">
        <v>26653.13</v>
      </c>
      <c r="CI157" s="77">
        <v>28863.85</v>
      </c>
      <c r="CJ157" s="77">
        <v>12321.45</v>
      </c>
      <c r="CK157" s="77">
        <v>9602.27</v>
      </c>
      <c r="CL157" s="77">
        <v>27165.44</v>
      </c>
      <c r="CM157" s="77">
        <v>36281.63</v>
      </c>
      <c r="CN157" s="77">
        <v>12718.51</v>
      </c>
      <c r="CO157" s="77">
        <v>17694.46</v>
      </c>
      <c r="CP157" s="77">
        <v>26953.27</v>
      </c>
      <c r="CQ157" s="77">
        <v>16217.53</v>
      </c>
      <c r="CR157" s="77">
        <v>13395.09</v>
      </c>
      <c r="CS157" s="77">
        <v>10748.76</v>
      </c>
      <c r="CT157" s="77">
        <v>13579.78</v>
      </c>
      <c r="CU157" s="77">
        <v>20313.73</v>
      </c>
      <c r="CV157" s="77">
        <v>12760.72</v>
      </c>
      <c r="CW157" s="77">
        <v>14273.8</v>
      </c>
      <c r="CX157" s="77">
        <v>17500.73</v>
      </c>
      <c r="CY157" s="77">
        <v>19769.58</v>
      </c>
      <c r="CZ157" s="77">
        <v>13815.23</v>
      </c>
      <c r="DA157" s="77">
        <v>23023.85</v>
      </c>
      <c r="DB157" s="77">
        <v>28673.46</v>
      </c>
      <c r="DC157" s="77">
        <v>62251.64</v>
      </c>
      <c r="DD157" s="77">
        <v>9382.51</v>
      </c>
      <c r="DE157" s="77">
        <v>17687.68</v>
      </c>
      <c r="DF157" s="77">
        <v>11671.26</v>
      </c>
      <c r="DG157" s="77">
        <v>53207.32</v>
      </c>
      <c r="DH157" s="77">
        <v>17508.34</v>
      </c>
      <c r="DI157" s="77">
        <v>26710.3</v>
      </c>
      <c r="DJ157" s="77">
        <v>15080.23</v>
      </c>
      <c r="DK157" s="77">
        <v>43688.58</v>
      </c>
      <c r="DL157" s="79">
        <v>46609.14</v>
      </c>
      <c r="DM157" s="80">
        <v>37707.03</v>
      </c>
      <c r="DN157" s="80">
        <v>909.69</v>
      </c>
      <c r="DO157" s="80">
        <v>55454.68</v>
      </c>
      <c r="DP157" s="80">
        <v>44326.02</v>
      </c>
      <c r="DQ157" s="80">
        <v>37189.26</v>
      </c>
      <c r="DR157" s="80">
        <v>20252.57</v>
      </c>
      <c r="DS157" s="80">
        <v>17299.08</v>
      </c>
      <c r="DT157" s="80">
        <v>21105.12</v>
      </c>
      <c r="DU157" s="80">
        <v>8394.29</v>
      </c>
      <c r="DV157" s="80">
        <v>13126.41</v>
      </c>
      <c r="DW157" s="80">
        <v>11219.92</v>
      </c>
      <c r="DX157" s="80">
        <v>12575.03</v>
      </c>
      <c r="DY157" s="80">
        <v>7180.97</v>
      </c>
    </row>
    <row r="158" s="61" customFormat="1" spans="1:129">
      <c r="A158" s="69" t="s">
        <v>147</v>
      </c>
      <c r="B158" s="70" t="s">
        <v>148</v>
      </c>
      <c r="C158" s="70">
        <v>0</v>
      </c>
      <c r="D158" s="70">
        <v>0</v>
      </c>
      <c r="E158" s="70">
        <v>0</v>
      </c>
      <c r="F158" s="70">
        <v>0</v>
      </c>
      <c r="G158" s="70">
        <v>0</v>
      </c>
      <c r="H158" s="70">
        <v>0</v>
      </c>
      <c r="I158" s="70">
        <v>0</v>
      </c>
      <c r="J158" s="70">
        <v>0</v>
      </c>
      <c r="K158" s="70">
        <v>0</v>
      </c>
      <c r="L158" s="70">
        <v>0</v>
      </c>
      <c r="M158" s="70">
        <v>0</v>
      </c>
      <c r="N158" s="70">
        <v>0</v>
      </c>
      <c r="O158" s="70">
        <v>0</v>
      </c>
      <c r="P158" s="70">
        <v>0</v>
      </c>
      <c r="Q158" s="70"/>
      <c r="R158" s="70"/>
      <c r="S158" s="70">
        <v>0</v>
      </c>
      <c r="T158" s="70">
        <v>0</v>
      </c>
      <c r="U158" s="70">
        <v>0</v>
      </c>
      <c r="V158" s="70">
        <v>0</v>
      </c>
      <c r="W158" s="70">
        <v>0</v>
      </c>
      <c r="X158" s="70">
        <v>0</v>
      </c>
      <c r="Y158" s="70">
        <v>0</v>
      </c>
      <c r="Z158" s="70">
        <v>0</v>
      </c>
      <c r="AA158" s="70">
        <v>0</v>
      </c>
      <c r="AB158" s="70">
        <v>0</v>
      </c>
      <c r="AC158" s="70">
        <v>0</v>
      </c>
      <c r="AD158" s="70">
        <v>0</v>
      </c>
      <c r="AE158" s="70">
        <v>0</v>
      </c>
      <c r="AF158" s="70">
        <v>0</v>
      </c>
      <c r="AG158" s="70">
        <v>0</v>
      </c>
      <c r="AH158" s="70">
        <v>0</v>
      </c>
      <c r="AI158" s="70">
        <v>0</v>
      </c>
      <c r="AJ158" s="70">
        <v>0</v>
      </c>
      <c r="AK158" s="70">
        <v>0</v>
      </c>
      <c r="AL158" s="70">
        <v>0</v>
      </c>
      <c r="AM158" s="70">
        <v>0</v>
      </c>
      <c r="AN158" s="70">
        <v>0</v>
      </c>
      <c r="AO158" s="70">
        <v>0</v>
      </c>
      <c r="AP158" s="70">
        <v>0</v>
      </c>
      <c r="AQ158" s="70">
        <v>0</v>
      </c>
      <c r="AR158" s="70">
        <v>0</v>
      </c>
      <c r="AS158" s="70">
        <v>0</v>
      </c>
      <c r="AT158" s="70">
        <v>0</v>
      </c>
      <c r="AU158" s="70">
        <v>0</v>
      </c>
      <c r="AV158" s="70">
        <v>0</v>
      </c>
      <c r="AW158" s="70">
        <v>0</v>
      </c>
      <c r="AX158" s="70">
        <v>0</v>
      </c>
      <c r="AY158" s="70">
        <v>0</v>
      </c>
      <c r="AZ158" s="70">
        <v>0</v>
      </c>
      <c r="BA158" s="70">
        <v>0</v>
      </c>
      <c r="BB158" s="70">
        <v>0</v>
      </c>
      <c r="BC158" s="70">
        <v>0</v>
      </c>
      <c r="BD158" s="70">
        <v>0</v>
      </c>
      <c r="BE158" s="70">
        <v>0</v>
      </c>
      <c r="BF158" s="70">
        <v>0</v>
      </c>
      <c r="BG158" s="70">
        <v>0</v>
      </c>
      <c r="BH158" s="70">
        <v>0</v>
      </c>
      <c r="BI158" s="70">
        <v>0</v>
      </c>
      <c r="BJ158" s="70">
        <v>0</v>
      </c>
      <c r="BK158" s="70">
        <v>0</v>
      </c>
      <c r="BL158" s="70">
        <v>0</v>
      </c>
      <c r="BM158" s="70">
        <v>0</v>
      </c>
      <c r="BN158" s="70">
        <v>0</v>
      </c>
      <c r="BO158" s="70">
        <v>0</v>
      </c>
      <c r="BP158" s="70">
        <v>0</v>
      </c>
      <c r="BQ158" s="70">
        <v>0</v>
      </c>
      <c r="BR158" s="70">
        <v>0</v>
      </c>
      <c r="BS158" s="70">
        <v>0</v>
      </c>
      <c r="BT158" s="70">
        <v>0</v>
      </c>
      <c r="BU158" s="70">
        <v>0</v>
      </c>
      <c r="BV158" s="70">
        <v>0</v>
      </c>
      <c r="BW158" s="70">
        <v>0</v>
      </c>
      <c r="BX158" s="70">
        <v>0</v>
      </c>
      <c r="BY158" s="70">
        <v>0</v>
      </c>
      <c r="BZ158" s="70">
        <v>0</v>
      </c>
      <c r="CA158" s="70">
        <v>0</v>
      </c>
      <c r="CB158" s="70">
        <v>0</v>
      </c>
      <c r="CC158" s="70">
        <v>0</v>
      </c>
      <c r="CD158" s="70">
        <v>0</v>
      </c>
      <c r="CE158" s="70">
        <v>0</v>
      </c>
      <c r="CF158" s="70">
        <v>0</v>
      </c>
      <c r="CG158" s="70">
        <v>0</v>
      </c>
      <c r="CH158" s="70">
        <v>0</v>
      </c>
      <c r="CI158" s="70">
        <v>0</v>
      </c>
      <c r="CJ158" s="70">
        <v>0</v>
      </c>
      <c r="CK158" s="70">
        <v>0</v>
      </c>
      <c r="CL158" s="70">
        <v>0</v>
      </c>
      <c r="CM158" s="70">
        <v>0</v>
      </c>
      <c r="CN158" s="70">
        <v>0</v>
      </c>
      <c r="CO158" s="70">
        <v>0</v>
      </c>
      <c r="CP158" s="70">
        <v>0</v>
      </c>
      <c r="CQ158" s="70">
        <v>0</v>
      </c>
      <c r="CR158" s="70">
        <v>0</v>
      </c>
      <c r="CS158" s="70">
        <v>0</v>
      </c>
      <c r="CT158" s="70">
        <v>0</v>
      </c>
      <c r="CU158" s="70">
        <v>0</v>
      </c>
      <c r="CV158" s="70">
        <v>0</v>
      </c>
      <c r="CW158" s="70">
        <v>0</v>
      </c>
      <c r="CX158" s="70">
        <v>0</v>
      </c>
      <c r="CY158" s="70">
        <v>0</v>
      </c>
      <c r="CZ158" s="70">
        <v>0</v>
      </c>
      <c r="DA158" s="70">
        <v>0</v>
      </c>
      <c r="DB158" s="70">
        <v>0</v>
      </c>
      <c r="DC158" s="70">
        <v>0</v>
      </c>
      <c r="DD158" s="70">
        <v>0</v>
      </c>
      <c r="DE158" s="70">
        <v>0</v>
      </c>
      <c r="DF158" s="70">
        <v>0</v>
      </c>
      <c r="DG158" s="70">
        <v>0</v>
      </c>
      <c r="DH158" s="70">
        <v>0</v>
      </c>
      <c r="DI158" s="70">
        <v>0</v>
      </c>
      <c r="DJ158" s="70">
        <v>0</v>
      </c>
      <c r="DK158" s="70">
        <v>0</v>
      </c>
      <c r="DL158" s="78">
        <v>0</v>
      </c>
      <c r="DM158" s="61">
        <v>0</v>
      </c>
      <c r="DN158" s="61">
        <v>0</v>
      </c>
      <c r="DO158" s="61">
        <v>0</v>
      </c>
      <c r="DP158" s="61">
        <v>0</v>
      </c>
      <c r="DQ158" s="61">
        <v>0</v>
      </c>
      <c r="DR158" s="61">
        <v>0</v>
      </c>
      <c r="DS158" s="61">
        <v>0</v>
      </c>
      <c r="DT158" s="61">
        <v>0</v>
      </c>
      <c r="DU158" s="61">
        <v>0</v>
      </c>
      <c r="DV158" s="61">
        <v>0</v>
      </c>
      <c r="DW158" s="61">
        <v>0</v>
      </c>
      <c r="DX158" s="61">
        <v>0</v>
      </c>
      <c r="DY158" s="61">
        <v>0</v>
      </c>
    </row>
    <row r="159" s="61" customFormat="1" spans="1:129">
      <c r="A159" s="69"/>
      <c r="B159" s="70" t="s">
        <v>149</v>
      </c>
      <c r="C159" s="70">
        <v>0</v>
      </c>
      <c r="D159" s="70">
        <v>0</v>
      </c>
      <c r="E159" s="70">
        <v>0</v>
      </c>
      <c r="F159" s="70">
        <v>0</v>
      </c>
      <c r="G159" s="70">
        <v>0</v>
      </c>
      <c r="H159" s="70">
        <v>0</v>
      </c>
      <c r="I159" s="70">
        <v>0</v>
      </c>
      <c r="J159" s="70">
        <v>0</v>
      </c>
      <c r="K159" s="70">
        <v>0</v>
      </c>
      <c r="L159" s="70">
        <v>0</v>
      </c>
      <c r="M159" s="70">
        <v>0</v>
      </c>
      <c r="N159" s="70">
        <v>0</v>
      </c>
      <c r="O159" s="70">
        <v>0</v>
      </c>
      <c r="P159" s="70">
        <v>0</v>
      </c>
      <c r="Q159" s="70"/>
      <c r="R159" s="70"/>
      <c r="S159" s="70">
        <v>0</v>
      </c>
      <c r="T159" s="70">
        <v>0</v>
      </c>
      <c r="U159" s="70">
        <v>0</v>
      </c>
      <c r="V159" s="70">
        <v>0</v>
      </c>
      <c r="W159" s="70">
        <v>0</v>
      </c>
      <c r="X159" s="70">
        <v>0</v>
      </c>
      <c r="Y159" s="70">
        <v>0</v>
      </c>
      <c r="Z159" s="70">
        <v>0</v>
      </c>
      <c r="AA159" s="70">
        <v>0</v>
      </c>
      <c r="AB159" s="70">
        <v>0</v>
      </c>
      <c r="AC159" s="70">
        <v>0</v>
      </c>
      <c r="AD159" s="70">
        <v>0</v>
      </c>
      <c r="AE159" s="70">
        <v>0</v>
      </c>
      <c r="AF159" s="70">
        <v>0</v>
      </c>
      <c r="AG159" s="70">
        <v>0</v>
      </c>
      <c r="AH159" s="70">
        <v>0</v>
      </c>
      <c r="AI159" s="70">
        <v>0</v>
      </c>
      <c r="AJ159" s="70">
        <v>0</v>
      </c>
      <c r="AK159" s="70">
        <v>0</v>
      </c>
      <c r="AL159" s="70">
        <v>0</v>
      </c>
      <c r="AM159" s="70">
        <v>0</v>
      </c>
      <c r="AN159" s="70">
        <v>0</v>
      </c>
      <c r="AO159" s="70">
        <v>0</v>
      </c>
      <c r="AP159" s="70">
        <v>0</v>
      </c>
      <c r="AQ159" s="70">
        <v>0</v>
      </c>
      <c r="AR159" s="70">
        <v>0</v>
      </c>
      <c r="AS159" s="70">
        <v>0</v>
      </c>
      <c r="AT159" s="70">
        <v>0</v>
      </c>
      <c r="AU159" s="70">
        <v>0</v>
      </c>
      <c r="AV159" s="70">
        <v>0</v>
      </c>
      <c r="AW159" s="70">
        <v>0</v>
      </c>
      <c r="AX159" s="70">
        <v>0</v>
      </c>
      <c r="AY159" s="70">
        <v>0</v>
      </c>
      <c r="AZ159" s="70">
        <v>0</v>
      </c>
      <c r="BA159" s="70">
        <v>0</v>
      </c>
      <c r="BB159" s="70">
        <v>0</v>
      </c>
      <c r="BC159" s="70">
        <v>0</v>
      </c>
      <c r="BD159" s="70">
        <v>0</v>
      </c>
      <c r="BE159" s="70">
        <v>0</v>
      </c>
      <c r="BF159" s="70">
        <v>0</v>
      </c>
      <c r="BG159" s="70">
        <v>0</v>
      </c>
      <c r="BH159" s="70">
        <v>0</v>
      </c>
      <c r="BI159" s="70">
        <v>0</v>
      </c>
      <c r="BJ159" s="70">
        <v>0</v>
      </c>
      <c r="BK159" s="70">
        <v>0</v>
      </c>
      <c r="BL159" s="70">
        <v>0</v>
      </c>
      <c r="BM159" s="70">
        <v>0</v>
      </c>
      <c r="BN159" s="70">
        <v>0</v>
      </c>
      <c r="BO159" s="70">
        <v>0</v>
      </c>
      <c r="BP159" s="70">
        <v>0</v>
      </c>
      <c r="BQ159" s="70">
        <v>0</v>
      </c>
      <c r="BR159" s="70">
        <v>0</v>
      </c>
      <c r="BS159" s="70">
        <v>0</v>
      </c>
      <c r="BT159" s="70">
        <v>0</v>
      </c>
      <c r="BU159" s="70">
        <v>0</v>
      </c>
      <c r="BV159" s="70">
        <v>0</v>
      </c>
      <c r="BW159" s="70">
        <v>0</v>
      </c>
      <c r="BX159" s="70">
        <v>0</v>
      </c>
      <c r="BY159" s="70">
        <v>0</v>
      </c>
      <c r="BZ159" s="70">
        <v>0</v>
      </c>
      <c r="CA159" s="70">
        <v>0</v>
      </c>
      <c r="CB159" s="70">
        <v>0</v>
      </c>
      <c r="CC159" s="70">
        <v>0</v>
      </c>
      <c r="CD159" s="70">
        <v>0</v>
      </c>
      <c r="CE159" s="70">
        <v>0</v>
      </c>
      <c r="CF159" s="70">
        <v>0</v>
      </c>
      <c r="CG159" s="70">
        <v>0</v>
      </c>
      <c r="CH159" s="70">
        <v>0</v>
      </c>
      <c r="CI159" s="70">
        <v>0</v>
      </c>
      <c r="CJ159" s="70">
        <v>0</v>
      </c>
      <c r="CK159" s="70">
        <v>0</v>
      </c>
      <c r="CL159" s="70">
        <v>0</v>
      </c>
      <c r="CM159" s="70">
        <v>0</v>
      </c>
      <c r="CN159" s="70">
        <v>0</v>
      </c>
      <c r="CO159" s="70">
        <v>0</v>
      </c>
      <c r="CP159" s="70">
        <v>0</v>
      </c>
      <c r="CQ159" s="70">
        <v>0</v>
      </c>
      <c r="CR159" s="70">
        <v>0</v>
      </c>
      <c r="CS159" s="70">
        <v>0</v>
      </c>
      <c r="CT159" s="70">
        <v>0</v>
      </c>
      <c r="CU159" s="70">
        <v>0</v>
      </c>
      <c r="CV159" s="70">
        <v>0</v>
      </c>
      <c r="CW159" s="70">
        <v>0</v>
      </c>
      <c r="CX159" s="70">
        <v>0</v>
      </c>
      <c r="CY159" s="70">
        <v>0</v>
      </c>
      <c r="CZ159" s="70">
        <v>0</v>
      </c>
      <c r="DA159" s="70">
        <v>0</v>
      </c>
      <c r="DB159" s="70">
        <v>0</v>
      </c>
      <c r="DC159" s="70">
        <v>0</v>
      </c>
      <c r="DD159" s="70">
        <v>0</v>
      </c>
      <c r="DE159" s="70">
        <v>0</v>
      </c>
      <c r="DF159" s="70">
        <v>0</v>
      </c>
      <c r="DG159" s="70">
        <v>0</v>
      </c>
      <c r="DH159" s="70">
        <v>0</v>
      </c>
      <c r="DI159" s="70">
        <v>0</v>
      </c>
      <c r="DJ159" s="70">
        <v>0</v>
      </c>
      <c r="DK159" s="70">
        <v>0</v>
      </c>
      <c r="DL159" s="78">
        <v>0</v>
      </c>
      <c r="DM159" s="61">
        <v>0</v>
      </c>
      <c r="DN159" s="61">
        <v>0</v>
      </c>
      <c r="DO159" s="61">
        <v>0</v>
      </c>
      <c r="DP159" s="61">
        <v>0</v>
      </c>
      <c r="DQ159" s="61">
        <v>0</v>
      </c>
      <c r="DR159" s="61">
        <v>0</v>
      </c>
      <c r="DS159" s="61">
        <v>0</v>
      </c>
      <c r="DT159" s="61">
        <v>0</v>
      </c>
      <c r="DU159" s="61">
        <v>0</v>
      </c>
      <c r="DV159" s="61">
        <v>0</v>
      </c>
      <c r="DW159" s="61">
        <v>0</v>
      </c>
      <c r="DX159" s="61">
        <v>0</v>
      </c>
      <c r="DY159" s="61">
        <v>0</v>
      </c>
    </row>
    <row r="160" s="61" customFormat="1" spans="1:129">
      <c r="A160" s="69"/>
      <c r="B160" s="70" t="s">
        <v>150</v>
      </c>
      <c r="C160" s="70">
        <v>0</v>
      </c>
      <c r="D160" s="70">
        <v>0</v>
      </c>
      <c r="E160" s="70">
        <v>0</v>
      </c>
      <c r="F160" s="70">
        <v>0</v>
      </c>
      <c r="G160" s="70">
        <v>0</v>
      </c>
      <c r="H160" s="70">
        <v>0</v>
      </c>
      <c r="I160" s="70">
        <v>0</v>
      </c>
      <c r="J160" s="70">
        <v>0</v>
      </c>
      <c r="K160" s="70">
        <v>0</v>
      </c>
      <c r="L160" s="70">
        <v>0</v>
      </c>
      <c r="M160" s="70">
        <v>0</v>
      </c>
      <c r="N160" s="70">
        <v>0</v>
      </c>
      <c r="O160" s="70">
        <v>0</v>
      </c>
      <c r="P160" s="70">
        <v>0</v>
      </c>
      <c r="Q160" s="70"/>
      <c r="R160" s="70"/>
      <c r="S160" s="70">
        <v>0</v>
      </c>
      <c r="T160" s="70">
        <v>0</v>
      </c>
      <c r="U160" s="70">
        <v>0</v>
      </c>
      <c r="V160" s="70">
        <v>0</v>
      </c>
      <c r="W160" s="70">
        <v>0</v>
      </c>
      <c r="X160" s="70">
        <v>0</v>
      </c>
      <c r="Y160" s="70">
        <v>0</v>
      </c>
      <c r="Z160" s="70">
        <v>0</v>
      </c>
      <c r="AA160" s="70">
        <v>0</v>
      </c>
      <c r="AB160" s="70">
        <v>0</v>
      </c>
      <c r="AC160" s="70">
        <v>0</v>
      </c>
      <c r="AD160" s="70">
        <v>0</v>
      </c>
      <c r="AE160" s="70">
        <v>0</v>
      </c>
      <c r="AF160" s="70">
        <v>0</v>
      </c>
      <c r="AG160" s="70">
        <v>0</v>
      </c>
      <c r="AH160" s="70">
        <v>0</v>
      </c>
      <c r="AI160" s="70">
        <v>0</v>
      </c>
      <c r="AJ160" s="70">
        <v>0</v>
      </c>
      <c r="AK160" s="70">
        <v>0</v>
      </c>
      <c r="AL160" s="70">
        <v>0</v>
      </c>
      <c r="AM160" s="70">
        <v>0</v>
      </c>
      <c r="AN160" s="70">
        <v>0</v>
      </c>
      <c r="AO160" s="70">
        <v>0</v>
      </c>
      <c r="AP160" s="70">
        <v>0</v>
      </c>
      <c r="AQ160" s="70">
        <v>0</v>
      </c>
      <c r="AR160" s="70">
        <v>0</v>
      </c>
      <c r="AS160" s="70">
        <v>0</v>
      </c>
      <c r="AT160" s="70">
        <v>0</v>
      </c>
      <c r="AU160" s="70">
        <v>0</v>
      </c>
      <c r="AV160" s="70">
        <v>0</v>
      </c>
      <c r="AW160" s="70">
        <v>0</v>
      </c>
      <c r="AX160" s="70">
        <v>0</v>
      </c>
      <c r="AY160" s="70">
        <v>0</v>
      </c>
      <c r="AZ160" s="70">
        <v>0</v>
      </c>
      <c r="BA160" s="70">
        <v>0</v>
      </c>
      <c r="BB160" s="70">
        <v>0</v>
      </c>
      <c r="BC160" s="70">
        <v>0</v>
      </c>
      <c r="BD160" s="70">
        <v>0</v>
      </c>
      <c r="BE160" s="70">
        <v>0</v>
      </c>
      <c r="BF160" s="70">
        <v>0</v>
      </c>
      <c r="BG160" s="70">
        <v>0</v>
      </c>
      <c r="BH160" s="70">
        <v>0</v>
      </c>
      <c r="BI160" s="70">
        <v>0</v>
      </c>
      <c r="BJ160" s="70">
        <v>0</v>
      </c>
      <c r="BK160" s="70">
        <v>0</v>
      </c>
      <c r="BL160" s="70">
        <v>0</v>
      </c>
      <c r="BM160" s="70">
        <v>0</v>
      </c>
      <c r="BN160" s="70">
        <v>0</v>
      </c>
      <c r="BO160" s="70">
        <v>0</v>
      </c>
      <c r="BP160" s="70">
        <v>0</v>
      </c>
      <c r="BQ160" s="70">
        <v>0</v>
      </c>
      <c r="BR160" s="70">
        <v>0</v>
      </c>
      <c r="BS160" s="70">
        <v>0</v>
      </c>
      <c r="BT160" s="70">
        <v>0</v>
      </c>
      <c r="BU160" s="70">
        <v>0</v>
      </c>
      <c r="BV160" s="70">
        <v>0</v>
      </c>
      <c r="BW160" s="70">
        <v>0</v>
      </c>
      <c r="BX160" s="70">
        <v>0</v>
      </c>
      <c r="BY160" s="70">
        <v>0</v>
      </c>
      <c r="BZ160" s="70">
        <v>0</v>
      </c>
      <c r="CA160" s="70">
        <v>0</v>
      </c>
      <c r="CB160" s="70">
        <v>0</v>
      </c>
      <c r="CC160" s="70">
        <v>0</v>
      </c>
      <c r="CD160" s="70">
        <v>0</v>
      </c>
      <c r="CE160" s="70">
        <v>0</v>
      </c>
      <c r="CF160" s="70">
        <v>0</v>
      </c>
      <c r="CG160" s="70">
        <v>0</v>
      </c>
      <c r="CH160" s="70">
        <v>0</v>
      </c>
      <c r="CI160" s="70">
        <v>0</v>
      </c>
      <c r="CJ160" s="70">
        <v>0</v>
      </c>
      <c r="CK160" s="70">
        <v>0</v>
      </c>
      <c r="CL160" s="70">
        <v>0</v>
      </c>
      <c r="CM160" s="70">
        <v>0</v>
      </c>
      <c r="CN160" s="70">
        <v>0</v>
      </c>
      <c r="CO160" s="70">
        <v>0</v>
      </c>
      <c r="CP160" s="70">
        <v>0</v>
      </c>
      <c r="CQ160" s="70">
        <v>0</v>
      </c>
      <c r="CR160" s="70">
        <v>0</v>
      </c>
      <c r="CS160" s="70">
        <v>0</v>
      </c>
      <c r="CT160" s="70">
        <v>0</v>
      </c>
      <c r="CU160" s="70">
        <v>0</v>
      </c>
      <c r="CV160" s="70">
        <v>0</v>
      </c>
      <c r="CW160" s="70">
        <v>0</v>
      </c>
      <c r="CX160" s="70">
        <v>0</v>
      </c>
      <c r="CY160" s="70">
        <v>0</v>
      </c>
      <c r="CZ160" s="70">
        <v>0</v>
      </c>
      <c r="DA160" s="70">
        <v>0</v>
      </c>
      <c r="DB160" s="70">
        <v>0</v>
      </c>
      <c r="DC160" s="70">
        <v>0</v>
      </c>
      <c r="DD160" s="70">
        <v>0</v>
      </c>
      <c r="DE160" s="70">
        <v>0</v>
      </c>
      <c r="DF160" s="70">
        <v>0</v>
      </c>
      <c r="DG160" s="70">
        <v>0</v>
      </c>
      <c r="DH160" s="70">
        <v>0</v>
      </c>
      <c r="DI160" s="70">
        <v>0</v>
      </c>
      <c r="DJ160" s="70">
        <v>0</v>
      </c>
      <c r="DK160" s="70">
        <v>0</v>
      </c>
      <c r="DL160" s="78">
        <v>0</v>
      </c>
      <c r="DM160" s="61">
        <v>0</v>
      </c>
      <c r="DN160" s="61">
        <v>0</v>
      </c>
      <c r="DO160" s="61">
        <v>0</v>
      </c>
      <c r="DP160" s="61">
        <v>0</v>
      </c>
      <c r="DQ160" s="61">
        <v>0</v>
      </c>
      <c r="DR160" s="61">
        <v>0</v>
      </c>
      <c r="DS160" s="61">
        <v>0</v>
      </c>
      <c r="DT160" s="61">
        <v>0</v>
      </c>
      <c r="DU160" s="61">
        <v>0</v>
      </c>
      <c r="DV160" s="61">
        <v>0</v>
      </c>
      <c r="DW160" s="61">
        <v>0</v>
      </c>
      <c r="DX160" s="61">
        <v>0</v>
      </c>
      <c r="DY160" s="61">
        <v>0</v>
      </c>
    </row>
    <row r="161" s="61" customFormat="1" spans="1:129">
      <c r="A161" s="69"/>
      <c r="B161" s="70" t="s">
        <v>151</v>
      </c>
      <c r="C161" s="70">
        <v>39108</v>
      </c>
      <c r="D161" s="70">
        <v>0</v>
      </c>
      <c r="E161" s="70">
        <v>0</v>
      </c>
      <c r="F161" s="70">
        <v>0</v>
      </c>
      <c r="G161" s="70">
        <v>0</v>
      </c>
      <c r="H161" s="70">
        <v>0</v>
      </c>
      <c r="I161" s="70">
        <v>0</v>
      </c>
      <c r="J161" s="70">
        <v>0</v>
      </c>
      <c r="K161" s="70">
        <v>0</v>
      </c>
      <c r="L161" s="70">
        <v>0</v>
      </c>
      <c r="M161" s="70">
        <v>0</v>
      </c>
      <c r="N161" s="70">
        <v>0</v>
      </c>
      <c r="O161" s="70">
        <v>0</v>
      </c>
      <c r="P161" s="70">
        <v>0</v>
      </c>
      <c r="Q161" s="70"/>
      <c r="R161" s="70"/>
      <c r="S161" s="70">
        <v>0</v>
      </c>
      <c r="T161" s="70">
        <v>0</v>
      </c>
      <c r="U161" s="70">
        <v>39108</v>
      </c>
      <c r="V161" s="70">
        <v>0</v>
      </c>
      <c r="W161" s="70">
        <v>0</v>
      </c>
      <c r="X161" s="70">
        <v>0</v>
      </c>
      <c r="Y161" s="70">
        <v>0</v>
      </c>
      <c r="Z161" s="70">
        <v>0</v>
      </c>
      <c r="AA161" s="70">
        <v>0</v>
      </c>
      <c r="AB161" s="70">
        <v>0</v>
      </c>
      <c r="AC161" s="70">
        <v>0</v>
      </c>
      <c r="AD161" s="70">
        <v>0</v>
      </c>
      <c r="AE161" s="70">
        <v>0</v>
      </c>
      <c r="AF161" s="70">
        <v>0</v>
      </c>
      <c r="AG161" s="70">
        <v>0</v>
      </c>
      <c r="AH161" s="70">
        <v>0</v>
      </c>
      <c r="AI161" s="70">
        <v>0</v>
      </c>
      <c r="AJ161" s="70">
        <v>0</v>
      </c>
      <c r="AK161" s="70">
        <v>0</v>
      </c>
      <c r="AL161" s="70">
        <v>0</v>
      </c>
      <c r="AM161" s="70">
        <v>0</v>
      </c>
      <c r="AN161" s="70">
        <v>0</v>
      </c>
      <c r="AO161" s="70">
        <v>0</v>
      </c>
      <c r="AP161" s="70">
        <v>0</v>
      </c>
      <c r="AQ161" s="70">
        <v>0</v>
      </c>
      <c r="AR161" s="70">
        <v>0</v>
      </c>
      <c r="AS161" s="70">
        <v>0</v>
      </c>
      <c r="AT161" s="70">
        <v>0</v>
      </c>
      <c r="AU161" s="70">
        <v>39108</v>
      </c>
      <c r="AV161" s="70">
        <v>0</v>
      </c>
      <c r="AW161" s="70">
        <v>0</v>
      </c>
      <c r="AX161" s="70">
        <v>0</v>
      </c>
      <c r="AY161" s="70">
        <v>0</v>
      </c>
      <c r="AZ161" s="70">
        <v>0</v>
      </c>
      <c r="BA161" s="70">
        <v>0</v>
      </c>
      <c r="BB161" s="70">
        <v>0</v>
      </c>
      <c r="BC161" s="70">
        <v>0</v>
      </c>
      <c r="BD161" s="70">
        <v>0</v>
      </c>
      <c r="BE161" s="70">
        <v>0</v>
      </c>
      <c r="BF161" s="70">
        <v>0</v>
      </c>
      <c r="BG161" s="70">
        <v>0</v>
      </c>
      <c r="BH161" s="70">
        <v>0</v>
      </c>
      <c r="BI161" s="70">
        <v>0</v>
      </c>
      <c r="BJ161" s="70">
        <v>0</v>
      </c>
      <c r="BK161" s="70">
        <v>0</v>
      </c>
      <c r="BL161" s="70">
        <v>0</v>
      </c>
      <c r="BM161" s="70">
        <v>0</v>
      </c>
      <c r="BN161" s="70">
        <v>0</v>
      </c>
      <c r="BO161" s="70">
        <v>0</v>
      </c>
      <c r="BP161" s="70">
        <v>0</v>
      </c>
      <c r="BQ161" s="70">
        <v>0</v>
      </c>
      <c r="BR161" s="70">
        <v>0</v>
      </c>
      <c r="BS161" s="70">
        <v>0</v>
      </c>
      <c r="BT161" s="70">
        <v>0</v>
      </c>
      <c r="BU161" s="70">
        <v>0</v>
      </c>
      <c r="BV161" s="70">
        <v>0</v>
      </c>
      <c r="BW161" s="70">
        <v>0</v>
      </c>
      <c r="BX161" s="70">
        <v>0</v>
      </c>
      <c r="BY161" s="70">
        <v>0</v>
      </c>
      <c r="BZ161" s="70">
        <v>0</v>
      </c>
      <c r="CA161" s="70">
        <v>0</v>
      </c>
      <c r="CB161" s="70">
        <v>0</v>
      </c>
      <c r="CC161" s="70">
        <v>0</v>
      </c>
      <c r="CD161" s="70">
        <v>0</v>
      </c>
      <c r="CE161" s="70">
        <v>0</v>
      </c>
      <c r="CF161" s="70">
        <v>0</v>
      </c>
      <c r="CG161" s="70">
        <v>0</v>
      </c>
      <c r="CH161" s="70">
        <v>0</v>
      </c>
      <c r="CI161" s="70">
        <v>0</v>
      </c>
      <c r="CJ161" s="70">
        <v>0</v>
      </c>
      <c r="CK161" s="70">
        <v>0</v>
      </c>
      <c r="CL161" s="70">
        <v>0</v>
      </c>
      <c r="CM161" s="70">
        <v>0</v>
      </c>
      <c r="CN161" s="70">
        <v>0</v>
      </c>
      <c r="CO161" s="70">
        <v>0</v>
      </c>
      <c r="CP161" s="70">
        <v>0</v>
      </c>
      <c r="CQ161" s="70">
        <v>0</v>
      </c>
      <c r="CR161" s="70">
        <v>0</v>
      </c>
      <c r="CS161" s="70">
        <v>0</v>
      </c>
      <c r="CT161" s="70">
        <v>0</v>
      </c>
      <c r="CU161" s="70">
        <v>0</v>
      </c>
      <c r="CV161" s="70">
        <v>0</v>
      </c>
      <c r="CW161" s="70">
        <v>0</v>
      </c>
      <c r="CX161" s="70">
        <v>0</v>
      </c>
      <c r="CY161" s="70">
        <v>0</v>
      </c>
      <c r="CZ161" s="70">
        <v>0</v>
      </c>
      <c r="DA161" s="70">
        <v>0</v>
      </c>
      <c r="DB161" s="70">
        <v>0</v>
      </c>
      <c r="DC161" s="70">
        <v>0</v>
      </c>
      <c r="DD161" s="70">
        <v>0</v>
      </c>
      <c r="DE161" s="70">
        <v>0</v>
      </c>
      <c r="DF161" s="70">
        <v>0</v>
      </c>
      <c r="DG161" s="70">
        <v>0</v>
      </c>
      <c r="DH161" s="70">
        <v>0</v>
      </c>
      <c r="DI161" s="70">
        <v>0</v>
      </c>
      <c r="DJ161" s="70">
        <v>0</v>
      </c>
      <c r="DK161" s="70">
        <v>0</v>
      </c>
      <c r="DL161" s="78">
        <v>0</v>
      </c>
      <c r="DM161" s="61">
        <v>0</v>
      </c>
      <c r="DN161" s="61">
        <v>0</v>
      </c>
      <c r="DO161" s="61">
        <v>0</v>
      </c>
      <c r="DP161" s="61">
        <v>0</v>
      </c>
      <c r="DQ161" s="61">
        <v>0</v>
      </c>
      <c r="DR161" s="61">
        <v>0</v>
      </c>
      <c r="DS161" s="61">
        <v>0</v>
      </c>
      <c r="DT161" s="61">
        <v>19766</v>
      </c>
      <c r="DU161" s="61">
        <v>0</v>
      </c>
      <c r="DV161" s="61">
        <v>3097</v>
      </c>
      <c r="DW161" s="61">
        <v>0</v>
      </c>
      <c r="DX161" s="61">
        <v>14677</v>
      </c>
      <c r="DY161" s="61">
        <v>1568</v>
      </c>
    </row>
    <row r="162" s="63" customFormat="1" spans="1:129">
      <c r="A162" s="69"/>
      <c r="B162" s="71" t="s">
        <v>95</v>
      </c>
      <c r="C162" s="77">
        <v>39108</v>
      </c>
      <c r="D162" s="77">
        <v>0</v>
      </c>
      <c r="E162" s="77">
        <v>0</v>
      </c>
      <c r="F162" s="77">
        <v>0</v>
      </c>
      <c r="G162" s="77">
        <v>0</v>
      </c>
      <c r="H162" s="77">
        <v>0</v>
      </c>
      <c r="I162" s="77">
        <v>0</v>
      </c>
      <c r="J162" s="77">
        <v>0</v>
      </c>
      <c r="K162" s="77">
        <v>0</v>
      </c>
      <c r="L162" s="77">
        <v>0</v>
      </c>
      <c r="M162" s="77">
        <v>0</v>
      </c>
      <c r="N162" s="77">
        <v>0</v>
      </c>
      <c r="O162" s="77">
        <v>0</v>
      </c>
      <c r="P162" s="77">
        <v>0</v>
      </c>
      <c r="Q162" s="77"/>
      <c r="R162" s="77"/>
      <c r="S162" s="77">
        <v>0</v>
      </c>
      <c r="T162" s="77">
        <v>0</v>
      </c>
      <c r="U162" s="70">
        <v>39108</v>
      </c>
      <c r="V162" s="70">
        <v>0</v>
      </c>
      <c r="W162" s="70">
        <v>0</v>
      </c>
      <c r="X162" s="70">
        <v>0</v>
      </c>
      <c r="Y162" s="70">
        <v>0</v>
      </c>
      <c r="Z162" s="77">
        <v>0</v>
      </c>
      <c r="AA162" s="70">
        <v>0</v>
      </c>
      <c r="AB162" s="70">
        <v>0</v>
      </c>
      <c r="AC162" s="77">
        <v>0</v>
      </c>
      <c r="AD162" s="77">
        <v>0</v>
      </c>
      <c r="AE162" s="77">
        <v>0</v>
      </c>
      <c r="AF162" s="77">
        <v>0</v>
      </c>
      <c r="AG162" s="77">
        <v>0</v>
      </c>
      <c r="AH162" s="77">
        <v>0</v>
      </c>
      <c r="AI162" s="77">
        <v>0</v>
      </c>
      <c r="AJ162" s="77">
        <v>0</v>
      </c>
      <c r="AK162" s="77">
        <v>0</v>
      </c>
      <c r="AL162" s="77">
        <v>0</v>
      </c>
      <c r="AM162" s="77">
        <v>0</v>
      </c>
      <c r="AN162" s="77">
        <v>0</v>
      </c>
      <c r="AO162" s="77">
        <v>0</v>
      </c>
      <c r="AP162" s="77">
        <v>0</v>
      </c>
      <c r="AQ162" s="77">
        <v>0</v>
      </c>
      <c r="AR162" s="77">
        <v>0</v>
      </c>
      <c r="AS162" s="77">
        <v>0</v>
      </c>
      <c r="AT162" s="77">
        <v>0</v>
      </c>
      <c r="AU162" s="70">
        <v>39108</v>
      </c>
      <c r="AV162" s="77">
        <v>0</v>
      </c>
      <c r="AW162" s="77">
        <v>0</v>
      </c>
      <c r="AX162" s="77">
        <v>0</v>
      </c>
      <c r="AY162" s="77">
        <v>0</v>
      </c>
      <c r="AZ162" s="77">
        <v>0</v>
      </c>
      <c r="BA162" s="77">
        <v>0</v>
      </c>
      <c r="BB162" s="77">
        <v>0</v>
      </c>
      <c r="BC162" s="77">
        <v>0</v>
      </c>
      <c r="BD162" s="77">
        <v>0</v>
      </c>
      <c r="BE162" s="77">
        <v>0</v>
      </c>
      <c r="BF162" s="77">
        <v>0</v>
      </c>
      <c r="BG162" s="77">
        <v>0</v>
      </c>
      <c r="BH162" s="77">
        <v>0</v>
      </c>
      <c r="BI162" s="77">
        <v>0</v>
      </c>
      <c r="BJ162" s="77">
        <v>0</v>
      </c>
      <c r="BK162" s="77">
        <v>0</v>
      </c>
      <c r="BL162" s="77">
        <v>0</v>
      </c>
      <c r="BM162" s="77">
        <v>0</v>
      </c>
      <c r="BN162" s="77">
        <v>0</v>
      </c>
      <c r="BO162" s="77">
        <v>0</v>
      </c>
      <c r="BP162" s="77">
        <v>0</v>
      </c>
      <c r="BQ162" s="77">
        <v>0</v>
      </c>
      <c r="BR162" s="77">
        <v>0</v>
      </c>
      <c r="BS162" s="77">
        <v>0</v>
      </c>
      <c r="BT162" s="77">
        <v>0</v>
      </c>
      <c r="BU162" s="77">
        <v>0</v>
      </c>
      <c r="BV162" s="77">
        <v>0</v>
      </c>
      <c r="BW162" s="77">
        <v>0</v>
      </c>
      <c r="BX162" s="77">
        <v>0</v>
      </c>
      <c r="BY162" s="77">
        <v>0</v>
      </c>
      <c r="BZ162" s="77">
        <v>0</v>
      </c>
      <c r="CA162" s="77">
        <v>0</v>
      </c>
      <c r="CB162" s="77">
        <v>0</v>
      </c>
      <c r="CC162" s="77">
        <v>0</v>
      </c>
      <c r="CD162" s="77">
        <v>0</v>
      </c>
      <c r="CE162" s="77">
        <v>0</v>
      </c>
      <c r="CF162" s="77">
        <v>0</v>
      </c>
      <c r="CG162" s="77">
        <v>0</v>
      </c>
      <c r="CH162" s="77">
        <v>0</v>
      </c>
      <c r="CI162" s="77">
        <v>0</v>
      </c>
      <c r="CJ162" s="77">
        <v>0</v>
      </c>
      <c r="CK162" s="77">
        <v>0</v>
      </c>
      <c r="CL162" s="77">
        <v>0</v>
      </c>
      <c r="CM162" s="77">
        <v>0</v>
      </c>
      <c r="CN162" s="77">
        <v>0</v>
      </c>
      <c r="CO162" s="77">
        <v>0</v>
      </c>
      <c r="CP162" s="77">
        <v>0</v>
      </c>
      <c r="CQ162" s="77">
        <v>0</v>
      </c>
      <c r="CR162" s="77">
        <v>0</v>
      </c>
      <c r="CS162" s="77">
        <v>0</v>
      </c>
      <c r="CT162" s="77">
        <v>0</v>
      </c>
      <c r="CU162" s="77">
        <v>0</v>
      </c>
      <c r="CV162" s="77">
        <v>0</v>
      </c>
      <c r="CW162" s="77">
        <v>0</v>
      </c>
      <c r="CX162" s="77">
        <v>0</v>
      </c>
      <c r="CY162" s="77">
        <v>0</v>
      </c>
      <c r="CZ162" s="77">
        <v>0</v>
      </c>
      <c r="DA162" s="77">
        <v>0</v>
      </c>
      <c r="DB162" s="77">
        <v>0</v>
      </c>
      <c r="DC162" s="77">
        <v>0</v>
      </c>
      <c r="DD162" s="77">
        <v>0</v>
      </c>
      <c r="DE162" s="77">
        <v>0</v>
      </c>
      <c r="DF162" s="77">
        <v>0</v>
      </c>
      <c r="DG162" s="77">
        <v>0</v>
      </c>
      <c r="DH162" s="77">
        <v>0</v>
      </c>
      <c r="DI162" s="77">
        <v>0</v>
      </c>
      <c r="DJ162" s="77">
        <v>0</v>
      </c>
      <c r="DK162" s="77">
        <v>0</v>
      </c>
      <c r="DL162" s="79">
        <v>0</v>
      </c>
      <c r="DM162" s="80">
        <v>0</v>
      </c>
      <c r="DN162" s="80">
        <v>0</v>
      </c>
      <c r="DO162" s="80">
        <v>0</v>
      </c>
      <c r="DP162" s="80">
        <v>0</v>
      </c>
      <c r="DQ162" s="80">
        <v>0</v>
      </c>
      <c r="DR162" s="80">
        <v>0</v>
      </c>
      <c r="DS162" s="80">
        <v>0</v>
      </c>
      <c r="DT162" s="80">
        <v>19766</v>
      </c>
      <c r="DU162" s="80">
        <v>0</v>
      </c>
      <c r="DV162" s="80">
        <v>3097</v>
      </c>
      <c r="DW162" s="80">
        <v>0</v>
      </c>
      <c r="DX162" s="80">
        <v>14677</v>
      </c>
      <c r="DY162" s="80">
        <v>1568</v>
      </c>
    </row>
    <row r="163" s="63" customFormat="1" ht="14.25" spans="1:129">
      <c r="A163" s="74" t="s">
        <v>2</v>
      </c>
      <c r="B163" s="75" t="s">
        <v>2</v>
      </c>
      <c r="C163" s="81">
        <v>58374582.23</v>
      </c>
      <c r="D163" s="81">
        <v>8275230.73</v>
      </c>
      <c r="E163" s="81">
        <v>557239.03</v>
      </c>
      <c r="F163" s="81">
        <v>64689.76</v>
      </c>
      <c r="G163" s="81">
        <v>33203.62</v>
      </c>
      <c r="H163" s="81">
        <v>272844.08</v>
      </c>
      <c r="I163" s="81">
        <v>516251.08</v>
      </c>
      <c r="J163" s="81">
        <v>687154.26</v>
      </c>
      <c r="K163" s="81">
        <v>434464.54</v>
      </c>
      <c r="L163" s="81">
        <v>1647621.9</v>
      </c>
      <c r="M163" s="81">
        <v>203520.93</v>
      </c>
      <c r="N163" s="81">
        <v>343062.86</v>
      </c>
      <c r="O163" s="81">
        <v>253889.36</v>
      </c>
      <c r="P163" s="81">
        <v>241914.02</v>
      </c>
      <c r="Q163" s="81">
        <v>0</v>
      </c>
      <c r="R163" s="81">
        <v>0</v>
      </c>
      <c r="S163" s="81">
        <v>249332.67</v>
      </c>
      <c r="T163" s="81">
        <v>387070.33</v>
      </c>
      <c r="U163" s="81">
        <v>30811374.46</v>
      </c>
      <c r="V163" s="81">
        <v>3962573.97</v>
      </c>
      <c r="W163" s="81">
        <v>8180764.18</v>
      </c>
      <c r="X163" s="81">
        <v>1252380.45</v>
      </c>
      <c r="Y163" s="81">
        <v>1599308.96</v>
      </c>
      <c r="Z163" s="81">
        <v>1007427.68</v>
      </c>
      <c r="AA163" s="81">
        <v>248325.19</v>
      </c>
      <c r="AB163" s="81">
        <v>788601.14</v>
      </c>
      <c r="AC163" s="81">
        <v>318911</v>
      </c>
      <c r="AD163" s="81">
        <v>292541.35</v>
      </c>
      <c r="AE163" s="81">
        <v>111639.96</v>
      </c>
      <c r="AF163" s="81">
        <v>2163615.18</v>
      </c>
      <c r="AG163" s="81">
        <v>2230550.5</v>
      </c>
      <c r="AH163" s="81">
        <v>1662698.12</v>
      </c>
      <c r="AI163" s="81">
        <v>1719719.07</v>
      </c>
      <c r="AJ163" s="81">
        <v>403239.34</v>
      </c>
      <c r="AK163" s="81">
        <v>326780.85</v>
      </c>
      <c r="AL163" s="81">
        <v>522360.26</v>
      </c>
      <c r="AM163" s="81">
        <v>429796.98</v>
      </c>
      <c r="AN163" s="81">
        <v>1208223.03</v>
      </c>
      <c r="AO163" s="81">
        <v>357085.21</v>
      </c>
      <c r="AP163" s="81">
        <v>751532.52</v>
      </c>
      <c r="AQ163" s="81">
        <v>9312714.77</v>
      </c>
      <c r="AR163" s="81">
        <v>290218.09</v>
      </c>
      <c r="AS163" s="81">
        <v>300058.84</v>
      </c>
      <c r="AT163" s="81">
        <v>1255070.98</v>
      </c>
      <c r="AU163" s="81">
        <v>16906674.04</v>
      </c>
      <c r="AV163" s="81">
        <v>618081.61</v>
      </c>
      <c r="AW163" s="81">
        <v>601154.29</v>
      </c>
      <c r="AX163" s="81">
        <v>705459.35</v>
      </c>
      <c r="AY163" s="81">
        <v>541706.26</v>
      </c>
      <c r="AZ163" s="81">
        <v>676095.44</v>
      </c>
      <c r="BA163" s="81">
        <v>665136.19</v>
      </c>
      <c r="BB163" s="81">
        <v>237631.76</v>
      </c>
      <c r="BC163" s="81">
        <v>688876.19</v>
      </c>
      <c r="BD163" s="81">
        <v>407487.03</v>
      </c>
      <c r="BE163" s="81">
        <v>340927.07</v>
      </c>
      <c r="BF163" s="81">
        <v>447740.79</v>
      </c>
      <c r="BG163" s="81">
        <v>540537.09</v>
      </c>
      <c r="BH163" s="81">
        <v>561149.54</v>
      </c>
      <c r="BI163" s="81">
        <v>269676.11</v>
      </c>
      <c r="BJ163" s="81">
        <v>333540.77</v>
      </c>
      <c r="BK163" s="81">
        <v>270398.72</v>
      </c>
      <c r="BL163" s="81">
        <v>366217.72</v>
      </c>
      <c r="BM163" s="81">
        <v>175619.44</v>
      </c>
      <c r="BN163" s="81">
        <v>186807.85</v>
      </c>
      <c r="BO163" s="81">
        <v>248004.93</v>
      </c>
      <c r="BP163" s="81">
        <v>416952.06</v>
      </c>
      <c r="BQ163" s="81">
        <v>249780.45</v>
      </c>
      <c r="BR163" s="81">
        <v>143533.64</v>
      </c>
      <c r="BS163" s="81">
        <v>188910.52</v>
      </c>
      <c r="BT163" s="81">
        <v>169846.38</v>
      </c>
      <c r="BU163" s="81">
        <v>189817.72</v>
      </c>
      <c r="BV163" s="81">
        <v>177189.49</v>
      </c>
      <c r="BW163" s="81">
        <v>143198.23</v>
      </c>
      <c r="BX163" s="81">
        <v>244436.22</v>
      </c>
      <c r="BY163" s="81">
        <v>95766.61</v>
      </c>
      <c r="BZ163" s="81">
        <v>117464.25</v>
      </c>
      <c r="CA163" s="81">
        <v>54977.52</v>
      </c>
      <c r="CB163" s="81">
        <v>119864.52</v>
      </c>
      <c r="CC163" s="81">
        <v>144150.9</v>
      </c>
      <c r="CD163" s="81">
        <v>283448.38</v>
      </c>
      <c r="CE163" s="81">
        <v>367341.18</v>
      </c>
      <c r="CF163" s="81">
        <v>101471.97</v>
      </c>
      <c r="CG163" s="81">
        <v>137342.69</v>
      </c>
      <c r="CH163" s="81">
        <v>68430.69</v>
      </c>
      <c r="CI163" s="81">
        <v>98266.4</v>
      </c>
      <c r="CJ163" s="81">
        <v>69694.04</v>
      </c>
      <c r="CK163" s="81">
        <v>108249.5</v>
      </c>
      <c r="CL163" s="81">
        <v>158751.36</v>
      </c>
      <c r="CM163" s="81">
        <v>146808.62</v>
      </c>
      <c r="CN163" s="81">
        <v>106337.93</v>
      </c>
      <c r="CO163" s="81">
        <v>110360.84</v>
      </c>
      <c r="CP163" s="81">
        <v>136993.15</v>
      </c>
      <c r="CQ163" s="81">
        <v>80588.62</v>
      </c>
      <c r="CR163" s="81">
        <v>91782.54</v>
      </c>
      <c r="CS163" s="81">
        <v>172140.59</v>
      </c>
      <c r="CT163" s="81">
        <v>62399.29</v>
      </c>
      <c r="CU163" s="81">
        <v>113113.17</v>
      </c>
      <c r="CV163" s="81">
        <v>73249.43</v>
      </c>
      <c r="CW163" s="81">
        <v>110451.78</v>
      </c>
      <c r="CX163" s="81">
        <v>49029.97</v>
      </c>
      <c r="CY163" s="81">
        <v>119378.29</v>
      </c>
      <c r="CZ163" s="81">
        <v>107111.32</v>
      </c>
      <c r="DA163" s="81">
        <v>246529.46</v>
      </c>
      <c r="DB163" s="81">
        <v>115996.18</v>
      </c>
      <c r="DC163" s="81">
        <v>175399.94</v>
      </c>
      <c r="DD163" s="81">
        <v>94738.81</v>
      </c>
      <c r="DE163" s="81">
        <v>115169.14</v>
      </c>
      <c r="DF163" s="81">
        <v>88469.18</v>
      </c>
      <c r="DG163" s="81">
        <v>212056.9</v>
      </c>
      <c r="DH163" s="81">
        <v>96029.74</v>
      </c>
      <c r="DI163" s="81">
        <v>111337.64</v>
      </c>
      <c r="DJ163" s="81">
        <v>125413.37</v>
      </c>
      <c r="DK163" s="81">
        <v>89897.21</v>
      </c>
      <c r="DL163" s="81">
        <v>110550.78</v>
      </c>
      <c r="DM163" s="81">
        <v>156390.52</v>
      </c>
      <c r="DN163" s="81">
        <v>30350.97</v>
      </c>
      <c r="DO163" s="81">
        <v>152352.18</v>
      </c>
      <c r="DP163" s="81">
        <v>116526.86</v>
      </c>
      <c r="DQ163" s="81">
        <v>173295.62</v>
      </c>
      <c r="DR163" s="81">
        <v>86582.18</v>
      </c>
      <c r="DS163" s="81">
        <v>63560.55</v>
      </c>
      <c r="DT163" s="81">
        <v>80309.36</v>
      </c>
      <c r="DU163" s="81">
        <v>42702.29</v>
      </c>
      <c r="DV163" s="81">
        <v>60636.12</v>
      </c>
      <c r="DW163" s="81">
        <v>36669.98</v>
      </c>
      <c r="DX163" s="81">
        <v>72350.14</v>
      </c>
      <c r="DY163" s="81">
        <v>42480.51</v>
      </c>
    </row>
  </sheetData>
  <mergeCells count="10">
    <mergeCell ref="A3:A23"/>
    <mergeCell ref="A24:A37"/>
    <mergeCell ref="A38:A60"/>
    <mergeCell ref="A61:A75"/>
    <mergeCell ref="A76:A80"/>
    <mergeCell ref="A85:A105"/>
    <mergeCell ref="A106:A119"/>
    <mergeCell ref="A120:A142"/>
    <mergeCell ref="A143:A157"/>
    <mergeCell ref="A158:A1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19"/>
  <sheetViews>
    <sheetView workbookViewId="0">
      <selection activeCell="D30" sqref="D30"/>
    </sheetView>
  </sheetViews>
  <sheetFormatPr defaultColWidth="9" defaultRowHeight="13.5" outlineLevelCol="5"/>
  <cols>
    <col min="1" max="1" width="16.625" customWidth="1"/>
    <col min="2" max="2" width="20.6583333333333" customWidth="1"/>
    <col min="3" max="3" width="17.325" customWidth="1"/>
    <col min="5" max="5" width="10.8833333333333" customWidth="1"/>
  </cols>
  <sheetData>
    <row r="1" ht="14.25"/>
    <row r="2" spans="1:6">
      <c r="A2" s="46" t="s">
        <v>479</v>
      </c>
      <c r="B2" s="46" t="s">
        <v>480</v>
      </c>
      <c r="C2" s="46" t="s">
        <v>65</v>
      </c>
      <c r="D2" s="47"/>
      <c r="E2" s="48" t="s">
        <v>481</v>
      </c>
      <c r="F2" s="49">
        <v>0.055</v>
      </c>
    </row>
    <row r="3" spans="1:6">
      <c r="A3" s="50" t="s">
        <v>482</v>
      </c>
      <c r="B3" s="50">
        <v>2325803198.43</v>
      </c>
      <c r="C3" s="50">
        <f>B3*$F$2*$F$3/12</f>
        <v>127919175.91365</v>
      </c>
      <c r="E3" s="48" t="s">
        <v>483</v>
      </c>
      <c r="F3" s="51">
        <v>12</v>
      </c>
    </row>
    <row r="4" spans="1:3">
      <c r="A4" s="50" t="s">
        <v>14</v>
      </c>
      <c r="B4" s="50">
        <v>11155817.98</v>
      </c>
      <c r="C4" s="50">
        <f t="shared" ref="C4:C13" si="0">B4*$F$2*$F$3/12</f>
        <v>613569.9889</v>
      </c>
    </row>
    <row r="5" spans="1:3">
      <c r="A5" s="52" t="s">
        <v>484</v>
      </c>
      <c r="B5" s="53">
        <f>B4+B3</f>
        <v>2336959016.41</v>
      </c>
      <c r="C5" s="53">
        <f t="shared" si="0"/>
        <v>128532745.90255</v>
      </c>
    </row>
    <row r="6" spans="1:3">
      <c r="A6" s="50" t="s">
        <v>485</v>
      </c>
      <c r="B6" s="50">
        <v>502329293.64</v>
      </c>
      <c r="C6" s="50">
        <f t="shared" si="0"/>
        <v>27628111.1502</v>
      </c>
    </row>
    <row r="7" spans="1:3">
      <c r="A7" s="52" t="s">
        <v>486</v>
      </c>
      <c r="B7" s="53">
        <f>B6+B19</f>
        <v>503648175.37</v>
      </c>
      <c r="C7" s="53">
        <f t="shared" si="0"/>
        <v>27700649.64535</v>
      </c>
    </row>
    <row r="8" spans="1:3">
      <c r="A8" s="50" t="s">
        <v>16</v>
      </c>
      <c r="B8" s="50">
        <v>1033503396.11</v>
      </c>
      <c r="C8" s="50">
        <f t="shared" si="0"/>
        <v>56842686.78605</v>
      </c>
    </row>
    <row r="9" spans="1:3">
      <c r="A9" s="50" t="s">
        <v>17</v>
      </c>
      <c r="B9" s="50">
        <v>286880877.81</v>
      </c>
      <c r="C9" s="50">
        <f t="shared" si="0"/>
        <v>15778448.27955</v>
      </c>
    </row>
    <row r="10" spans="1:3">
      <c r="A10" s="52" t="s">
        <v>487</v>
      </c>
      <c r="B10" s="53">
        <f>B8+B9</f>
        <v>1320384273.92</v>
      </c>
      <c r="C10" s="53">
        <f t="shared" si="0"/>
        <v>72621135.0656</v>
      </c>
    </row>
    <row r="11" spans="1:3">
      <c r="A11" s="54" t="s">
        <v>281</v>
      </c>
      <c r="B11" s="50">
        <v>5292201274.51</v>
      </c>
      <c r="C11" s="50">
        <f t="shared" si="0"/>
        <v>291071070.09805</v>
      </c>
    </row>
    <row r="12" spans="1:3">
      <c r="A12" s="55" t="s">
        <v>488</v>
      </c>
      <c r="B12" s="50">
        <v>30522643.51</v>
      </c>
      <c r="C12" s="50">
        <f t="shared" si="0"/>
        <v>1678745.39305</v>
      </c>
    </row>
    <row r="13" spans="1:3">
      <c r="A13" s="52" t="s">
        <v>489</v>
      </c>
      <c r="B13" s="53">
        <f>B12+B11</f>
        <v>5322723918.02</v>
      </c>
      <c r="C13" s="53">
        <f t="shared" si="0"/>
        <v>292749815.4911</v>
      </c>
    </row>
    <row r="14" spans="1:3">
      <c r="A14" s="56" t="s">
        <v>2</v>
      </c>
      <c r="B14" s="56">
        <f>B5+B7+B10+B13</f>
        <v>9483715383.72</v>
      </c>
      <c r="C14" s="56">
        <f>C5+C7+C10+C13</f>
        <v>521604346.1046</v>
      </c>
    </row>
    <row r="15" spans="1:4">
      <c r="A15" s="57" t="s">
        <v>5</v>
      </c>
      <c r="B15" s="58">
        <f>59500.26/5.5%</f>
        <v>1081822.90909091</v>
      </c>
      <c r="C15" s="53">
        <f>B15*$F$2*$F$3/12</f>
        <v>59500.26</v>
      </c>
      <c r="D15" s="59" t="s">
        <v>490</v>
      </c>
    </row>
    <row r="16" spans="1:3">
      <c r="A16" s="57" t="s">
        <v>7</v>
      </c>
      <c r="B16" s="53">
        <f>B13-B15</f>
        <v>5321642095.11091</v>
      </c>
      <c r="C16" s="53">
        <f>B16*$F$2*$F$3/12</f>
        <v>292690315.2311</v>
      </c>
    </row>
    <row r="17" spans="1:3">
      <c r="A17" s="57" t="s">
        <v>491</v>
      </c>
      <c r="B17" s="60">
        <v>29450186.5200003</v>
      </c>
      <c r="C17" s="53">
        <f>B17*$F$2*$F$3/12</f>
        <v>1619760.25860002</v>
      </c>
    </row>
    <row r="18" spans="1:3">
      <c r="A18" s="57" t="s">
        <v>9</v>
      </c>
      <c r="B18" s="53">
        <f>B6-B17</f>
        <v>472879107.12</v>
      </c>
      <c r="C18" s="53">
        <f>B18*$F$2*$F$3/12</f>
        <v>26008350.8916</v>
      </c>
    </row>
    <row r="19" spans="1:3">
      <c r="A19" s="57" t="s">
        <v>11</v>
      </c>
      <c r="B19" s="53">
        <v>1318881.73</v>
      </c>
      <c r="C19" s="53">
        <f>B19*$F$2*$F$3/12</f>
        <v>72538.49515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X37"/>
  <sheetViews>
    <sheetView workbookViewId="0">
      <selection activeCell="J26" sqref="J26"/>
    </sheetView>
  </sheetViews>
  <sheetFormatPr defaultColWidth="9.025" defaultRowHeight="13.5"/>
  <cols>
    <col min="1" max="1" width="42.85" customWidth="1"/>
    <col min="2" max="2" width="14.5333333333333"/>
    <col min="3" max="4" width="15.8"/>
    <col min="5" max="5" width="13.2666666666667"/>
    <col min="6" max="8" width="14.5333333333333"/>
    <col min="9" max="10" width="13.2666666666667"/>
    <col min="11" max="12" width="14.5333333333333"/>
    <col min="13" max="15" width="15.8"/>
    <col min="16" max="19" width="14.5333333333333"/>
    <col min="20" max="20" width="15.8"/>
    <col min="21" max="21" width="14.5333333333333"/>
    <col min="22" max="24" width="13.2666666666667"/>
  </cols>
  <sheetData>
    <row r="1" ht="19" customHeight="1" spans="1:24">
      <c r="A1" s="25" t="s">
        <v>1</v>
      </c>
      <c r="B1" s="25" t="s">
        <v>2</v>
      </c>
      <c r="C1" s="25" t="s">
        <v>3</v>
      </c>
      <c r="D1" s="25" t="s">
        <v>4</v>
      </c>
      <c r="E1" s="25" t="s">
        <v>5</v>
      </c>
      <c r="F1" s="25" t="s">
        <v>7</v>
      </c>
      <c r="G1" s="25" t="s">
        <v>8</v>
      </c>
      <c r="H1" s="25" t="s">
        <v>9</v>
      </c>
      <c r="I1" s="25" t="s">
        <v>10</v>
      </c>
      <c r="J1" s="25" t="s">
        <v>11</v>
      </c>
      <c r="K1" s="25" t="s">
        <v>12</v>
      </c>
      <c r="L1" s="25" t="s">
        <v>13</v>
      </c>
      <c r="M1" s="25" t="s">
        <v>58</v>
      </c>
      <c r="N1" s="25" t="s">
        <v>15</v>
      </c>
      <c r="O1" s="25" t="s">
        <v>16</v>
      </c>
      <c r="P1" s="25" t="s">
        <v>17</v>
      </c>
      <c r="Q1" s="25" t="s">
        <v>6</v>
      </c>
      <c r="R1" s="25" t="s">
        <v>18</v>
      </c>
      <c r="S1" s="25" t="s">
        <v>19</v>
      </c>
      <c r="T1" s="25" t="s">
        <v>20</v>
      </c>
      <c r="U1" s="25" t="s">
        <v>21</v>
      </c>
      <c r="V1" s="25" t="s">
        <v>22</v>
      </c>
      <c r="W1" s="25" t="s">
        <v>23</v>
      </c>
      <c r="X1" s="25" t="s">
        <v>24</v>
      </c>
    </row>
    <row r="2" ht="16.5" spans="1:24">
      <c r="A2" s="43" t="s">
        <v>25</v>
      </c>
      <c r="B2">
        <f>(考核利润!B72)/10000</f>
        <v>143667.585684</v>
      </c>
      <c r="C2">
        <f>(考核利润!C72)/10000</f>
        <v>9088.27681044828</v>
      </c>
      <c r="D2">
        <f>(考核利润!D72)/10000</f>
        <v>-21890.786818</v>
      </c>
      <c r="E2">
        <f>(考核利润!E72)/10000</f>
        <v>41.792149</v>
      </c>
      <c r="F2">
        <f>(考核利润!G72)/10000</f>
        <v>99252.7870763811</v>
      </c>
      <c r="G2">
        <f>(考核利润!H72)/10000</f>
        <v>11213.2977321887</v>
      </c>
      <c r="H2">
        <f>(考核利润!I72)/10000</f>
        <v>5648.64227116981</v>
      </c>
      <c r="I2">
        <f>(考核利润!J72)/10000</f>
        <v>4196.56542420377</v>
      </c>
      <c r="J2">
        <f>(考核利润!K72)/10000</f>
        <v>1368.09003681509</v>
      </c>
      <c r="K2">
        <f>(考核利润!L72)/10000</f>
        <v>18602.8219556667</v>
      </c>
      <c r="L2">
        <f>(考核利润!M72)/10000</f>
        <v>18517.8872386667</v>
      </c>
      <c r="M2">
        <f>(考核利润!N72)/10000</f>
        <v>84.934717</v>
      </c>
      <c r="N2">
        <f>(考核利润!O72)/10000</f>
        <v>2303.20286927044</v>
      </c>
      <c r="O2">
        <f>(考核利润!P72)/10000</f>
        <v>6591.85587260377</v>
      </c>
      <c r="P2">
        <f>(考核利润!Q72)/10000</f>
        <v>-4288.65300333333</v>
      </c>
      <c r="Q2">
        <f>(考核利润!F72)/10000</f>
        <v>31.714869</v>
      </c>
      <c r="R2">
        <f>(考核利润!R72)/10000</f>
        <v>25024.4790400449</v>
      </c>
      <c r="S2">
        <f>(考核利润!S72)/10000</f>
        <v>18066.0729724965</v>
      </c>
      <c r="T2">
        <f>(考核利润!T72)/10000</f>
        <v>1815.61540658841</v>
      </c>
      <c r="U2">
        <f>(考核利润!U72)/10000</f>
        <v>1203.86791660377</v>
      </c>
      <c r="V2">
        <f>(考核利润!V72)/10000</f>
        <v>3932.21266535616</v>
      </c>
      <c r="W2">
        <f>(考核利润!W72)/10000</f>
        <v>0</v>
      </c>
      <c r="X2">
        <f>(考核利润!X72)/10000</f>
        <v>6.710079</v>
      </c>
    </row>
    <row r="3" ht="16.5" spans="1:24">
      <c r="A3" s="44" t="s">
        <v>26</v>
      </c>
      <c r="B3">
        <f>(考核利润!B73)/10000</f>
        <v>27658.731556</v>
      </c>
      <c r="C3">
        <f>(考核利润!C73)/10000</f>
        <v>-409.259465120329</v>
      </c>
      <c r="D3">
        <f>(考核利润!D73)/10000</f>
        <v>-22316.971549</v>
      </c>
      <c r="E3">
        <f>(考核利润!E73)/10000</f>
        <v>7.600648</v>
      </c>
      <c r="F3">
        <f>(考核利润!G73)/10000</f>
        <v>50976.770333</v>
      </c>
      <c r="G3">
        <f>(考核利润!H73)/10000</f>
        <v>32.562299</v>
      </c>
      <c r="H3">
        <f>(考核利润!I73)/10000</f>
        <v>0.032661</v>
      </c>
      <c r="I3">
        <f>(考核利润!J73)/10000</f>
        <v>0</v>
      </c>
      <c r="J3">
        <f>(考核利润!K73)/10000</f>
        <v>32.529638</v>
      </c>
      <c r="K3">
        <f>(考核利润!L73)/10000</f>
        <v>-2064.322794</v>
      </c>
      <c r="L3">
        <f>(考核利润!M73)/10000</f>
        <v>-2064.322794</v>
      </c>
      <c r="M3">
        <f>(考核利润!N73)/10000</f>
        <v>0</v>
      </c>
      <c r="N3">
        <f>(考核利润!O73)/10000</f>
        <v>1031.773178</v>
      </c>
      <c r="O3">
        <f>(考核利润!P73)/10000</f>
        <v>1031.773178</v>
      </c>
      <c r="P3">
        <f>(考核利润!Q73)/10000</f>
        <v>0</v>
      </c>
      <c r="Q3">
        <f>(考核利润!F73)/10000</f>
        <v>0.877479</v>
      </c>
      <c r="R3">
        <f>(考核利润!R73)/10000</f>
        <v>399.701427120329</v>
      </c>
      <c r="S3">
        <f>(考核利润!S73)/10000</f>
        <v>356.556370534247</v>
      </c>
      <c r="T3">
        <f>(考核利润!T73)/10000</f>
        <v>4.31665222991781</v>
      </c>
      <c r="U3">
        <f>(考核利润!U73)/10000</f>
        <v>0</v>
      </c>
      <c r="V3">
        <f>(考核利润!V73)/10000</f>
        <v>38.8164383561644</v>
      </c>
      <c r="W3">
        <f>(考核利润!W73)/10000</f>
        <v>0</v>
      </c>
      <c r="X3">
        <f>(考核利润!X73)/10000</f>
        <v>0.011966</v>
      </c>
    </row>
    <row r="4" ht="16.5" spans="1:24">
      <c r="A4" s="45" t="s">
        <v>27</v>
      </c>
      <c r="B4">
        <f>(考核利润!B74)/10000</f>
        <v>69389.376017</v>
      </c>
      <c r="C4">
        <f>(考核利润!C74)/10000</f>
        <v>-409.259465120329</v>
      </c>
      <c r="D4">
        <f>(考核利润!D74)/10000</f>
        <v>2407.673041</v>
      </c>
      <c r="E4">
        <f>(考核利润!E74)/10000</f>
        <v>7.600648</v>
      </c>
      <c r="F4">
        <f>(考核利润!G74)/10000</f>
        <v>54463.5149</v>
      </c>
      <c r="G4">
        <f>(考核利润!H74)/10000</f>
        <v>36.942035</v>
      </c>
      <c r="H4">
        <f>(考核利润!I74)/10000</f>
        <v>0.032661</v>
      </c>
      <c r="I4">
        <f>(考核利润!J74)/10000</f>
        <v>0</v>
      </c>
      <c r="J4">
        <f>(考核利润!K74)/10000</f>
        <v>36.909374</v>
      </c>
      <c r="K4">
        <f>(考核利润!L74)/10000</f>
        <v>11450.552774</v>
      </c>
      <c r="L4">
        <f>(考核利润!M74)/10000</f>
        <v>11450.552774</v>
      </c>
      <c r="M4">
        <f>(考核利润!N74)/10000</f>
        <v>0</v>
      </c>
      <c r="N4">
        <f>(考核利润!O74)/10000</f>
        <v>1031.773178</v>
      </c>
      <c r="O4">
        <f>(考核利润!P74)/10000</f>
        <v>1031.773178</v>
      </c>
      <c r="P4">
        <f>(考核利润!Q74)/10000</f>
        <v>0</v>
      </c>
      <c r="Q4">
        <f>(考核利润!F74)/10000</f>
        <v>0.877479</v>
      </c>
      <c r="R4">
        <f>(考核利润!R74)/10000</f>
        <v>399.701427120329</v>
      </c>
      <c r="S4">
        <f>(考核利润!S74)/10000</f>
        <v>356.556370534247</v>
      </c>
      <c r="T4">
        <f>(考核利润!T74)/10000</f>
        <v>4.31665222991781</v>
      </c>
      <c r="U4">
        <f>(考核利润!U74)/10000</f>
        <v>0</v>
      </c>
      <c r="V4">
        <f>(考核利润!V74)/10000</f>
        <v>38.8164383561644</v>
      </c>
      <c r="W4">
        <f>(考核利润!W74)/10000</f>
        <v>0</v>
      </c>
      <c r="X4">
        <f>(考核利润!X74)/10000</f>
        <v>0.011966</v>
      </c>
    </row>
    <row r="5" ht="16.5" spans="1:24">
      <c r="A5" s="45" t="s">
        <v>28</v>
      </c>
      <c r="B5">
        <f>(考核利润!B75)/10000</f>
        <v>41730.644461</v>
      </c>
      <c r="C5">
        <f>(考核利润!C75)/10000</f>
        <v>0</v>
      </c>
      <c r="D5">
        <f>(考核利润!D75)/10000</f>
        <v>24724.64459</v>
      </c>
      <c r="E5">
        <f>(考核利润!E75)/10000</f>
        <v>0</v>
      </c>
      <c r="F5">
        <f>(考核利润!G75)/10000</f>
        <v>3486.744567</v>
      </c>
      <c r="G5">
        <f>(考核利润!H75)/10000</f>
        <v>4.379736</v>
      </c>
      <c r="H5">
        <f>(考核利润!I75)/10000</f>
        <v>0</v>
      </c>
      <c r="I5">
        <f>(考核利润!J75)/10000</f>
        <v>0</v>
      </c>
      <c r="J5">
        <f>(考核利润!K75)/10000</f>
        <v>4.379736</v>
      </c>
      <c r="K5">
        <f>(考核利润!L75)/10000</f>
        <v>13514.875568</v>
      </c>
      <c r="L5">
        <f>(考核利润!M75)/10000</f>
        <v>13514.875568</v>
      </c>
      <c r="M5">
        <f>(考核利润!N75)/10000</f>
        <v>0</v>
      </c>
      <c r="N5">
        <f>(考核利润!O75)/10000</f>
        <v>0</v>
      </c>
      <c r="O5">
        <f>(考核利润!P75)/10000</f>
        <v>0</v>
      </c>
      <c r="P5">
        <f>(考核利润!Q75)/10000</f>
        <v>0</v>
      </c>
      <c r="Q5">
        <f>(考核利润!F75)/10000</f>
        <v>0</v>
      </c>
      <c r="R5">
        <f>(考核利润!R75)/10000</f>
        <v>0</v>
      </c>
      <c r="S5">
        <f>(考核利润!S75)/10000</f>
        <v>0</v>
      </c>
      <c r="T5">
        <f>(考核利润!T75)/10000</f>
        <v>0</v>
      </c>
      <c r="U5">
        <f>(考核利润!U75)/10000</f>
        <v>0</v>
      </c>
      <c r="V5">
        <f>(考核利润!V75)/10000</f>
        <v>0</v>
      </c>
      <c r="W5">
        <f>(考核利润!W75)/10000</f>
        <v>0</v>
      </c>
      <c r="X5">
        <f>(考核利润!X75)/10000</f>
        <v>0</v>
      </c>
    </row>
    <row r="6" ht="16.5" spans="1:24">
      <c r="A6" s="44" t="s">
        <v>29</v>
      </c>
      <c r="B6">
        <f>(考核利润!B76)/10000</f>
        <v>80973.824348</v>
      </c>
      <c r="C6">
        <f>(考核利润!C76)/10000</f>
        <v>2940.01432481132</v>
      </c>
      <c r="D6">
        <f>(考核利润!D76)/10000</f>
        <v>-46.476517</v>
      </c>
      <c r="E6">
        <f>(考核利润!E76)/10000</f>
        <v>34.191501</v>
      </c>
      <c r="F6">
        <f>(考核利润!G76)/10000</f>
        <v>43618.9091820755</v>
      </c>
      <c r="G6">
        <f>(考核利润!H76)/10000</f>
        <v>8974.73253618868</v>
      </c>
      <c r="H6">
        <f>(考核利润!I76)/10000</f>
        <v>2213.05249916981</v>
      </c>
      <c r="I6">
        <f>(考核利润!J76)/10000</f>
        <v>5516.93259820377</v>
      </c>
      <c r="J6">
        <f>(考核利润!K76)/10000</f>
        <v>1244.74743881509</v>
      </c>
      <c r="K6">
        <f>(考核利润!L76)/10000</f>
        <v>946.193422</v>
      </c>
      <c r="L6">
        <f>(考核利润!M76)/10000</f>
        <v>158.288933</v>
      </c>
      <c r="M6">
        <f>(考核利润!N76)/10000</f>
        <v>787.904489</v>
      </c>
      <c r="N6">
        <f>(考核利润!O76)/10000</f>
        <v>-89.566129</v>
      </c>
      <c r="O6">
        <f>(考核利润!P76)/10000</f>
        <v>-89.566129</v>
      </c>
      <c r="P6">
        <f>(考核利润!Q76)/10000</f>
        <v>0</v>
      </c>
      <c r="Q6">
        <f>(考核利润!F76)/10000</f>
        <v>-0.178</v>
      </c>
      <c r="R6">
        <f>(考核利润!R76)/10000</f>
        <v>24596.0040279245</v>
      </c>
      <c r="S6">
        <f>(考核利润!S76)/10000</f>
        <v>17709.5166019623</v>
      </c>
      <c r="T6">
        <f>(考核利润!T76)/10000</f>
        <v>1782.99686735849</v>
      </c>
      <c r="U6">
        <f>(考核利润!U76)/10000</f>
        <v>1203.39621860377</v>
      </c>
      <c r="V6">
        <f>(考核利润!V76)/10000</f>
        <v>3893.396227</v>
      </c>
      <c r="W6">
        <f>(考核利润!W76)/10000</f>
        <v>0</v>
      </c>
      <c r="X6">
        <f>(考核利润!X76)/10000</f>
        <v>6.698113</v>
      </c>
    </row>
    <row r="7" ht="16.5" spans="1:24">
      <c r="A7" s="45" t="s">
        <v>30</v>
      </c>
      <c r="B7">
        <f>(考核利润!B77)/10000</f>
        <v>44495.950956</v>
      </c>
      <c r="C7">
        <f>(考核利润!C77)/10000</f>
        <v>2009.762826</v>
      </c>
      <c r="D7">
        <f>(考核利润!D77)/10000</f>
        <v>0.000679</v>
      </c>
      <c r="E7">
        <f>(考核利润!E77)/10000</f>
        <v>33.934897</v>
      </c>
      <c r="F7">
        <f>(考核利润!G77)/10000</f>
        <v>42452.369821</v>
      </c>
      <c r="G7">
        <f>(考核利润!H77)/10000</f>
        <v>89.448862</v>
      </c>
      <c r="H7">
        <f>(考核利润!I77)/10000</f>
        <v>87.2714133018868</v>
      </c>
      <c r="I7">
        <f>(考核利润!J77)/10000</f>
        <v>0</v>
      </c>
      <c r="J7">
        <f>(考核利润!K77)/10000</f>
        <v>2.1774486981132</v>
      </c>
      <c r="K7">
        <f>(考核利润!L77)/10000</f>
        <v>0</v>
      </c>
      <c r="L7">
        <f>(考核利润!M77)/10000</f>
        <v>0</v>
      </c>
      <c r="M7">
        <f>(考核利润!N77)/10000</f>
        <v>0</v>
      </c>
      <c r="N7">
        <f>(考核利润!O77)/10000</f>
        <v>-89.566129</v>
      </c>
      <c r="O7">
        <f>(考核利润!P77)/10000</f>
        <v>-89.566129</v>
      </c>
      <c r="P7">
        <f>(考核利润!Q77)/10000</f>
        <v>0</v>
      </c>
      <c r="Q7">
        <f>(考核利润!F77)/10000</f>
        <v>0</v>
      </c>
      <c r="R7">
        <f>(考核利润!R77)/10000</f>
        <v>0</v>
      </c>
      <c r="S7">
        <f>(考核利润!S77)/10000</f>
        <v>0</v>
      </c>
      <c r="T7">
        <f>(考核利润!T77)/10000</f>
        <v>0</v>
      </c>
      <c r="U7">
        <f>(考核利润!U77)/10000</f>
        <v>0</v>
      </c>
      <c r="V7">
        <f>(考核利润!V77)/10000</f>
        <v>0</v>
      </c>
      <c r="W7">
        <f>(考核利润!W77)/10000</f>
        <v>0</v>
      </c>
      <c r="X7">
        <f>(考核利润!X77)/10000</f>
        <v>0</v>
      </c>
    </row>
    <row r="8" ht="16.5" spans="1:24">
      <c r="A8" s="45" t="s">
        <v>31</v>
      </c>
      <c r="B8">
        <f>(考核利润!B78)/10000</f>
        <v>26669.943386</v>
      </c>
      <c r="C8">
        <f>(考核利润!C78)/10000</f>
        <v>1647.93113207547</v>
      </c>
      <c r="D8">
        <f>(考核利润!D78)/10000</f>
        <v>143.396226</v>
      </c>
      <c r="E8">
        <f>(考核利润!E78)/10000</f>
        <v>0</v>
      </c>
      <c r="F8">
        <f>(考核利润!G78)/10000</f>
        <v>0</v>
      </c>
      <c r="G8">
        <f>(考核利润!H78)/10000</f>
        <v>149.79</v>
      </c>
      <c r="H8">
        <f>(考核利润!I78)/10000</f>
        <v>0</v>
      </c>
      <c r="I8">
        <f>(考核利润!J78)/10000</f>
        <v>149.79</v>
      </c>
      <c r="J8">
        <f>(考核利润!K78)/10000</f>
        <v>0</v>
      </c>
      <c r="K8">
        <f>(考核利润!L78)/10000</f>
        <v>132.8</v>
      </c>
      <c r="L8">
        <f>(考核利润!M78)/10000</f>
        <v>132.8</v>
      </c>
      <c r="M8">
        <f>(考核利润!N78)/10000</f>
        <v>0</v>
      </c>
      <c r="N8">
        <f>(考核利润!O78)/10000</f>
        <v>0</v>
      </c>
      <c r="O8">
        <f>(考核利润!P78)/10000</f>
        <v>0</v>
      </c>
      <c r="P8">
        <f>(考核利润!Q78)/10000</f>
        <v>0</v>
      </c>
      <c r="Q8">
        <f>(考核利润!F78)/10000</f>
        <v>0</v>
      </c>
      <c r="R8">
        <f>(考核利润!R78)/10000</f>
        <v>24596.0260279245</v>
      </c>
      <c r="S8">
        <f>(考核利润!S78)/10000</f>
        <v>17709.5166019623</v>
      </c>
      <c r="T8">
        <f>(考核利润!T78)/10000</f>
        <v>1783.01886735849</v>
      </c>
      <c r="U8">
        <f>(考核利润!U78)/10000</f>
        <v>1203.39621860377</v>
      </c>
      <c r="V8">
        <f>(考核利润!V78)/10000</f>
        <v>3893.396227</v>
      </c>
      <c r="W8">
        <f>(考核利润!W78)/10000</f>
        <v>0</v>
      </c>
      <c r="X8">
        <f>(考核利润!X78)/10000</f>
        <v>6.698113</v>
      </c>
    </row>
    <row r="9" ht="16.5" spans="1:24">
      <c r="A9" s="45" t="s">
        <v>32</v>
      </c>
      <c r="B9">
        <f>(考核利润!B79)/10000</f>
        <v>9086.478596</v>
      </c>
      <c r="C9">
        <f>(考核利润!C79)/10000</f>
        <v>-717.679633264151</v>
      </c>
      <c r="D9">
        <f>(考核利润!D79)/10000</f>
        <v>0</v>
      </c>
      <c r="E9">
        <f>(考核利润!E79)/10000</f>
        <v>0</v>
      </c>
      <c r="F9">
        <f>(考核利润!G79)/10000</f>
        <v>938.925915075472</v>
      </c>
      <c r="G9">
        <f>(考核利润!H79)/10000</f>
        <v>8735.63867418868</v>
      </c>
      <c r="H9">
        <f>(考核利润!I79)/10000</f>
        <v>2125.78108586792</v>
      </c>
      <c r="I9">
        <f>(考核利润!J79)/10000</f>
        <v>5367.14259820377</v>
      </c>
      <c r="J9">
        <f>(考核利润!K79)/10000</f>
        <v>1242.71499011698</v>
      </c>
      <c r="K9">
        <f>(考核利润!L79)/10000</f>
        <v>129.59364</v>
      </c>
      <c r="L9">
        <f>(考核利润!M79)/10000</f>
        <v>0</v>
      </c>
      <c r="M9">
        <f>(考核利润!N79)/10000</f>
        <v>129.59364</v>
      </c>
      <c r="N9">
        <f>(考核利润!O79)/10000</f>
        <v>0</v>
      </c>
      <c r="O9">
        <f>(考核利润!P79)/10000</f>
        <v>0</v>
      </c>
      <c r="P9">
        <f>(考核利润!Q79)/10000</f>
        <v>0</v>
      </c>
      <c r="Q9">
        <f>(考核利润!F79)/10000</f>
        <v>0</v>
      </c>
      <c r="R9">
        <f>(考核利润!R79)/10000</f>
        <v>0</v>
      </c>
      <c r="S9">
        <f>(考核利润!S79)/10000</f>
        <v>0</v>
      </c>
      <c r="T9">
        <f>(考核利润!T79)/10000</f>
        <v>0</v>
      </c>
      <c r="U9">
        <f>(考核利润!U79)/10000</f>
        <v>0</v>
      </c>
      <c r="V9">
        <f>(考核利润!V79)/10000</f>
        <v>0</v>
      </c>
      <c r="W9">
        <f>(考核利润!W79)/10000</f>
        <v>0</v>
      </c>
      <c r="X9">
        <f>(考核利润!X79)/10000</f>
        <v>0</v>
      </c>
    </row>
    <row r="10" ht="16.5" spans="1:24">
      <c r="A10" s="44" t="s">
        <v>33</v>
      </c>
      <c r="B10">
        <f>(考核利润!B80)/10000</f>
        <v>30358.015316</v>
      </c>
      <c r="C10">
        <f>(考核利润!C80)/10000</f>
        <v>726.918515396226</v>
      </c>
      <c r="D10">
        <f>(考核利润!D80)/10000</f>
        <v>474.48897</v>
      </c>
      <c r="E10">
        <f>(考核利润!E80)/10000</f>
        <v>0</v>
      </c>
      <c r="F10">
        <f>(考核利润!G80)/10000</f>
        <v>29.04</v>
      </c>
      <c r="G10">
        <f>(考核利润!H80)/10000</f>
        <v>2654.913</v>
      </c>
      <c r="H10">
        <f>(考核利润!I80)/10000</f>
        <v>2560.829305</v>
      </c>
      <c r="I10">
        <f>(考核利润!J80)/10000</f>
        <v>-1.690774</v>
      </c>
      <c r="J10">
        <f>(考核利润!K80)/10000</f>
        <v>95.774469</v>
      </c>
      <c r="K10">
        <f>(考核利润!L80)/10000</f>
        <v>23911.373613</v>
      </c>
      <c r="L10">
        <f>(考核利润!M80)/10000</f>
        <v>23902.688613</v>
      </c>
      <c r="M10">
        <f>(考核利润!N80)/10000</f>
        <v>8.685</v>
      </c>
      <c r="N10">
        <f>(考核利润!O80)/10000</f>
        <v>2561.28121760377</v>
      </c>
      <c r="O10">
        <f>(考核利润!P80)/10000</f>
        <v>3280.98445660377</v>
      </c>
      <c r="P10">
        <f>(考核利润!Q80)/10000</f>
        <v>-719.703239</v>
      </c>
      <c r="Q10">
        <f>(考核利润!F80)/10000</f>
        <v>0</v>
      </c>
      <c r="R10">
        <f>(考核利润!R80)/10000</f>
        <v>0</v>
      </c>
      <c r="S10">
        <f>(考核利润!S80)/10000</f>
        <v>0</v>
      </c>
      <c r="T10">
        <f>(考核利润!T80)/10000</f>
        <v>0</v>
      </c>
      <c r="U10">
        <f>(考核利润!U80)/10000</f>
        <v>0</v>
      </c>
      <c r="V10">
        <f>(考核利润!V80)/10000</f>
        <v>0</v>
      </c>
      <c r="W10">
        <f>(考核利润!W80)/10000</f>
        <v>0</v>
      </c>
      <c r="X10">
        <f>(考核利润!X80)/10000</f>
        <v>0</v>
      </c>
    </row>
    <row r="11" ht="16.5" spans="1:24">
      <c r="A11" s="45" t="s">
        <v>34</v>
      </c>
      <c r="B11">
        <f>(考核利润!B81)/10000</f>
        <v>0</v>
      </c>
      <c r="C11">
        <f>(考核利润!C81)/10000</f>
        <v>0</v>
      </c>
      <c r="D11">
        <f>(考核利润!D81)/10000</f>
        <v>0</v>
      </c>
      <c r="E11">
        <f>(考核利润!E81)/10000</f>
        <v>0</v>
      </c>
      <c r="F11">
        <f>(考核利润!G81)/10000</f>
        <v>0</v>
      </c>
      <c r="G11">
        <f>(考核利润!H81)/10000</f>
        <v>0</v>
      </c>
      <c r="H11">
        <f>(考核利润!I81)/10000</f>
        <v>0</v>
      </c>
      <c r="I11">
        <f>(考核利润!J81)/10000</f>
        <v>0</v>
      </c>
      <c r="J11">
        <f>(考核利润!K81)/10000</f>
        <v>0</v>
      </c>
      <c r="K11">
        <f>(考核利润!L81)/10000</f>
        <v>0</v>
      </c>
      <c r="L11">
        <f>(考核利润!M81)/10000</f>
        <v>0</v>
      </c>
      <c r="M11">
        <f>(考核利润!N81)/10000</f>
        <v>0</v>
      </c>
      <c r="N11">
        <f>(考核利润!O81)/10000</f>
        <v>0</v>
      </c>
      <c r="O11">
        <f>(考核利润!P81)/10000</f>
        <v>0</v>
      </c>
      <c r="P11">
        <f>(考核利润!Q81)/10000</f>
        <v>0</v>
      </c>
      <c r="Q11">
        <f>(考核利润!F81)/10000</f>
        <v>0</v>
      </c>
      <c r="R11">
        <f>(考核利润!R81)/10000</f>
        <v>0</v>
      </c>
      <c r="S11">
        <f>(考核利润!S81)/10000</f>
        <v>0</v>
      </c>
      <c r="T11">
        <f>(考核利润!T81)/10000</f>
        <v>0</v>
      </c>
      <c r="U11">
        <f>(考核利润!U81)/10000</f>
        <v>0</v>
      </c>
      <c r="V11">
        <f>(考核利润!V81)/10000</f>
        <v>0</v>
      </c>
      <c r="W11">
        <f>(考核利润!W81)/10000</f>
        <v>0</v>
      </c>
      <c r="X11">
        <f>(考核利润!X81)/10000</f>
        <v>0</v>
      </c>
    </row>
    <row r="12" ht="16.5" spans="1:24">
      <c r="A12" s="44" t="s">
        <v>35</v>
      </c>
      <c r="B12">
        <f>(考核利润!B82)/10000</f>
        <v>0</v>
      </c>
      <c r="C12">
        <f>(考核利润!C82)/10000</f>
        <v>0</v>
      </c>
      <c r="D12">
        <f>(考核利润!D82)/10000</f>
        <v>0</v>
      </c>
      <c r="E12">
        <f>(考核利润!E82)/10000</f>
        <v>0</v>
      </c>
      <c r="F12">
        <f>(考核利润!G82)/10000</f>
        <v>0</v>
      </c>
      <c r="G12">
        <f>(考核利润!H82)/10000</f>
        <v>0</v>
      </c>
      <c r="H12">
        <f>(考核利润!I82)/10000</f>
        <v>0</v>
      </c>
      <c r="I12">
        <f>(考核利润!J82)/10000</f>
        <v>0</v>
      </c>
      <c r="J12">
        <f>(考核利润!K82)/10000</f>
        <v>0</v>
      </c>
      <c r="K12">
        <f>(考核利润!L82)/10000</f>
        <v>0</v>
      </c>
      <c r="L12">
        <f>(考核利润!M82)/10000</f>
        <v>0</v>
      </c>
      <c r="M12">
        <f>(考核利润!N82)/10000</f>
        <v>0</v>
      </c>
      <c r="N12">
        <f>(考核利润!O82)/10000</f>
        <v>0</v>
      </c>
      <c r="O12">
        <f>(考核利润!P82)/10000</f>
        <v>0</v>
      </c>
      <c r="P12">
        <f>(考核利润!Q82)/10000</f>
        <v>0</v>
      </c>
      <c r="Q12">
        <f>(考核利润!F82)/10000</f>
        <v>0</v>
      </c>
      <c r="R12">
        <f>(考核利润!R82)/10000</f>
        <v>0</v>
      </c>
      <c r="S12">
        <f>(考核利润!S82)/10000</f>
        <v>0</v>
      </c>
      <c r="T12">
        <f>(考核利润!T82)/10000</f>
        <v>0</v>
      </c>
      <c r="U12">
        <f>(考核利润!U82)/10000</f>
        <v>0</v>
      </c>
      <c r="V12">
        <f>(考核利润!V82)/10000</f>
        <v>0</v>
      </c>
      <c r="W12">
        <f>(考核利润!W82)/10000</f>
        <v>0</v>
      </c>
      <c r="X12">
        <f>(考核利润!X82)/10000</f>
        <v>0</v>
      </c>
    </row>
    <row r="13" ht="16.5" spans="1:24">
      <c r="A13" s="44" t="s">
        <v>36</v>
      </c>
      <c r="B13">
        <f>(考核利润!B83)/10000</f>
        <v>0</v>
      </c>
      <c r="C13">
        <f>(考核利润!C83)/10000</f>
        <v>0</v>
      </c>
      <c r="D13">
        <f>(考核利润!D83)/10000</f>
        <v>0</v>
      </c>
      <c r="E13">
        <f>(考核利润!E83)/10000</f>
        <v>0</v>
      </c>
      <c r="F13">
        <f>(考核利润!G83)/10000</f>
        <v>0</v>
      </c>
      <c r="G13">
        <f>(考核利润!H83)/10000</f>
        <v>0</v>
      </c>
      <c r="H13">
        <f>(考核利润!I83)/10000</f>
        <v>0</v>
      </c>
      <c r="I13">
        <f>(考核利润!J83)/10000</f>
        <v>0</v>
      </c>
      <c r="J13">
        <f>(考核利润!K83)/10000</f>
        <v>0</v>
      </c>
      <c r="K13">
        <f>(考核利润!L83)/10000</f>
        <v>0</v>
      </c>
      <c r="L13">
        <f>(考核利润!M83)/10000</f>
        <v>0</v>
      </c>
      <c r="M13">
        <f>(考核利润!N83)/10000</f>
        <v>0</v>
      </c>
      <c r="N13">
        <f>(考核利润!O83)/10000</f>
        <v>0</v>
      </c>
      <c r="O13">
        <f>(考核利润!P83)/10000</f>
        <v>0</v>
      </c>
      <c r="P13">
        <f>(考核利润!Q83)/10000</f>
        <v>0</v>
      </c>
      <c r="Q13">
        <f>(考核利润!F83)/10000</f>
        <v>0</v>
      </c>
      <c r="R13">
        <f>(考核利润!R83)/10000</f>
        <v>0</v>
      </c>
      <c r="S13">
        <f>(考核利润!S83)/10000</f>
        <v>0</v>
      </c>
      <c r="T13">
        <f>(考核利润!T83)/10000</f>
        <v>0</v>
      </c>
      <c r="U13">
        <f>(考核利润!U83)/10000</f>
        <v>0</v>
      </c>
      <c r="V13">
        <f>(考核利润!V83)/10000</f>
        <v>0</v>
      </c>
      <c r="W13">
        <f>(考核利润!W83)/10000</f>
        <v>0</v>
      </c>
      <c r="X13">
        <f>(考核利润!X83)/10000</f>
        <v>0</v>
      </c>
    </row>
    <row r="14" ht="16.5" spans="1:24">
      <c r="A14" s="44" t="s">
        <v>37</v>
      </c>
      <c r="B14">
        <f>(考核利润!B84)/10000</f>
        <v>396.06102</v>
      </c>
      <c r="C14">
        <f>(考核利润!C84)/10000</f>
        <v>0</v>
      </c>
      <c r="D14">
        <f>(考核利润!D84)/10000</f>
        <v>0</v>
      </c>
      <c r="E14">
        <f>(考核利润!E84)/10000</f>
        <v>0</v>
      </c>
      <c r="F14">
        <f>(考核利润!G84)/10000</f>
        <v>365.069703</v>
      </c>
      <c r="G14">
        <f>(考核利润!H84)/10000</f>
        <v>0</v>
      </c>
      <c r="H14">
        <f>(考核利润!I84)/10000</f>
        <v>0</v>
      </c>
      <c r="I14">
        <f>(考核利润!J84)/10000</f>
        <v>0</v>
      </c>
      <c r="J14">
        <f>(考核利润!K84)/10000</f>
        <v>0</v>
      </c>
      <c r="K14">
        <f>(考核利润!L84)/10000</f>
        <v>0</v>
      </c>
      <c r="L14">
        <f>(考核利润!M84)/10000</f>
        <v>0</v>
      </c>
      <c r="M14">
        <f>(考核利润!N84)/10000</f>
        <v>0</v>
      </c>
      <c r="N14">
        <f>(考核利润!O84)/10000</f>
        <v>0</v>
      </c>
      <c r="O14">
        <f>(考核利润!P84)/10000</f>
        <v>0</v>
      </c>
      <c r="P14">
        <f>(考核利润!Q84)/10000</f>
        <v>0</v>
      </c>
      <c r="Q14">
        <f>(考核利润!F84)/10000</f>
        <v>30.991317</v>
      </c>
      <c r="R14">
        <f>(考核利润!R84)/10000</f>
        <v>0</v>
      </c>
      <c r="S14">
        <f>(考核利润!S84)/10000</f>
        <v>0</v>
      </c>
      <c r="T14">
        <f>(考核利润!T84)/10000</f>
        <v>0</v>
      </c>
      <c r="U14">
        <f>(考核利润!U84)/10000</f>
        <v>0</v>
      </c>
      <c r="V14">
        <f>(考核利润!V84)/10000</f>
        <v>0</v>
      </c>
      <c r="W14">
        <f>(考核利润!W84)/10000</f>
        <v>0</v>
      </c>
      <c r="X14">
        <f>(考核利润!X84)/10000</f>
        <v>0</v>
      </c>
    </row>
    <row r="15" ht="16.5" spans="1:24">
      <c r="A15" s="44" t="s">
        <v>38</v>
      </c>
      <c r="B15">
        <f>(考核利润!B85)/10000</f>
        <v>2168.461562</v>
      </c>
      <c r="C15">
        <f>(考核利润!C85)/10000</f>
        <v>7676.70463766666</v>
      </c>
      <c r="D15">
        <f>(考核利润!D85)/10000</f>
        <v>0</v>
      </c>
      <c r="E15">
        <f>(考核利润!E85)/10000</f>
        <v>0</v>
      </c>
      <c r="F15">
        <f>(考核利润!G85)/10000</f>
        <v>407.80471</v>
      </c>
      <c r="G15">
        <f>(考核利润!H85)/10000</f>
        <v>-492.340103</v>
      </c>
      <c r="H15">
        <f>(考核利润!I85)/10000</f>
        <v>872.477806</v>
      </c>
      <c r="I15">
        <f>(考核利润!J85)/10000</f>
        <v>-1359.8564</v>
      </c>
      <c r="J15">
        <f>(考核利润!K85)/10000</f>
        <v>-4.961509</v>
      </c>
      <c r="K15">
        <f>(考核利润!L85)/10000</f>
        <v>-4190.42228533333</v>
      </c>
      <c r="L15">
        <f>(考核利润!M85)/10000</f>
        <v>-3478.76751333333</v>
      </c>
      <c r="M15">
        <f>(考核利润!N85)/10000</f>
        <v>-711.654772</v>
      </c>
      <c r="N15">
        <f>(考核利润!O85)/10000</f>
        <v>-1233.28539733333</v>
      </c>
      <c r="O15">
        <f>(考核利润!P85)/10000</f>
        <v>2335.664367</v>
      </c>
      <c r="P15">
        <f>(考核利润!Q85)/10000</f>
        <v>-3568.94976433333</v>
      </c>
      <c r="Q15">
        <f>(考核利润!F85)/10000</f>
        <v>0</v>
      </c>
      <c r="R15">
        <f>(考核利润!R85)/10000</f>
        <v>0</v>
      </c>
      <c r="S15">
        <f>(考核利润!S85)/10000</f>
        <v>0</v>
      </c>
      <c r="T15">
        <f>(考核利润!T85)/10000</f>
        <v>0</v>
      </c>
      <c r="U15">
        <f>(考核利润!U85)/10000</f>
        <v>0</v>
      </c>
      <c r="V15">
        <f>(考核利润!V85)/10000</f>
        <v>0</v>
      </c>
      <c r="W15">
        <f>(考核利润!W85)/10000</f>
        <v>0</v>
      </c>
      <c r="X15">
        <f>(考核利润!X85)/10000</f>
        <v>0</v>
      </c>
    </row>
    <row r="16" ht="16.5" spans="1:24">
      <c r="A16" s="44" t="s">
        <v>39</v>
      </c>
      <c r="B16">
        <f>(考核利润!B86)/10000</f>
        <v>28.228609</v>
      </c>
      <c r="C16">
        <f>(考核利润!C86)/10000</f>
        <v>0</v>
      </c>
      <c r="D16">
        <f>(考核利润!D86)/10000</f>
        <v>-3.22991</v>
      </c>
      <c r="E16">
        <f>(考核利润!E86)/10000</f>
        <v>0</v>
      </c>
      <c r="F16">
        <f>(考核利润!G86)/10000</f>
        <v>31.458519</v>
      </c>
      <c r="G16">
        <f>(考核利润!H86)/10000</f>
        <v>0</v>
      </c>
      <c r="H16">
        <f>(考核利润!I86)/10000</f>
        <v>0</v>
      </c>
      <c r="I16">
        <f>(考核利润!J86)/10000</f>
        <v>0</v>
      </c>
      <c r="J16">
        <f>(考核利润!K86)/10000</f>
        <v>0</v>
      </c>
      <c r="K16">
        <f>(考核利润!L86)/10000</f>
        <v>0</v>
      </c>
      <c r="L16">
        <f>(考核利润!M86)/10000</f>
        <v>0</v>
      </c>
      <c r="M16">
        <f>(考核利润!N86)/10000</f>
        <v>0</v>
      </c>
      <c r="N16">
        <f>(考核利润!O86)/10000</f>
        <v>0</v>
      </c>
      <c r="O16">
        <f>(考核利润!P86)/10000</f>
        <v>0</v>
      </c>
      <c r="P16">
        <f>(考核利润!Q86)/10000</f>
        <v>0</v>
      </c>
      <c r="Q16">
        <f>(考核利润!F86)/10000</f>
        <v>0</v>
      </c>
      <c r="R16">
        <f>(考核利润!R86)/10000</f>
        <v>0</v>
      </c>
      <c r="S16">
        <f>(考核利润!S86)/10000</f>
        <v>0</v>
      </c>
      <c r="T16">
        <f>(考核利润!T86)/10000</f>
        <v>0</v>
      </c>
      <c r="U16">
        <f>(考核利润!U86)/10000</f>
        <v>0</v>
      </c>
      <c r="V16">
        <f>(考核利润!V86)/10000</f>
        <v>0</v>
      </c>
      <c r="W16">
        <f>(考核利润!W86)/10000</f>
        <v>0</v>
      </c>
      <c r="X16">
        <f>(考核利润!X86)/10000</f>
        <v>0</v>
      </c>
    </row>
    <row r="17" ht="16.5" spans="1:24">
      <c r="A17" s="44" t="s">
        <v>40</v>
      </c>
      <c r="B17">
        <f>(考核利润!B87)/10000</f>
        <v>2066.924575</v>
      </c>
      <c r="C17">
        <f>(考核利润!C87)/10000</f>
        <v>-1846.1012023056</v>
      </c>
      <c r="D17">
        <f>(考核利润!D87)/10000</f>
        <v>-0.301887</v>
      </c>
      <c r="E17">
        <f>(考核利润!E87)/10000</f>
        <v>0</v>
      </c>
      <c r="F17">
        <f>(考核利润!G87)/10000</f>
        <v>3808.1240793056</v>
      </c>
      <c r="G17">
        <f>(考核利润!H87)/10000</f>
        <v>43.43</v>
      </c>
      <c r="H17">
        <f>(考核利润!I87)/10000</f>
        <v>2.25</v>
      </c>
      <c r="I17">
        <f>(考核利润!J87)/10000</f>
        <v>41.18</v>
      </c>
      <c r="J17">
        <f>(考核利润!K87)/10000</f>
        <v>0</v>
      </c>
      <c r="K17">
        <f>(考核利润!L87)/10000</f>
        <v>0</v>
      </c>
      <c r="L17">
        <f>(考核利润!M87)/10000</f>
        <v>0</v>
      </c>
      <c r="M17">
        <f>(考核利润!N87)/10000</f>
        <v>0</v>
      </c>
      <c r="N17">
        <f>(考核利润!O87)/10000</f>
        <v>33</v>
      </c>
      <c r="O17">
        <f>(考核利润!P87)/10000</f>
        <v>33</v>
      </c>
      <c r="P17">
        <f>(考核利润!Q87)/10000</f>
        <v>0</v>
      </c>
      <c r="Q17">
        <f>(考核利润!F87)/10000</f>
        <v>0</v>
      </c>
      <c r="R17">
        <f>(考核利润!R87)/10000</f>
        <v>28.773585</v>
      </c>
      <c r="S17">
        <f>(考核利润!S87)/10000</f>
        <v>0</v>
      </c>
      <c r="T17">
        <f>(考核利润!T87)/10000</f>
        <v>28.301887</v>
      </c>
      <c r="U17">
        <f>(考核利润!U87)/10000</f>
        <v>0.471698</v>
      </c>
      <c r="V17">
        <f>(考核利润!V87)/10000</f>
        <v>0</v>
      </c>
      <c r="W17">
        <f>(考核利润!W87)/10000</f>
        <v>0</v>
      </c>
      <c r="X17">
        <f>(考核利润!X87)/10000</f>
        <v>0</v>
      </c>
    </row>
    <row r="18" ht="16.5" spans="1:24">
      <c r="A18" s="44" t="s">
        <v>41</v>
      </c>
      <c r="B18">
        <f>(考核利润!B88)/10000</f>
        <v>17.338698</v>
      </c>
      <c r="C18">
        <f>(考核利润!C88)/10000</f>
        <v>0</v>
      </c>
      <c r="D18">
        <f>(考核利润!D88)/10000</f>
        <v>1.704075</v>
      </c>
      <c r="E18">
        <f>(考核利润!E88)/10000</f>
        <v>0</v>
      </c>
      <c r="F18">
        <f>(考核利润!G88)/10000</f>
        <v>15.61055</v>
      </c>
      <c r="G18">
        <f>(考核利润!H88)/10000</f>
        <v>0</v>
      </c>
      <c r="H18">
        <f>(考核利润!I88)/10000</f>
        <v>0</v>
      </c>
      <c r="I18">
        <f>(考核利润!J88)/10000</f>
        <v>0</v>
      </c>
      <c r="J18">
        <f>(考核利润!K88)/10000</f>
        <v>0</v>
      </c>
      <c r="K18">
        <f>(考核利润!L88)/10000</f>
        <v>0</v>
      </c>
      <c r="L18">
        <f>(考核利润!M88)/10000</f>
        <v>0</v>
      </c>
      <c r="M18">
        <f>(考核利润!N88)/10000</f>
        <v>0</v>
      </c>
      <c r="N18">
        <f>(考核利润!O88)/10000</f>
        <v>0</v>
      </c>
      <c r="O18">
        <f>(考核利润!P88)/10000</f>
        <v>0</v>
      </c>
      <c r="P18">
        <f>(考核利润!Q88)/10000</f>
        <v>0</v>
      </c>
      <c r="Q18">
        <f>(考核利润!F88)/10000</f>
        <v>0.024073</v>
      </c>
      <c r="R18">
        <f>(考核利润!R88)/10000</f>
        <v>0</v>
      </c>
      <c r="S18">
        <f>(考核利润!S88)/10000</f>
        <v>0</v>
      </c>
      <c r="T18">
        <f>(考核利润!T88)/10000</f>
        <v>0</v>
      </c>
      <c r="U18">
        <f>(考核利润!U88)/10000</f>
        <v>0</v>
      </c>
      <c r="V18">
        <f>(考核利润!V88)/10000</f>
        <v>0</v>
      </c>
      <c r="W18">
        <f>(考核利润!W88)/10000</f>
        <v>0</v>
      </c>
      <c r="X18">
        <f>(考核利润!X88)/10000</f>
        <v>0</v>
      </c>
    </row>
    <row r="19" ht="16.5" spans="1:24">
      <c r="A19" s="43" t="s">
        <v>42</v>
      </c>
      <c r="B19">
        <f>(考核利润!B89)/10000</f>
        <v>90333.595222</v>
      </c>
      <c r="C19">
        <f>(考核利润!C89)/10000</f>
        <v>1808.85799321403</v>
      </c>
      <c r="D19">
        <f>(考核利润!D89)/10000</f>
        <v>26417.450584</v>
      </c>
      <c r="E19">
        <f>(考核利润!E89)/10000</f>
        <v>340.069419540147</v>
      </c>
      <c r="F19">
        <f>(考核利润!G89)/10000</f>
        <v>41523.2611638016</v>
      </c>
      <c r="G19">
        <f>(考核利润!H89)/10000</f>
        <v>2116.46185904799</v>
      </c>
      <c r="H19">
        <f>(考核利润!I89)/10000</f>
        <v>678.425930300137</v>
      </c>
      <c r="I19">
        <f>(考核利润!J89)/10000</f>
        <v>697.330680150506</v>
      </c>
      <c r="J19">
        <f>(考核利润!K89)/10000</f>
        <v>740.705248597347</v>
      </c>
      <c r="K19">
        <f>(考核利润!L89)/10000</f>
        <v>1791.3958651349</v>
      </c>
      <c r="L19">
        <f>(考核利润!M89)/10000</f>
        <v>1423.09596225047</v>
      </c>
      <c r="M19">
        <f>(考核利润!N89)/10000</f>
        <v>368.299902884437</v>
      </c>
      <c r="N19">
        <f>(考核利润!O89)/10000</f>
        <v>1793.87319897967</v>
      </c>
      <c r="O19">
        <f>(考核利润!P89)/10000</f>
        <v>1300.45154214096</v>
      </c>
      <c r="P19">
        <f>(考核利润!Q89)/10000</f>
        <v>493.42165683871</v>
      </c>
      <c r="Q19">
        <f>(考核利润!F89)/10000</f>
        <v>1053.89757264366</v>
      </c>
      <c r="R19">
        <f>(考核利润!R89)/10000</f>
        <v>13488.327565638</v>
      </c>
      <c r="S19">
        <f>(考核利润!S89)/10000</f>
        <v>6927.6333626503</v>
      </c>
      <c r="T19">
        <f>(考核利润!T89)/10000</f>
        <v>2425.09074538188</v>
      </c>
      <c r="U19">
        <f>(考核利润!U89)/10000</f>
        <v>1123.31759680435</v>
      </c>
      <c r="V19">
        <f>(考核利润!V89)/10000</f>
        <v>2219.89691834009</v>
      </c>
      <c r="W19">
        <f>(考核利润!W89)/10000</f>
        <v>250.395142</v>
      </c>
      <c r="X19">
        <f>(考核利润!X89)/10000</f>
        <v>541.993800461371</v>
      </c>
    </row>
    <row r="20" ht="16.5" spans="1:24">
      <c r="A20" s="45" t="s">
        <v>43</v>
      </c>
      <c r="B20">
        <f>(考核利润!B90)/10000</f>
        <v>1045.774012</v>
      </c>
      <c r="C20">
        <f>(考核利润!C90)/10000</f>
        <v>12.132735</v>
      </c>
      <c r="D20">
        <f>(考核利润!D90)/10000</f>
        <v>-99.974571</v>
      </c>
      <c r="E20">
        <f>(考核利润!E90)/10000</f>
        <v>0.19577</v>
      </c>
      <c r="F20">
        <f>(考核利润!G90)/10000</f>
        <v>662.701598</v>
      </c>
      <c r="G20">
        <f>(考核利润!H90)/10000</f>
        <v>73.821208</v>
      </c>
      <c r="H20">
        <f>(考核利润!I90)/10000</f>
        <v>12.988287</v>
      </c>
      <c r="I20">
        <f>(考核利润!J90)/10000</f>
        <v>51.978975</v>
      </c>
      <c r="J20">
        <f>(考核利润!K90)/10000</f>
        <v>8.853946</v>
      </c>
      <c r="K20">
        <f>(考核利润!L90)/10000</f>
        <v>218.903</v>
      </c>
      <c r="L20">
        <f>(考核利润!M90)/10000</f>
        <v>213.243607</v>
      </c>
      <c r="M20">
        <f>(考核利润!N90)/10000</f>
        <v>5.659393</v>
      </c>
      <c r="N20">
        <f>(考核利润!O90)/10000</f>
        <v>12.128036</v>
      </c>
      <c r="O20">
        <f>(考核利润!P90)/10000</f>
        <v>19.902069</v>
      </c>
      <c r="P20">
        <f>(考核利润!Q90)/10000</f>
        <v>-7.774033</v>
      </c>
      <c r="Q20">
        <f>(考核利润!F90)/10000</f>
        <v>-7.221688</v>
      </c>
      <c r="R20">
        <f>(考核利润!R90)/10000</f>
        <v>173.087924</v>
      </c>
      <c r="S20">
        <f>(考核利润!S90)/10000</f>
        <v>126.16198</v>
      </c>
      <c r="T20">
        <f>(考核利润!T90)/10000</f>
        <v>12.360709</v>
      </c>
      <c r="U20">
        <f>(考核利润!U90)/10000</f>
        <v>8.33425</v>
      </c>
      <c r="V20">
        <f>(考核利润!V90)/10000</f>
        <v>27.670502</v>
      </c>
      <c r="W20">
        <f>(考核利润!W90)/10000</f>
        <v>0.096416</v>
      </c>
      <c r="X20">
        <f>(考核利润!X90)/10000</f>
        <v>-1.535933</v>
      </c>
    </row>
    <row r="21" ht="16.5" spans="1:24">
      <c r="A21" s="45" t="s">
        <v>44</v>
      </c>
      <c r="B21">
        <f>(考核利润!B91)/10000</f>
        <v>82835.357788</v>
      </c>
      <c r="C21">
        <f>(考核利润!C91)/10000</f>
        <v>-2441.1223716193</v>
      </c>
      <c r="D21">
        <f>(考核利润!D91)/10000</f>
        <v>26438.133523</v>
      </c>
      <c r="E21">
        <f>(考核利润!E91)/10000</f>
        <v>339.873649540147</v>
      </c>
      <c r="F21">
        <f>(考核利润!G91)/10000</f>
        <v>38768.3513213016</v>
      </c>
      <c r="G21">
        <f>(考核利润!H91)/10000</f>
        <v>2042.64065104799</v>
      </c>
      <c r="H21">
        <f>(考核利润!I91)/10000</f>
        <v>665.437643300137</v>
      </c>
      <c r="I21">
        <f>(考核利润!J91)/10000</f>
        <v>645.351705150506</v>
      </c>
      <c r="J21">
        <f>(考核利润!K91)/10000</f>
        <v>731.851302597347</v>
      </c>
      <c r="K21">
        <f>(考核利润!L91)/10000</f>
        <v>1529.37694946823</v>
      </c>
      <c r="L21">
        <f>(考核利润!M91)/10000</f>
        <v>1166.7364395838</v>
      </c>
      <c r="M21">
        <f>(考核利润!N91)/10000</f>
        <v>362.640509884437</v>
      </c>
      <c r="N21">
        <f>(考核利润!O91)/10000</f>
        <v>1781.74516297967</v>
      </c>
      <c r="O21">
        <f>(考核利润!P91)/10000</f>
        <v>1280.54947314096</v>
      </c>
      <c r="P21">
        <f>(考核利润!Q91)/10000</f>
        <v>501.19568983871</v>
      </c>
      <c r="Q21">
        <f>(考核利润!F91)/10000</f>
        <v>1061.11926064366</v>
      </c>
      <c r="R21">
        <f>(考核利润!R91)/10000</f>
        <v>13315.239641638</v>
      </c>
      <c r="S21">
        <f>(考核利润!S91)/10000</f>
        <v>6801.4713826503</v>
      </c>
      <c r="T21">
        <f>(考核利润!T91)/10000</f>
        <v>2412.73003638188</v>
      </c>
      <c r="U21">
        <f>(考核利润!U91)/10000</f>
        <v>1114.98334680435</v>
      </c>
      <c r="V21">
        <f>(考核利润!V91)/10000</f>
        <v>2192.22641634009</v>
      </c>
      <c r="W21">
        <f>(考核利润!W91)/10000</f>
        <v>250.298726</v>
      </c>
      <c r="X21">
        <f>(考核利润!X91)/10000</f>
        <v>543.529733461371</v>
      </c>
    </row>
    <row r="22" ht="16.5" spans="1:24">
      <c r="A22" s="45" t="s">
        <v>45</v>
      </c>
      <c r="B22">
        <f>(考核利润!B92)/10000</f>
        <v>6127.429883</v>
      </c>
      <c r="C22">
        <f>(考核利润!C92)/10000</f>
        <v>4237.84762983333</v>
      </c>
      <c r="D22">
        <f>(考核利润!D92)/10000</f>
        <v>79.291632</v>
      </c>
      <c r="E22">
        <f>(考核利润!E92)/10000</f>
        <v>0</v>
      </c>
      <c r="F22">
        <f>(考核利润!G92)/10000</f>
        <v>1767.1747055</v>
      </c>
      <c r="G22">
        <f>(考核利润!H92)/10000</f>
        <v>0</v>
      </c>
      <c r="H22">
        <f>(考核利润!I92)/10000</f>
        <v>0</v>
      </c>
      <c r="I22">
        <f>(考核利润!J92)/10000</f>
        <v>0</v>
      </c>
      <c r="J22">
        <f>(考核利润!K92)/10000</f>
        <v>0</v>
      </c>
      <c r="K22">
        <f>(考核利润!L92)/10000</f>
        <v>43.11591566667</v>
      </c>
      <c r="L22">
        <f>(考核利润!M92)/10000</f>
        <v>43.11591566667</v>
      </c>
      <c r="M22">
        <f>(考核利润!N92)/10000</f>
        <v>0</v>
      </c>
      <c r="N22">
        <f>(考核利润!O92)/10000</f>
        <v>0</v>
      </c>
      <c r="O22">
        <f>(考核利润!P92)/10000</f>
        <v>0</v>
      </c>
      <c r="P22">
        <f>(考核利润!Q92)/10000</f>
        <v>0</v>
      </c>
      <c r="Q22">
        <f>(考核利润!F92)/10000</f>
        <v>0</v>
      </c>
      <c r="R22">
        <f>(考核利润!R92)/10000</f>
        <v>0</v>
      </c>
      <c r="S22">
        <f>(考核利润!S92)/10000</f>
        <v>0</v>
      </c>
      <c r="T22">
        <f>(考核利润!T92)/10000</f>
        <v>0</v>
      </c>
      <c r="U22">
        <f>(考核利润!U92)/10000</f>
        <v>0</v>
      </c>
      <c r="V22">
        <f>(考核利润!V92)/10000</f>
        <v>0</v>
      </c>
      <c r="W22">
        <f>(考核利润!W92)/10000</f>
        <v>0</v>
      </c>
      <c r="X22">
        <f>(考核利润!X92)/10000</f>
        <v>0</v>
      </c>
    </row>
    <row r="23" ht="16.5" spans="1:24">
      <c r="A23" s="45" t="s">
        <v>46</v>
      </c>
      <c r="B23">
        <f>(考核利润!B93)/10000</f>
        <v>0</v>
      </c>
      <c r="C23">
        <f>(考核利润!C93)/10000</f>
        <v>0</v>
      </c>
      <c r="D23">
        <f>(考核利润!D93)/10000</f>
        <v>0</v>
      </c>
      <c r="E23">
        <f>(考核利润!E93)/10000</f>
        <v>0</v>
      </c>
      <c r="F23">
        <f>(考核利润!G93)/10000</f>
        <v>0</v>
      </c>
      <c r="G23">
        <f>(考核利润!H93)/10000</f>
        <v>0</v>
      </c>
      <c r="H23">
        <f>(考核利润!I93)/10000</f>
        <v>0</v>
      </c>
      <c r="I23">
        <f>(考核利润!J93)/10000</f>
        <v>0</v>
      </c>
      <c r="J23">
        <f>(考核利润!K93)/10000</f>
        <v>0</v>
      </c>
      <c r="K23">
        <f>(考核利润!L93)/10000</f>
        <v>0</v>
      </c>
      <c r="L23">
        <f>(考核利润!M93)/10000</f>
        <v>0</v>
      </c>
      <c r="M23">
        <f>(考核利润!N93)/10000</f>
        <v>0</v>
      </c>
      <c r="N23">
        <f>(考核利润!O93)/10000</f>
        <v>0</v>
      </c>
      <c r="O23">
        <f>(考核利润!P93)/10000</f>
        <v>0</v>
      </c>
      <c r="P23">
        <f>(考核利润!Q93)/10000</f>
        <v>0</v>
      </c>
      <c r="Q23">
        <f>(考核利润!F93)/10000</f>
        <v>0</v>
      </c>
      <c r="R23">
        <f>(考核利润!R93)/10000</f>
        <v>0</v>
      </c>
      <c r="S23">
        <f>(考核利润!S93)/10000</f>
        <v>0</v>
      </c>
      <c r="T23">
        <f>(考核利润!T93)/10000</f>
        <v>0</v>
      </c>
      <c r="U23">
        <f>(考核利润!U93)/10000</f>
        <v>0</v>
      </c>
      <c r="V23">
        <f>(考核利润!V93)/10000</f>
        <v>0</v>
      </c>
      <c r="W23">
        <f>(考核利润!W93)/10000</f>
        <v>0</v>
      </c>
      <c r="X23">
        <f>(考核利润!X93)/10000</f>
        <v>0</v>
      </c>
    </row>
    <row r="24" ht="16.5" spans="1:24">
      <c r="A24" s="45" t="s">
        <v>47</v>
      </c>
      <c r="B24">
        <f>(考核利润!B94)/10000</f>
        <v>325.033539</v>
      </c>
      <c r="C24">
        <f>(考核利润!C94)/10000</f>
        <v>0</v>
      </c>
      <c r="D24">
        <f>(考核利润!D94)/10000</f>
        <v>0</v>
      </c>
      <c r="E24">
        <f>(考核利润!E94)/10000</f>
        <v>0</v>
      </c>
      <c r="F24">
        <f>(考核利润!G94)/10000</f>
        <v>325.033539</v>
      </c>
      <c r="G24">
        <f>(考核利润!H94)/10000</f>
        <v>0</v>
      </c>
      <c r="H24">
        <f>(考核利润!I94)/10000</f>
        <v>0</v>
      </c>
      <c r="I24">
        <f>(考核利润!J94)/10000</f>
        <v>0</v>
      </c>
      <c r="J24">
        <f>(考核利润!K94)/10000</f>
        <v>0</v>
      </c>
      <c r="K24">
        <f>(考核利润!L94)/10000</f>
        <v>0</v>
      </c>
      <c r="L24">
        <f>(考核利润!M94)/10000</f>
        <v>0</v>
      </c>
      <c r="M24">
        <f>(考核利润!N94)/10000</f>
        <v>0</v>
      </c>
      <c r="N24">
        <f>(考核利润!O94)/10000</f>
        <v>0</v>
      </c>
      <c r="O24">
        <f>(考核利润!P94)/10000</f>
        <v>0</v>
      </c>
      <c r="P24">
        <f>(考核利润!Q94)/10000</f>
        <v>0</v>
      </c>
      <c r="Q24">
        <f>(考核利润!F94)/10000</f>
        <v>0</v>
      </c>
      <c r="R24">
        <f>(考核利润!R94)/10000</f>
        <v>0</v>
      </c>
      <c r="S24">
        <f>(考核利润!S94)/10000</f>
        <v>0</v>
      </c>
      <c r="T24">
        <f>(考核利润!T94)/10000</f>
        <v>0</v>
      </c>
      <c r="U24">
        <f>(考核利润!U94)/10000</f>
        <v>0</v>
      </c>
      <c r="V24">
        <f>(考核利润!V94)/10000</f>
        <v>0</v>
      </c>
      <c r="W24">
        <f>(考核利润!W94)/10000</f>
        <v>0</v>
      </c>
      <c r="X24">
        <f>(考核利润!X94)/10000</f>
        <v>0</v>
      </c>
    </row>
    <row r="25" ht="16.5" spans="1:24">
      <c r="A25" s="43" t="s">
        <v>48</v>
      </c>
      <c r="B25">
        <f>(考核利润!B95)/10000</f>
        <v>53333.990462</v>
      </c>
      <c r="C25">
        <f>(考核利润!C95)/10000</f>
        <v>7279.41881723425</v>
      </c>
      <c r="D25">
        <f>(考核利润!D95)/10000</f>
        <v>-48308.237402</v>
      </c>
      <c r="E25">
        <f>(考核利润!E95)/10000</f>
        <v>-298.277270540147</v>
      </c>
      <c r="F25">
        <f>(考核利润!G95)/10000</f>
        <v>57729.5259125795</v>
      </c>
      <c r="G25">
        <f>(考核利润!H95)/10000</f>
        <v>9096.83587314069</v>
      </c>
      <c r="H25">
        <f>(考核利润!I95)/10000</f>
        <v>4970.21634086968</v>
      </c>
      <c r="I25">
        <f>(考核利润!J95)/10000</f>
        <v>3499.23474405327</v>
      </c>
      <c r="J25">
        <f>(考核利润!K95)/10000</f>
        <v>627.384788217748</v>
      </c>
      <c r="K25">
        <f>(考核利润!L95)/10000</f>
        <v>16811.4260905318</v>
      </c>
      <c r="L25">
        <f>(考核利润!M95)/10000</f>
        <v>17094.7912764162</v>
      </c>
      <c r="M25">
        <f>(考核利润!N95)/10000</f>
        <v>-283.365185884437</v>
      </c>
      <c r="N25">
        <f>(考核利润!O95)/10000</f>
        <v>509.329670290768</v>
      </c>
      <c r="O25">
        <f>(考核利润!P95)/10000</f>
        <v>5291.40433046281</v>
      </c>
      <c r="P25">
        <f>(考核利润!Q95)/10000</f>
        <v>-4782.07466017204</v>
      </c>
      <c r="Q25">
        <f>(考核利润!F95)/10000</f>
        <v>-1022.18270364366</v>
      </c>
      <c r="R25">
        <f>(考核利润!R95)/10000</f>
        <v>11536.1514744069</v>
      </c>
      <c r="S25">
        <f>(考核利润!S95)/10000</f>
        <v>11138.4396098462</v>
      </c>
      <c r="T25">
        <f>(考核利润!T95)/10000</f>
        <v>-609.475338793471</v>
      </c>
      <c r="U25">
        <f>(考核利润!U95)/10000</f>
        <v>80.5503197994252</v>
      </c>
      <c r="V25">
        <f>(考核利润!V95)/10000</f>
        <v>1712.31574701607</v>
      </c>
      <c r="W25">
        <f>(考核利润!W95)/10000</f>
        <v>-250.395142</v>
      </c>
      <c r="X25">
        <f>(考核利润!X95)/10000</f>
        <v>-535.283721461371</v>
      </c>
    </row>
    <row r="26" ht="16.5" spans="1:24">
      <c r="A26" s="45" t="s">
        <v>49</v>
      </c>
      <c r="B26">
        <f>(考核利润!B96)/10000</f>
        <v>79.613863</v>
      </c>
      <c r="C26">
        <f>(考核利润!C96)/10000</f>
        <v>20</v>
      </c>
      <c r="D26">
        <f>(考核利润!D96)/10000</f>
        <v>66.957782</v>
      </c>
      <c r="E26">
        <f>(考核利润!E96)/10000</f>
        <v>0</v>
      </c>
      <c r="F26">
        <f>(考核利润!G96)/10000</f>
        <v>5.211092</v>
      </c>
      <c r="G26">
        <f>(考核利润!H96)/10000</f>
        <v>0</v>
      </c>
      <c r="H26">
        <f>(考核利润!I96)/10000</f>
        <v>0</v>
      </c>
      <c r="I26">
        <f>(考核利润!J96)/10000</f>
        <v>0</v>
      </c>
      <c r="J26">
        <f>(考核利润!K96)/10000</f>
        <v>0</v>
      </c>
      <c r="K26">
        <f>(考核利润!L96)/10000</f>
        <v>0</v>
      </c>
      <c r="L26">
        <f>(考核利润!M96)/10000</f>
        <v>0</v>
      </c>
      <c r="M26">
        <f>(考核利润!N96)/10000</f>
        <v>0</v>
      </c>
      <c r="N26">
        <f>(考核利润!O96)/10000</f>
        <v>7.444989</v>
      </c>
      <c r="O26">
        <f>(考核利润!P96)/10000</f>
        <v>0</v>
      </c>
      <c r="P26">
        <f>(考核利润!Q96)/10000</f>
        <v>7.444989</v>
      </c>
      <c r="Q26">
        <f>(考核利润!F96)/10000</f>
        <v>0</v>
      </c>
      <c r="R26">
        <f>(考核利润!R96)/10000</f>
        <v>-20</v>
      </c>
      <c r="S26">
        <f>(考核利润!S96)/10000</f>
        <v>-20</v>
      </c>
      <c r="T26">
        <f>(考核利润!T96)/10000</f>
        <v>0</v>
      </c>
      <c r="U26">
        <f>(考核利润!U96)/10000</f>
        <v>0</v>
      </c>
      <c r="V26">
        <f>(考核利润!V96)/10000</f>
        <v>0</v>
      </c>
      <c r="W26">
        <f>(考核利润!W96)/10000</f>
        <v>0</v>
      </c>
      <c r="X26">
        <f>(考核利润!X96)/10000</f>
        <v>0</v>
      </c>
    </row>
    <row r="27" ht="16.5" spans="1:24">
      <c r="A27" s="45" t="s">
        <v>50</v>
      </c>
      <c r="B27">
        <f>(考核利润!B97)/10000</f>
        <v>494.647113</v>
      </c>
      <c r="C27">
        <f>(考核利润!C97)/10000</f>
        <v>0</v>
      </c>
      <c r="D27">
        <f>(考核利润!D97)/10000</f>
        <v>429.008062</v>
      </c>
      <c r="E27">
        <f>(考核利润!E97)/10000</f>
        <v>0</v>
      </c>
      <c r="F27">
        <f>(考核利润!G97)/10000</f>
        <v>65.594051</v>
      </c>
      <c r="G27">
        <f>(考核利润!H97)/10000</f>
        <v>0</v>
      </c>
      <c r="H27">
        <f>(考核利润!I97)/10000</f>
        <v>0</v>
      </c>
      <c r="I27">
        <f>(考核利润!J97)/10000</f>
        <v>0</v>
      </c>
      <c r="J27">
        <f>(考核利润!K97)/10000</f>
        <v>0</v>
      </c>
      <c r="K27">
        <f>(考核利润!L97)/10000</f>
        <v>0</v>
      </c>
      <c r="L27">
        <f>(考核利润!M97)/10000</f>
        <v>0</v>
      </c>
      <c r="M27">
        <f>(考核利润!N97)/10000</f>
        <v>0</v>
      </c>
      <c r="N27">
        <f>(考核利润!O97)/10000</f>
        <v>0</v>
      </c>
      <c r="O27">
        <f>(考核利润!P97)/10000</f>
        <v>0</v>
      </c>
      <c r="P27">
        <f>(考核利润!Q97)/10000</f>
        <v>0</v>
      </c>
      <c r="Q27">
        <f>(考核利润!F97)/10000</f>
        <v>0.045</v>
      </c>
      <c r="R27">
        <f>(考核利润!R97)/10000</f>
        <v>0</v>
      </c>
      <c r="S27">
        <f>(考核利润!S97)/10000</f>
        <v>0</v>
      </c>
      <c r="T27">
        <f>(考核利润!T97)/10000</f>
        <v>0</v>
      </c>
      <c r="U27">
        <f>(考核利润!U97)/10000</f>
        <v>0</v>
      </c>
      <c r="V27">
        <f>(考核利润!V97)/10000</f>
        <v>0</v>
      </c>
      <c r="W27">
        <f>(考核利润!W97)/10000</f>
        <v>0</v>
      </c>
      <c r="X27">
        <f>(考核利润!X97)/10000</f>
        <v>0</v>
      </c>
    </row>
    <row r="28" ht="16.5" spans="1:24">
      <c r="A28" s="43" t="s">
        <v>51</v>
      </c>
      <c r="B28">
        <f>(考核利润!B98)/10000</f>
        <v>52918.957212</v>
      </c>
      <c r="C28">
        <f>(考核利润!C98)/10000</f>
        <v>7299.41881723425</v>
      </c>
      <c r="D28">
        <f>(考核利润!D98)/10000</f>
        <v>-48670.287682</v>
      </c>
      <c r="E28">
        <f>(考核利润!E98)/10000</f>
        <v>-298.277270540147</v>
      </c>
      <c r="F28">
        <f>(考核利润!G98)/10000</f>
        <v>57669.1429535795</v>
      </c>
      <c r="G28">
        <f>(考核利润!H98)/10000</f>
        <v>9096.83587314069</v>
      </c>
      <c r="H28">
        <f>(考核利润!I98)/10000</f>
        <v>4970.21634086968</v>
      </c>
      <c r="I28">
        <f>(考核利润!J98)/10000</f>
        <v>3499.23474405327</v>
      </c>
      <c r="J28">
        <f>(考核利润!K98)/10000</f>
        <v>627.384788217748</v>
      </c>
      <c r="K28">
        <f>(考核利润!L98)/10000</f>
        <v>16811.4260905318</v>
      </c>
      <c r="L28">
        <f>(考核利润!M98)/10000</f>
        <v>17094.7912764162</v>
      </c>
      <c r="M28">
        <f>(考核利润!N98)/10000</f>
        <v>-283.365185884437</v>
      </c>
      <c r="N28">
        <f>(考核利润!O98)/10000</f>
        <v>516.774659290768</v>
      </c>
      <c r="O28">
        <f>(考核利润!P98)/10000</f>
        <v>5291.40433046281</v>
      </c>
      <c r="P28">
        <f>(考核利润!Q98)/10000</f>
        <v>-4774.62967117204</v>
      </c>
      <c r="Q28">
        <f>(考核利润!F98)/10000</f>
        <v>-1022.22770364366</v>
      </c>
      <c r="R28">
        <f>(考核利润!R98)/10000</f>
        <v>11516.1514744069</v>
      </c>
      <c r="S28">
        <f>(考核利润!S98)/10000</f>
        <v>11118.4396098462</v>
      </c>
      <c r="T28">
        <f>(考核利润!T98)/10000</f>
        <v>-609.475338793471</v>
      </c>
      <c r="U28">
        <f>(考核利润!U98)/10000</f>
        <v>80.5503197994252</v>
      </c>
      <c r="V28">
        <f>(考核利润!V98)/10000</f>
        <v>1712.31574701607</v>
      </c>
      <c r="W28">
        <f>(考核利润!W98)/10000</f>
        <v>-250.395142</v>
      </c>
      <c r="X28">
        <f>(考核利润!X98)/10000</f>
        <v>-535.283721461371</v>
      </c>
    </row>
    <row r="29" ht="16.5" spans="1:24">
      <c r="A29" s="45" t="s">
        <v>52</v>
      </c>
      <c r="B29">
        <f>(考核利润!B99)/10000</f>
        <v>12546.0420519999</v>
      </c>
      <c r="C29">
        <f>(考核利润!C99)/10000</f>
        <v>0</v>
      </c>
      <c r="D29">
        <f>(考核利润!D99)/10000</f>
        <v>12546.0420519999</v>
      </c>
      <c r="E29">
        <f>(考核利润!E99)/10000</f>
        <v>0</v>
      </c>
      <c r="F29">
        <f>(考核利润!G99)/10000</f>
        <v>0</v>
      </c>
      <c r="G29">
        <f>(考核利润!H99)/10000</f>
        <v>0</v>
      </c>
      <c r="H29">
        <f>(考核利润!I99)/10000</f>
        <v>0</v>
      </c>
      <c r="I29">
        <f>(考核利润!J99)/10000</f>
        <v>0</v>
      </c>
      <c r="J29">
        <f>(考核利润!K99)/10000</f>
        <v>0</v>
      </c>
      <c r="K29">
        <f>(考核利润!L99)/10000</f>
        <v>0</v>
      </c>
      <c r="L29">
        <f>(考核利润!M99)/10000</f>
        <v>0</v>
      </c>
      <c r="M29">
        <f>(考核利润!N99)/10000</f>
        <v>0</v>
      </c>
      <c r="N29">
        <f>(考核利润!O99)/10000</f>
        <v>0</v>
      </c>
      <c r="O29">
        <f>(考核利润!P99)/10000</f>
        <v>0</v>
      </c>
      <c r="P29">
        <f>(考核利润!Q99)/10000</f>
        <v>0</v>
      </c>
      <c r="Q29">
        <f>(考核利润!F99)/10000</f>
        <v>0</v>
      </c>
      <c r="R29">
        <f>(考核利润!R99)/10000</f>
        <v>0</v>
      </c>
      <c r="S29">
        <f>(考核利润!S99)/10000</f>
        <v>0</v>
      </c>
      <c r="T29">
        <f>(考核利润!T99)/10000</f>
        <v>0</v>
      </c>
      <c r="U29">
        <f>(考核利润!U99)/10000</f>
        <v>0</v>
      </c>
      <c r="V29">
        <f>(考核利润!V99)/10000</f>
        <v>0</v>
      </c>
      <c r="W29">
        <f>(考核利润!W99)/10000</f>
        <v>0</v>
      </c>
      <c r="X29">
        <f>(考核利润!X99)/10000</f>
        <v>0</v>
      </c>
    </row>
    <row r="30" ht="16.5" spans="1:24">
      <c r="A30" s="43" t="s">
        <v>53</v>
      </c>
      <c r="B30">
        <f>(考核利润!B100)/10000</f>
        <v>40372.9151600001</v>
      </c>
      <c r="C30">
        <f>(考核利润!C100)/10000</f>
        <v>7299.41881723425</v>
      </c>
      <c r="D30">
        <f>(考核利润!D100)/10000</f>
        <v>-61216.3297339999</v>
      </c>
      <c r="E30">
        <f>(考核利润!E100)/10000</f>
        <v>-298.277270540147</v>
      </c>
      <c r="F30">
        <f>(考核利润!G100)/10000</f>
        <v>57669.1429535795</v>
      </c>
      <c r="G30">
        <f>(考核利润!H100)/10000</f>
        <v>9096.83587314069</v>
      </c>
      <c r="H30">
        <f>(考核利润!I100)/10000</f>
        <v>4970.21634086968</v>
      </c>
      <c r="I30">
        <f>(考核利润!J100)/10000</f>
        <v>3499.23474405327</v>
      </c>
      <c r="J30">
        <f>(考核利润!K100)/10000</f>
        <v>627.384788217748</v>
      </c>
      <c r="K30">
        <f>(考核利润!L100)/10000</f>
        <v>16811.4260905318</v>
      </c>
      <c r="L30">
        <f>(考核利润!M100)/10000</f>
        <v>17094.7912764162</v>
      </c>
      <c r="M30">
        <f>(考核利润!N100)/10000</f>
        <v>-283.365185884437</v>
      </c>
      <c r="N30">
        <f>(考核利润!O100)/10000</f>
        <v>516.774659290768</v>
      </c>
      <c r="O30">
        <f>(考核利润!P100)/10000</f>
        <v>5291.40433046281</v>
      </c>
      <c r="P30">
        <f>(考核利润!Q100)/10000</f>
        <v>-4774.62967117204</v>
      </c>
      <c r="Q30">
        <f>(考核利润!F100)/10000</f>
        <v>-1022.22770364366</v>
      </c>
      <c r="R30">
        <f>(考核利润!R100)/10000</f>
        <v>11516.1514744069</v>
      </c>
      <c r="S30">
        <f>(考核利润!S100)/10000</f>
        <v>11118.4396098462</v>
      </c>
      <c r="T30">
        <f>(考核利润!T100)/10000</f>
        <v>-609.475338793471</v>
      </c>
      <c r="U30">
        <f>(考核利润!U100)/10000</f>
        <v>80.5503197994252</v>
      </c>
      <c r="V30">
        <f>(考核利润!V100)/10000</f>
        <v>1712.31574701607</v>
      </c>
      <c r="W30">
        <f>(考核利润!W100)/10000</f>
        <v>-250.395142</v>
      </c>
      <c r="X30">
        <f>(考核利润!X100)/10000</f>
        <v>-535.283721461371</v>
      </c>
    </row>
    <row r="31" ht="16.5" spans="1:24">
      <c r="A31" s="43" t="s">
        <v>54</v>
      </c>
      <c r="B31">
        <f>(考核利润!B101)/10000</f>
        <v>-3576.197575</v>
      </c>
      <c r="C31">
        <f>(考核利润!C101)/10000</f>
        <v>-3576.197575</v>
      </c>
      <c r="D31">
        <f>(考核利润!D101)/10000</f>
        <v>0</v>
      </c>
      <c r="E31">
        <f>(考核利润!E101)/10000</f>
        <v>0</v>
      </c>
      <c r="F31">
        <f>(考核利润!G101)/10000</f>
        <v>0</v>
      </c>
      <c r="G31">
        <f>(考核利润!H101)/10000</f>
        <v>0</v>
      </c>
      <c r="H31">
        <f>(考核利润!I101)/10000</f>
        <v>0</v>
      </c>
      <c r="I31">
        <f>(考核利润!J101)/10000</f>
        <v>0</v>
      </c>
      <c r="J31">
        <f>(考核利润!K101)/10000</f>
        <v>0</v>
      </c>
      <c r="K31">
        <f>(考核利润!L101)/10000</f>
        <v>0</v>
      </c>
      <c r="L31">
        <f>(考核利润!M101)/10000</f>
        <v>0</v>
      </c>
      <c r="M31">
        <f>(考核利润!N101)/10000</f>
        <v>0</v>
      </c>
      <c r="N31">
        <f>(考核利润!O101)/10000</f>
        <v>0</v>
      </c>
      <c r="O31">
        <f>(考核利润!P101)/10000</f>
        <v>0</v>
      </c>
      <c r="P31">
        <f>(考核利润!Q101)/10000</f>
        <v>0</v>
      </c>
      <c r="Q31">
        <f>(考核利润!F101)/10000</f>
        <v>0</v>
      </c>
      <c r="R31">
        <f>(考核利润!R101)/10000</f>
        <v>0</v>
      </c>
      <c r="S31">
        <f>(考核利润!S101)/10000</f>
        <v>0</v>
      </c>
      <c r="T31">
        <f>(考核利润!T101)/10000</f>
        <v>0</v>
      </c>
      <c r="U31">
        <f>(考核利润!U101)/10000</f>
        <v>0</v>
      </c>
      <c r="V31">
        <f>(考核利润!V101)/10000</f>
        <v>0</v>
      </c>
      <c r="W31">
        <f>(考核利润!W101)/10000</f>
        <v>0</v>
      </c>
      <c r="X31">
        <f>(考核利润!X101)/10000</f>
        <v>0</v>
      </c>
    </row>
    <row r="32" ht="16.5" spans="1:24">
      <c r="A32" s="43" t="s">
        <v>55</v>
      </c>
      <c r="B32">
        <f>(考核利润!B102)/10000</f>
        <v>36796.7175850001</v>
      </c>
      <c r="C32">
        <f>(考核利润!C102)/10000</f>
        <v>3723.22124223425</v>
      </c>
      <c r="D32">
        <f>(考核利润!D102)/10000</f>
        <v>-61216.3297339999</v>
      </c>
      <c r="E32">
        <f>(考核利润!E102)/10000</f>
        <v>-298.277270540147</v>
      </c>
      <c r="F32">
        <f>(考核利润!G102)/10000</f>
        <v>57669.1429535795</v>
      </c>
      <c r="G32">
        <f>(考核利润!H102)/10000</f>
        <v>9096.83587314069</v>
      </c>
      <c r="H32">
        <f>(考核利润!I102)/10000</f>
        <v>4970.21634086968</v>
      </c>
      <c r="I32">
        <f>(考核利润!J102)/10000</f>
        <v>3499.23474405327</v>
      </c>
      <c r="J32">
        <f>(考核利润!K102)/10000</f>
        <v>627.384788217748</v>
      </c>
      <c r="K32">
        <f>(考核利润!L102)/10000</f>
        <v>16811.4260905318</v>
      </c>
      <c r="L32">
        <f>(考核利润!M102)/10000</f>
        <v>17094.7912764162</v>
      </c>
      <c r="M32">
        <f>(考核利润!N102)/10000</f>
        <v>-283.365185884437</v>
      </c>
      <c r="N32">
        <f>(考核利润!O102)/10000</f>
        <v>516.774659290767</v>
      </c>
      <c r="O32">
        <f>(考核利润!P102)/10000</f>
        <v>5291.40433046281</v>
      </c>
      <c r="P32">
        <f>(考核利润!Q102)/10000</f>
        <v>-4774.62967117204</v>
      </c>
      <c r="Q32">
        <f>(考核利润!F102)/10000</f>
        <v>-1022.22770364366</v>
      </c>
      <c r="R32">
        <f>(考核利润!R102)/10000</f>
        <v>11516.1514744069</v>
      </c>
      <c r="S32">
        <f>(考核利润!S102)/10000</f>
        <v>11118.4396098462</v>
      </c>
      <c r="T32">
        <f>(考核利润!T102)/10000</f>
        <v>-609.475338793471</v>
      </c>
      <c r="U32">
        <f>(考核利润!U102)/10000</f>
        <v>80.5503197994252</v>
      </c>
      <c r="V32">
        <f>(考核利润!V102)/10000</f>
        <v>1712.31574701607</v>
      </c>
      <c r="W32">
        <f>(考核利润!W102)/10000</f>
        <v>-250.395142</v>
      </c>
      <c r="X32">
        <f>(考核利润!X102)/10000</f>
        <v>-535.283721461371</v>
      </c>
    </row>
    <row r="33" ht="16.5" spans="1:24">
      <c r="A33" s="43" t="s">
        <v>65</v>
      </c>
      <c r="B33">
        <f>(考核利润!B103)/10000</f>
        <v>0</v>
      </c>
      <c r="C33">
        <f>(考核利润!C103)/10000</f>
        <v>0</v>
      </c>
      <c r="D33">
        <f>(考核利润!D103)/10000</f>
        <v>0</v>
      </c>
      <c r="E33">
        <f>(考核利润!E103)/10000</f>
        <v>0.0005950026</v>
      </c>
      <c r="F33">
        <f>(考核利润!G103)/10000</f>
        <v>29269.03152311</v>
      </c>
      <c r="G33">
        <f>(考核利润!H103)/10000</f>
        <v>2608.088938675</v>
      </c>
      <c r="H33">
        <f>(考核利润!I103)/10000</f>
        <v>2600.83508916</v>
      </c>
      <c r="I33">
        <f>(考核利润!J103)/10000</f>
        <v>0</v>
      </c>
      <c r="J33">
        <f>(考核利润!K103)/10000</f>
        <v>7.253849515</v>
      </c>
      <c r="K33">
        <f>(考核利润!L103)/10000</f>
        <v>12853.274590255</v>
      </c>
      <c r="L33">
        <f>(考核利润!M103)/10000</f>
        <v>12791.917591365</v>
      </c>
      <c r="M33">
        <f>(考核利润!N103)/10000</f>
        <v>61.35699889</v>
      </c>
      <c r="N33">
        <f>(考核利润!O103)/10000</f>
        <v>7262.11350656</v>
      </c>
      <c r="O33">
        <f>(考核利润!P103)/10000</f>
        <v>5684.268678605</v>
      </c>
      <c r="P33">
        <f>(考核利润!Q103)/10000</f>
        <v>1577.844827955</v>
      </c>
      <c r="Q33">
        <f>(考核利润!F103)/10000</f>
        <v>0</v>
      </c>
      <c r="R33">
        <f>(考核利润!R103)/10000</f>
        <v>0</v>
      </c>
      <c r="S33">
        <f>(考核利润!S103)/10000</f>
        <v>0</v>
      </c>
      <c r="T33">
        <f>(考核利润!T103)/10000</f>
        <v>0</v>
      </c>
      <c r="U33">
        <f>(考核利润!U103)/10000</f>
        <v>0</v>
      </c>
      <c r="V33">
        <f>(考核利润!V103)/10000</f>
        <v>0</v>
      </c>
      <c r="W33">
        <f>(考核利润!W103)/10000</f>
        <v>0</v>
      </c>
      <c r="X33">
        <f>(考核利润!X103)/10000</f>
        <v>0</v>
      </c>
    </row>
    <row r="34" ht="16.5" spans="1:24">
      <c r="A34" s="43" t="s">
        <v>67</v>
      </c>
      <c r="B34">
        <f>(考核利润!B104)/10000</f>
        <v>36796.7175850001</v>
      </c>
      <c r="C34">
        <f>(考核利润!C104)/10000</f>
        <v>3723.22124223425</v>
      </c>
      <c r="D34">
        <f>(考核利润!D104)/10000</f>
        <v>-61216.3297339999</v>
      </c>
      <c r="E34">
        <f>(考核利润!E104)/10000</f>
        <v>-298.277865542747</v>
      </c>
      <c r="F34">
        <f>(考核利润!G104)/10000</f>
        <v>28400.1114304695</v>
      </c>
      <c r="G34">
        <f>(考核利润!H104)/10000</f>
        <v>6488.74693446569</v>
      </c>
      <c r="H34">
        <f>(考核利润!I104)/10000</f>
        <v>2369.38125170968</v>
      </c>
      <c r="I34">
        <f>(考核利润!J104)/10000</f>
        <v>3499.23474405327</v>
      </c>
      <c r="J34">
        <f>(考核利润!K104)/10000</f>
        <v>620.130938702748</v>
      </c>
      <c r="K34">
        <f>(考核利润!L104)/10000</f>
        <v>3958.15150027677</v>
      </c>
      <c r="L34">
        <f>(考核利润!M104)/10000</f>
        <v>4302.8736850512</v>
      </c>
      <c r="M34">
        <f>(考核利润!N104)/10000</f>
        <v>-344.722184774437</v>
      </c>
      <c r="N34">
        <f>(考核利润!O104)/10000</f>
        <v>-6745.33884726923</v>
      </c>
      <c r="O34">
        <f>(考核利润!P104)/10000</f>
        <v>-392.864348142189</v>
      </c>
      <c r="P34">
        <f>(考核利润!Q104)/10000</f>
        <v>-6352.47449912704</v>
      </c>
      <c r="Q34">
        <f>(考核利润!F104)/10000</f>
        <v>-1022.22770364366</v>
      </c>
      <c r="R34">
        <f>(考核利润!R104)/10000</f>
        <v>11516.1514744069</v>
      </c>
      <c r="S34">
        <f>(考核利润!S104)/10000</f>
        <v>11118.4396098462</v>
      </c>
      <c r="T34">
        <f>(考核利润!T104)/10000</f>
        <v>-609.475338793471</v>
      </c>
      <c r="U34">
        <f>(考核利润!U104)/10000</f>
        <v>80.5503197994252</v>
      </c>
      <c r="V34">
        <f>(考核利润!V104)/10000</f>
        <v>1712.31574701607</v>
      </c>
      <c r="W34">
        <f>(考核利润!W104)/10000</f>
        <v>-250.395142</v>
      </c>
      <c r="X34">
        <f>(考核利润!X104)/10000</f>
        <v>-535.283721461371</v>
      </c>
    </row>
    <row r="35" spans="2:24">
      <c r="B35">
        <v>1721</v>
      </c>
      <c r="D35">
        <v>366</v>
      </c>
      <c r="E35">
        <v>8</v>
      </c>
      <c r="F35">
        <v>1104</v>
      </c>
      <c r="G35">
        <v>53</v>
      </c>
      <c r="H35">
        <v>20</v>
      </c>
      <c r="I35">
        <v>11</v>
      </c>
      <c r="J35">
        <v>22</v>
      </c>
      <c r="K35">
        <v>21</v>
      </c>
      <c r="L35">
        <v>16</v>
      </c>
      <c r="M35">
        <v>5</v>
      </c>
      <c r="N35">
        <v>26</v>
      </c>
      <c r="O35">
        <v>18</v>
      </c>
      <c r="P35">
        <v>8</v>
      </c>
      <c r="Q35">
        <v>10</v>
      </c>
      <c r="R35">
        <v>133</v>
      </c>
      <c r="S35">
        <v>48</v>
      </c>
      <c r="T35">
        <v>29</v>
      </c>
      <c r="U35">
        <v>22</v>
      </c>
      <c r="V35">
        <v>11</v>
      </c>
      <c r="W35">
        <v>9</v>
      </c>
      <c r="X35">
        <v>14</v>
      </c>
    </row>
    <row r="37" spans="2:2">
      <c r="B37">
        <v>10000</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Y84"/>
  <sheetViews>
    <sheetView topLeftCell="A53" workbookViewId="0">
      <selection activeCell="D75" sqref="D75"/>
    </sheetView>
  </sheetViews>
  <sheetFormatPr defaultColWidth="9.025" defaultRowHeight="13.5"/>
  <cols>
    <col min="3" max="5" width="13.9333333333333"/>
    <col min="6" max="6" width="11.725"/>
    <col min="7" max="7" width="13.9333333333333"/>
    <col min="8" max="8" width="12.8"/>
    <col min="9" max="11" width="11.725"/>
    <col min="12" max="13" width="12.8"/>
    <col min="14" max="14" width="11.725"/>
    <col min="15" max="16" width="12.8"/>
    <col min="17" max="17" width="11.725"/>
    <col min="18" max="18" width="12.8"/>
    <col min="19" max="19" width="13.9333333333333"/>
    <col min="20" max="23" width="12.8"/>
    <col min="24" max="25" width="11.725"/>
  </cols>
  <sheetData>
    <row r="1" ht="16.5" spans="1:25">
      <c r="A1" s="25" t="s">
        <v>1</v>
      </c>
      <c r="B1" s="25" t="s">
        <v>73</v>
      </c>
      <c r="C1" s="25" t="s">
        <v>2</v>
      </c>
      <c r="D1" s="25" t="s">
        <v>3</v>
      </c>
      <c r="E1" s="25" t="s">
        <v>4</v>
      </c>
      <c r="F1" s="25" t="s">
        <v>5</v>
      </c>
      <c r="G1" s="25" t="s">
        <v>7</v>
      </c>
      <c r="H1" s="25" t="s">
        <v>8</v>
      </c>
      <c r="I1" s="25" t="s">
        <v>9</v>
      </c>
      <c r="J1" s="25" t="s">
        <v>10</v>
      </c>
      <c r="K1" s="25" t="s">
        <v>11</v>
      </c>
      <c r="L1" s="25" t="s">
        <v>12</v>
      </c>
      <c r="M1" s="25" t="s">
        <v>13</v>
      </c>
      <c r="N1" s="25" t="s">
        <v>58</v>
      </c>
      <c r="O1" s="25" t="s">
        <v>15</v>
      </c>
      <c r="P1" s="25" t="s">
        <v>16</v>
      </c>
      <c r="Q1" s="25" t="s">
        <v>17</v>
      </c>
      <c r="R1" s="25" t="s">
        <v>6</v>
      </c>
      <c r="S1" s="25" t="s">
        <v>18</v>
      </c>
      <c r="T1" s="25" t="s">
        <v>19</v>
      </c>
      <c r="U1" s="25" t="s">
        <v>20</v>
      </c>
      <c r="V1" s="25" t="s">
        <v>21</v>
      </c>
      <c r="W1" s="25" t="s">
        <v>22</v>
      </c>
      <c r="X1" s="25" t="s">
        <v>23</v>
      </c>
      <c r="Y1" s="25" t="s">
        <v>24</v>
      </c>
    </row>
    <row r="2" ht="16.5" spans="1:25">
      <c r="A2" s="26" t="s">
        <v>74</v>
      </c>
      <c r="B2" s="27" t="s">
        <v>75</v>
      </c>
      <c r="C2" s="28">
        <f>(考核费用!C167)/10000</f>
        <v>9293.704736</v>
      </c>
      <c r="D2" s="29">
        <f>(考核费用!D167)/10000</f>
        <v>0</v>
      </c>
      <c r="E2" s="29">
        <f>(考核费用!E167)/10000</f>
        <v>-194.034906</v>
      </c>
      <c r="F2" s="29">
        <f>(考核费用!F167)/10000</f>
        <v>0</v>
      </c>
      <c r="G2" s="30">
        <f>(考核费用!H167)/10000</f>
        <v>2942.655295</v>
      </c>
      <c r="H2" s="30">
        <f>(考核费用!I167)/10000</f>
        <v>142.917692</v>
      </c>
      <c r="I2" s="29">
        <f>(考核费用!J167)/10000</f>
        <v>0</v>
      </c>
      <c r="J2" s="29">
        <f>(考核费用!K167)/10000</f>
        <v>0</v>
      </c>
      <c r="K2" s="29">
        <f>(考核费用!L167)/10000</f>
        <v>142.917692</v>
      </c>
      <c r="L2" s="30">
        <f>(考核费用!M167)/10000</f>
        <v>0</v>
      </c>
      <c r="M2" s="29">
        <f>(考核费用!N167)/10000</f>
        <v>0</v>
      </c>
      <c r="N2" s="29">
        <f>(考核费用!O167)/10000</f>
        <v>0</v>
      </c>
      <c r="O2" s="30">
        <f>(考核费用!P167)/10000</f>
        <v>0</v>
      </c>
      <c r="P2" s="29">
        <f>(考核费用!Q167)/10000</f>
        <v>0</v>
      </c>
      <c r="Q2" s="29">
        <f>(考核费用!R167)/10000</f>
        <v>0</v>
      </c>
      <c r="R2" s="29">
        <f>(考核费用!G167)/10000</f>
        <v>0</v>
      </c>
      <c r="S2" s="30">
        <f>(考核费用!S167)/10000</f>
        <v>6402.166655</v>
      </c>
      <c r="T2" s="29">
        <f>(考核费用!T167)/10000</f>
        <v>4380.3505</v>
      </c>
      <c r="U2" s="29">
        <f>(考核费用!U167)/10000</f>
        <v>309.2755</v>
      </c>
      <c r="V2" s="29">
        <f>(考核费用!V167)/10000</f>
        <v>463.9759</v>
      </c>
      <c r="W2" s="29">
        <f>(考核费用!W167)/10000</f>
        <v>1248.564755</v>
      </c>
      <c r="X2" s="29">
        <f>(考核费用!X167)/10000</f>
        <v>0</v>
      </c>
      <c r="Y2" s="29">
        <f>(考核费用!Y167)/10000</f>
        <v>0</v>
      </c>
    </row>
    <row r="3" ht="16.5" spans="1:25">
      <c r="A3" s="26"/>
      <c r="B3" s="31" t="s">
        <v>76</v>
      </c>
      <c r="C3" s="29">
        <f>(考核费用!C168)/10000</f>
        <v>6238.177418</v>
      </c>
      <c r="D3" s="29">
        <f>(考核费用!D168)/10000</f>
        <v>0</v>
      </c>
      <c r="E3" s="29">
        <f>(考核费用!E168)/10000</f>
        <v>0</v>
      </c>
      <c r="F3" s="29">
        <f>(考核费用!F168)/10000</f>
        <v>0</v>
      </c>
      <c r="G3" s="30">
        <f>(考核费用!H168)/10000</f>
        <v>6238.767846</v>
      </c>
      <c r="H3" s="30">
        <f>(考核费用!I168)/10000</f>
        <v>0</v>
      </c>
      <c r="I3" s="29">
        <f>(考核费用!J168)/10000</f>
        <v>0</v>
      </c>
      <c r="J3" s="29">
        <f>(考核费用!K168)/10000</f>
        <v>0</v>
      </c>
      <c r="K3" s="29">
        <f>(考核费用!L168)/10000</f>
        <v>0</v>
      </c>
      <c r="L3" s="30">
        <f>(考核费用!M168)/10000</f>
        <v>0</v>
      </c>
      <c r="M3" s="29">
        <f>(考核费用!N168)/10000</f>
        <v>0</v>
      </c>
      <c r="N3" s="29">
        <f>(考核费用!O168)/10000</f>
        <v>0</v>
      </c>
      <c r="O3" s="30">
        <f>(考核费用!P168)/10000</f>
        <v>0</v>
      </c>
      <c r="P3" s="29">
        <f>(考核费用!Q168)/10000</f>
        <v>0</v>
      </c>
      <c r="Q3" s="29">
        <f>(考核费用!R168)/10000</f>
        <v>0</v>
      </c>
      <c r="R3" s="29">
        <f>(考核费用!G168)/10000</f>
        <v>0</v>
      </c>
      <c r="S3" s="30">
        <f>(考核费用!S168)/10000</f>
        <v>-0.590428</v>
      </c>
      <c r="T3" s="29">
        <f>(考核费用!T168)/10000</f>
        <v>0</v>
      </c>
      <c r="U3" s="29">
        <f>(考核费用!U168)/10000</f>
        <v>0</v>
      </c>
      <c r="V3" s="29">
        <f>(考核费用!V168)/10000</f>
        <v>-0.590428</v>
      </c>
      <c r="W3" s="29">
        <f>(考核费用!W168)/10000</f>
        <v>0</v>
      </c>
      <c r="X3" s="29">
        <f>(考核费用!X168)/10000</f>
        <v>0</v>
      </c>
      <c r="Y3" s="29">
        <f>(考核费用!Y168)/10000</f>
        <v>0</v>
      </c>
    </row>
    <row r="4" ht="16.5" spans="1:25">
      <c r="A4" s="26"/>
      <c r="B4" s="31" t="s">
        <v>77</v>
      </c>
      <c r="C4" s="29">
        <f>(考核费用!C169)/10000</f>
        <v>410.282628</v>
      </c>
      <c r="D4" s="29">
        <f>(考核费用!D169)/10000</f>
        <v>0</v>
      </c>
      <c r="E4" s="29">
        <f>(考核费用!E169)/10000</f>
        <v>0</v>
      </c>
      <c r="F4" s="29">
        <f>(考核费用!F169)/10000</f>
        <v>0</v>
      </c>
      <c r="G4" s="30">
        <f>(考核费用!H169)/10000</f>
        <v>273.500942</v>
      </c>
      <c r="H4" s="30">
        <f>(考核费用!I169)/10000</f>
        <v>0</v>
      </c>
      <c r="I4" s="29">
        <f>(考核费用!J169)/10000</f>
        <v>0</v>
      </c>
      <c r="J4" s="29">
        <f>(考核费用!K169)/10000</f>
        <v>0</v>
      </c>
      <c r="K4" s="29">
        <f>(考核费用!L169)/10000</f>
        <v>0</v>
      </c>
      <c r="L4" s="30">
        <f>(考核费用!M169)/10000</f>
        <v>51.032217</v>
      </c>
      <c r="M4" s="29">
        <f>(考核费用!N169)/10000</f>
        <v>0</v>
      </c>
      <c r="N4" s="29">
        <f>(考核费用!O169)/10000</f>
        <v>51.032217</v>
      </c>
      <c r="O4" s="30">
        <f>(考核费用!P169)/10000</f>
        <v>0</v>
      </c>
      <c r="P4" s="29">
        <f>(考核费用!Q169)/10000</f>
        <v>0</v>
      </c>
      <c r="Q4" s="29">
        <f>(考核费用!R169)/10000</f>
        <v>0</v>
      </c>
      <c r="R4" s="29">
        <f>(考核费用!G169)/10000</f>
        <v>0</v>
      </c>
      <c r="S4" s="30">
        <f>(考核费用!S169)/10000</f>
        <v>85.749469</v>
      </c>
      <c r="T4" s="29">
        <f>(考核费用!T169)/10000</f>
        <v>79.408015</v>
      </c>
      <c r="U4" s="29">
        <f>(考核费用!U169)/10000</f>
        <v>0</v>
      </c>
      <c r="V4" s="29">
        <f>(考核费用!V169)/10000</f>
        <v>3.398058</v>
      </c>
      <c r="W4" s="29">
        <f>(考核费用!W169)/10000</f>
        <v>2.943396</v>
      </c>
      <c r="X4" s="29">
        <f>(考核费用!X169)/10000</f>
        <v>0</v>
      </c>
      <c r="Y4" s="29">
        <f>(考核费用!Y169)/10000</f>
        <v>0</v>
      </c>
    </row>
    <row r="5" ht="16.5" spans="1:25">
      <c r="A5" s="26"/>
      <c r="B5" s="31" t="s">
        <v>78</v>
      </c>
      <c r="C5" s="29">
        <f>(考核费用!C170)/10000</f>
        <v>1667.689362</v>
      </c>
      <c r="D5" s="29">
        <f>(考核费用!D170)/10000</f>
        <v>0</v>
      </c>
      <c r="E5" s="29">
        <f>(考核费用!E170)/10000</f>
        <v>0</v>
      </c>
      <c r="F5" s="29">
        <f>(考核费用!F170)/10000</f>
        <v>0</v>
      </c>
      <c r="G5" s="30">
        <f>(考核费用!H170)/10000</f>
        <v>1086.532542</v>
      </c>
      <c r="H5" s="30">
        <f>(考核费用!I170)/10000</f>
        <v>0</v>
      </c>
      <c r="I5" s="29">
        <f>(考核费用!J170)/10000</f>
        <v>0</v>
      </c>
      <c r="J5" s="29">
        <f>(考核费用!K170)/10000</f>
        <v>0</v>
      </c>
      <c r="K5" s="29">
        <f>(考核费用!L170)/10000</f>
        <v>0</v>
      </c>
      <c r="L5" s="30">
        <f>(考核费用!M170)/10000</f>
        <v>0</v>
      </c>
      <c r="M5" s="29">
        <f>(考核费用!N170)/10000</f>
        <v>0</v>
      </c>
      <c r="N5" s="29">
        <f>(考核费用!O170)/10000</f>
        <v>0</v>
      </c>
      <c r="O5" s="30">
        <f>(考核费用!P170)/10000</f>
        <v>0</v>
      </c>
      <c r="P5" s="29">
        <f>(考核费用!Q170)/10000</f>
        <v>0</v>
      </c>
      <c r="Q5" s="29">
        <f>(考核费用!R170)/10000</f>
        <v>0</v>
      </c>
      <c r="R5" s="29">
        <f>(考核费用!G170)/10000</f>
        <v>0</v>
      </c>
      <c r="S5" s="30">
        <f>(考核费用!S170)/10000</f>
        <v>581.15682</v>
      </c>
      <c r="T5" s="29">
        <f>(考核费用!T170)/10000</f>
        <v>382.700756</v>
      </c>
      <c r="U5" s="29">
        <f>(考核费用!U170)/10000</f>
        <v>84.922201</v>
      </c>
      <c r="V5" s="29">
        <f>(考核费用!V170)/10000</f>
        <v>62.785079</v>
      </c>
      <c r="W5" s="29">
        <f>(考核费用!W170)/10000</f>
        <v>50.748784</v>
      </c>
      <c r="X5" s="29">
        <f>(考核费用!X170)/10000</f>
        <v>0</v>
      </c>
      <c r="Y5" s="29">
        <f>(考核费用!Y170)/10000</f>
        <v>0</v>
      </c>
    </row>
    <row r="6" ht="16.5" spans="1:25">
      <c r="A6" s="26"/>
      <c r="B6" s="31" t="s">
        <v>79</v>
      </c>
      <c r="C6" s="29">
        <f>(考核费用!C171)/10000</f>
        <v>0.233897</v>
      </c>
      <c r="D6" s="29">
        <f>(考核费用!D171)/10000</f>
        <v>0</v>
      </c>
      <c r="E6" s="29">
        <f>(考核费用!E171)/10000</f>
        <v>0.233897</v>
      </c>
      <c r="F6" s="29">
        <f>(考核费用!F171)/10000</f>
        <v>0</v>
      </c>
      <c r="G6" s="30">
        <f>(考核费用!H171)/10000</f>
        <v>0</v>
      </c>
      <c r="H6" s="30">
        <f>(考核费用!I171)/10000</f>
        <v>0</v>
      </c>
      <c r="I6" s="29">
        <f>(考核费用!J171)/10000</f>
        <v>0</v>
      </c>
      <c r="J6" s="29">
        <f>(考核费用!K171)/10000</f>
        <v>0</v>
      </c>
      <c r="K6" s="29">
        <f>(考核费用!L171)/10000</f>
        <v>0</v>
      </c>
      <c r="L6" s="30">
        <f>(考核费用!M171)/10000</f>
        <v>0</v>
      </c>
      <c r="M6" s="29">
        <f>(考核费用!N171)/10000</f>
        <v>0</v>
      </c>
      <c r="N6" s="29">
        <f>(考核费用!O171)/10000</f>
        <v>0</v>
      </c>
      <c r="O6" s="30">
        <f>(考核费用!P171)/10000</f>
        <v>0</v>
      </c>
      <c r="P6" s="29">
        <f>(考核费用!Q171)/10000</f>
        <v>0</v>
      </c>
      <c r="Q6" s="29">
        <f>(考核费用!R171)/10000</f>
        <v>0</v>
      </c>
      <c r="R6" s="29">
        <f>(考核费用!G171)/10000</f>
        <v>0</v>
      </c>
      <c r="S6" s="30">
        <f>(考核费用!S171)/10000</f>
        <v>0</v>
      </c>
      <c r="T6" s="29">
        <f>(考核费用!T171)/10000</f>
        <v>0</v>
      </c>
      <c r="U6" s="29">
        <f>(考核费用!U171)/10000</f>
        <v>0</v>
      </c>
      <c r="V6" s="29">
        <f>(考核费用!V171)/10000</f>
        <v>0</v>
      </c>
      <c r="W6" s="29">
        <f>(考核费用!W171)/10000</f>
        <v>0</v>
      </c>
      <c r="X6" s="29">
        <f>(考核费用!X171)/10000</f>
        <v>0</v>
      </c>
      <c r="Y6" s="29">
        <f>(考核费用!Y171)/10000</f>
        <v>0</v>
      </c>
    </row>
    <row r="7" ht="16.5" spans="1:25">
      <c r="A7" s="26"/>
      <c r="B7" s="31" t="s">
        <v>80</v>
      </c>
      <c r="C7" s="29">
        <f>(考核费用!C172)/10000</f>
        <v>813.212750141509</v>
      </c>
      <c r="D7" s="29">
        <f>(考核费用!D172)/10000</f>
        <v>244.563706340244</v>
      </c>
      <c r="E7" s="29">
        <f>(考核费用!E172)/10000</f>
        <v>-370.023297</v>
      </c>
      <c r="F7" s="29">
        <f>(考核费用!F172)/10000</f>
        <v>0.25097554014654</v>
      </c>
      <c r="G7" s="30">
        <f>(考核费用!H172)/10000</f>
        <v>555.673299126281</v>
      </c>
      <c r="H7" s="30">
        <f>(考核费用!I172)/10000</f>
        <v>62.4150450530087</v>
      </c>
      <c r="I7" s="29">
        <f>(考核费用!J172)/10000</f>
        <v>32.0553633001368</v>
      </c>
      <c r="J7" s="29">
        <f>(考核费用!K172)/10000</f>
        <v>22.5949921555246</v>
      </c>
      <c r="K7" s="29">
        <f>(考核费用!L172)/10000</f>
        <v>7.7646895973473</v>
      </c>
      <c r="L7" s="30">
        <f>(考核费用!M172)/10000</f>
        <v>125.840854582908</v>
      </c>
      <c r="M7" s="29">
        <f>(考核费用!N172)/10000</f>
        <v>125.611091051985</v>
      </c>
      <c r="N7" s="29">
        <f>(考核费用!O172)/10000</f>
        <v>0.229763530923751</v>
      </c>
      <c r="O7" s="30">
        <f>(考核费用!P172)/10000</f>
        <v>54.489790217262</v>
      </c>
      <c r="P7" s="29">
        <f>(考核费用!Q172)/10000</f>
        <v>36.1831024078281</v>
      </c>
      <c r="Q7" s="29">
        <f>(考核费用!R172)/10000</f>
        <v>18.3066878094339</v>
      </c>
      <c r="R7" s="29">
        <f>(考核费用!G172)/10000</f>
        <v>0.176684643661487</v>
      </c>
      <c r="S7" s="30">
        <f>(考核费用!S172)/10000</f>
        <v>139.825691637997</v>
      </c>
      <c r="T7" s="29">
        <f>(考核费用!T172)/10000</f>
        <v>100.290509650305</v>
      </c>
      <c r="U7" s="29">
        <f>(考核费用!U172)/10000</f>
        <v>10.1811563818796</v>
      </c>
      <c r="V7" s="29">
        <f>(考核费用!V172)/10000</f>
        <v>6.70084580434836</v>
      </c>
      <c r="W7" s="29">
        <f>(考核费用!W172)/10000</f>
        <v>22.5018723400934</v>
      </c>
      <c r="X7" s="29">
        <f>(考核费用!X172)/10000</f>
        <v>0.009869</v>
      </c>
      <c r="Y7" s="29">
        <f>(考核费用!Y172)/10000</f>
        <v>0.141438461371177</v>
      </c>
    </row>
    <row r="8" ht="16.5" spans="1:25">
      <c r="A8" s="26"/>
      <c r="B8" s="32" t="s">
        <v>81</v>
      </c>
      <c r="C8" s="29">
        <f>(考核费用!C173)/10000</f>
        <v>1641.011616</v>
      </c>
      <c r="D8" s="29">
        <f>(考核费用!D173)/10000</f>
        <v>0</v>
      </c>
      <c r="E8" s="29">
        <f>(考核费用!E173)/10000</f>
        <v>0</v>
      </c>
      <c r="F8" s="29">
        <f>(考核费用!F173)/10000</f>
        <v>0</v>
      </c>
      <c r="G8" s="30">
        <f>(考核费用!H173)/10000</f>
        <v>1507.318806</v>
      </c>
      <c r="H8" s="30">
        <f>(考核费用!I173)/10000</f>
        <v>90.570061</v>
      </c>
      <c r="I8" s="29">
        <f>(考核费用!J173)/10000</f>
        <v>25.739073</v>
      </c>
      <c r="J8" s="29">
        <f>(考核费用!K173)/10000</f>
        <v>64.327005</v>
      </c>
      <c r="K8" s="29">
        <f>(考核费用!L173)/10000</f>
        <v>0.503982999999996</v>
      </c>
      <c r="L8" s="30">
        <f>(考核费用!M173)/10000</f>
        <v>5.926518</v>
      </c>
      <c r="M8" s="29">
        <f>(考核费用!N173)/10000</f>
        <v>0</v>
      </c>
      <c r="N8" s="29">
        <f>(考核费用!O173)/10000</f>
        <v>5.926518</v>
      </c>
      <c r="O8" s="30">
        <f>(考核费用!P173)/10000</f>
        <v>35.309439</v>
      </c>
      <c r="P8" s="29">
        <f>(考核费用!Q173)/10000</f>
        <v>30.06212</v>
      </c>
      <c r="Q8" s="29">
        <f>(考核费用!R173)/10000</f>
        <v>5.247319</v>
      </c>
      <c r="R8" s="29">
        <f>(考核费用!G173)/10000</f>
        <v>0</v>
      </c>
      <c r="S8" s="30">
        <f>(考核费用!S173)/10000</f>
        <v>1.886792</v>
      </c>
      <c r="T8" s="29">
        <f>(考核费用!T173)/10000</f>
        <v>0</v>
      </c>
      <c r="U8" s="29">
        <f>(考核费用!U173)/10000</f>
        <v>0</v>
      </c>
      <c r="V8" s="29">
        <f>(考核费用!V173)/10000</f>
        <v>1.886792</v>
      </c>
      <c r="W8" s="29">
        <f>(考核费用!W173)/10000</f>
        <v>0</v>
      </c>
      <c r="X8" s="29">
        <f>(考核费用!X173)/10000</f>
        <v>0</v>
      </c>
      <c r="Y8" s="29">
        <f>(考核费用!Y173)/10000</f>
        <v>0</v>
      </c>
    </row>
    <row r="9" ht="16.5" spans="1:25">
      <c r="A9" s="26"/>
      <c r="B9" s="31" t="s">
        <v>82</v>
      </c>
      <c r="C9" s="29">
        <f>(考核费用!C174)/10000</f>
        <v>0</v>
      </c>
      <c r="D9" s="29">
        <f>(考核费用!D174)/10000</f>
        <v>0</v>
      </c>
      <c r="E9" s="29">
        <f>(考核费用!E174)/10000</f>
        <v>0</v>
      </c>
      <c r="F9" s="29">
        <f>(考核费用!F174)/10000</f>
        <v>0</v>
      </c>
      <c r="G9" s="30">
        <f>(考核费用!H174)/10000</f>
        <v>0</v>
      </c>
      <c r="H9" s="30">
        <f>(考核费用!I174)/10000</f>
        <v>0</v>
      </c>
      <c r="I9" s="29">
        <f>(考核费用!J174)/10000</f>
        <v>0</v>
      </c>
      <c r="J9" s="29">
        <f>(考核费用!K174)/10000</f>
        <v>0</v>
      </c>
      <c r="K9" s="29">
        <f>(考核费用!L174)/10000</f>
        <v>0</v>
      </c>
      <c r="L9" s="30">
        <f>(考核费用!M174)/10000</f>
        <v>0</v>
      </c>
      <c r="M9" s="29">
        <f>(考核费用!N174)/10000</f>
        <v>0</v>
      </c>
      <c r="N9" s="29">
        <f>(考核费用!O174)/10000</f>
        <v>0</v>
      </c>
      <c r="O9" s="30">
        <f>(考核费用!P174)/10000</f>
        <v>0</v>
      </c>
      <c r="P9" s="29">
        <f>(考核费用!Q174)/10000</f>
        <v>0</v>
      </c>
      <c r="Q9" s="29">
        <f>(考核费用!R174)/10000</f>
        <v>0</v>
      </c>
      <c r="R9" s="29">
        <f>(考核费用!G174)/10000</f>
        <v>0</v>
      </c>
      <c r="S9" s="30">
        <f>(考核费用!S174)/10000</f>
        <v>0</v>
      </c>
      <c r="T9" s="29">
        <f>(考核费用!T174)/10000</f>
        <v>0</v>
      </c>
      <c r="U9" s="29">
        <f>(考核费用!U174)/10000</f>
        <v>0</v>
      </c>
      <c r="V9" s="29">
        <f>(考核费用!V174)/10000</f>
        <v>0</v>
      </c>
      <c r="W9" s="29">
        <f>(考核费用!W174)/10000</f>
        <v>0</v>
      </c>
      <c r="X9" s="29">
        <f>(考核费用!X174)/10000</f>
        <v>0</v>
      </c>
      <c r="Y9" s="29">
        <f>(考核费用!Y174)/10000</f>
        <v>0</v>
      </c>
    </row>
    <row r="10" ht="16.5" spans="1:25">
      <c r="A10" s="26"/>
      <c r="B10" s="31" t="s">
        <v>83</v>
      </c>
      <c r="C10" s="29">
        <f>(考核费用!C175)/10000</f>
        <v>0</v>
      </c>
      <c r="D10" s="29">
        <f>(考核费用!D175)/10000</f>
        <v>0</v>
      </c>
      <c r="E10" s="29">
        <f>(考核费用!E175)/10000</f>
        <v>0</v>
      </c>
      <c r="F10" s="29">
        <f>(考核费用!F175)/10000</f>
        <v>0</v>
      </c>
      <c r="G10" s="30">
        <f>(考核费用!H175)/10000</f>
        <v>0</v>
      </c>
      <c r="H10" s="30">
        <f>(考核费用!I175)/10000</f>
        <v>0</v>
      </c>
      <c r="I10" s="29">
        <f>(考核费用!J175)/10000</f>
        <v>0</v>
      </c>
      <c r="J10" s="29">
        <f>(考核费用!K175)/10000</f>
        <v>0</v>
      </c>
      <c r="K10" s="29">
        <f>(考核费用!L175)/10000</f>
        <v>0</v>
      </c>
      <c r="L10" s="30">
        <f>(考核费用!M175)/10000</f>
        <v>0</v>
      </c>
      <c r="M10" s="29">
        <f>(考核费用!N175)/10000</f>
        <v>0</v>
      </c>
      <c r="N10" s="29">
        <f>(考核费用!O175)/10000</f>
        <v>0</v>
      </c>
      <c r="O10" s="30">
        <f>(考核费用!P175)/10000</f>
        <v>0</v>
      </c>
      <c r="P10" s="29">
        <f>(考核费用!Q175)/10000</f>
        <v>0</v>
      </c>
      <c r="Q10" s="29">
        <f>(考核费用!R175)/10000</f>
        <v>0</v>
      </c>
      <c r="R10" s="29">
        <f>(考核费用!G175)/10000</f>
        <v>0</v>
      </c>
      <c r="S10" s="30">
        <f>(考核费用!S175)/10000</f>
        <v>0</v>
      </c>
      <c r="T10" s="29">
        <f>(考核费用!T175)/10000</f>
        <v>0</v>
      </c>
      <c r="U10" s="29">
        <f>(考核费用!U175)/10000</f>
        <v>0</v>
      </c>
      <c r="V10" s="29">
        <f>(考核费用!V175)/10000</f>
        <v>0</v>
      </c>
      <c r="W10" s="29">
        <f>(考核费用!W175)/10000</f>
        <v>0</v>
      </c>
      <c r="X10" s="29">
        <f>(考核费用!X175)/10000</f>
        <v>0</v>
      </c>
      <c r="Y10" s="29">
        <f>(考核费用!Y175)/10000</f>
        <v>0</v>
      </c>
    </row>
    <row r="11" ht="33" spans="1:25">
      <c r="A11" s="26"/>
      <c r="B11" s="33" t="s">
        <v>84</v>
      </c>
      <c r="C11" s="29">
        <f>(考核费用!C176)/10000</f>
        <v>0</v>
      </c>
      <c r="D11" s="29">
        <f>(考核费用!D176)/10000</f>
        <v>0</v>
      </c>
      <c r="E11" s="29">
        <f>(考核费用!E176)/10000</f>
        <v>0</v>
      </c>
      <c r="F11" s="29">
        <f>(考核费用!F176)/10000</f>
        <v>0</v>
      </c>
      <c r="G11" s="30">
        <f>(考核费用!H176)/10000</f>
        <v>0</v>
      </c>
      <c r="H11" s="30">
        <f>(考核费用!I176)/10000</f>
        <v>0</v>
      </c>
      <c r="I11" s="29">
        <f>(考核费用!J176)/10000</f>
        <v>0</v>
      </c>
      <c r="J11" s="29">
        <f>(考核费用!K176)/10000</f>
        <v>0</v>
      </c>
      <c r="K11" s="29">
        <f>(考核费用!L176)/10000</f>
        <v>0</v>
      </c>
      <c r="L11" s="30">
        <f>(考核费用!M176)/10000</f>
        <v>0</v>
      </c>
      <c r="M11" s="29">
        <f>(考核费用!N176)/10000</f>
        <v>0</v>
      </c>
      <c r="N11" s="29">
        <f>(考核费用!O176)/10000</f>
        <v>0</v>
      </c>
      <c r="O11" s="30">
        <f>(考核费用!P176)/10000</f>
        <v>0</v>
      </c>
      <c r="P11" s="29">
        <f>(考核费用!Q176)/10000</f>
        <v>0</v>
      </c>
      <c r="Q11" s="29">
        <f>(考核费用!R176)/10000</f>
        <v>0</v>
      </c>
      <c r="R11" s="29">
        <f>(考核费用!G176)/10000</f>
        <v>0</v>
      </c>
      <c r="S11" s="30">
        <f>(考核费用!S176)/10000</f>
        <v>0</v>
      </c>
      <c r="T11" s="29">
        <f>(考核费用!T176)/10000</f>
        <v>0</v>
      </c>
      <c r="U11" s="29">
        <f>(考核费用!U176)/10000</f>
        <v>0</v>
      </c>
      <c r="V11" s="29">
        <f>(考核费用!V176)/10000</f>
        <v>0</v>
      </c>
      <c r="W11" s="29">
        <f>(考核费用!W176)/10000</f>
        <v>0</v>
      </c>
      <c r="X11" s="29">
        <f>(考核费用!X176)/10000</f>
        <v>0</v>
      </c>
      <c r="Y11" s="29">
        <f>(考核费用!Y176)/10000</f>
        <v>0</v>
      </c>
    </row>
    <row r="12" ht="16.5" spans="1:25">
      <c r="A12" s="26"/>
      <c r="B12" s="33" t="s">
        <v>85</v>
      </c>
      <c r="C12" s="29">
        <f>(考核费用!C177)/10000</f>
        <v>0</v>
      </c>
      <c r="D12" s="29">
        <f>(考核费用!D177)/10000</f>
        <v>0</v>
      </c>
      <c r="E12" s="29">
        <f>(考核费用!E177)/10000</f>
        <v>0</v>
      </c>
      <c r="F12" s="29">
        <f>(考核费用!F177)/10000</f>
        <v>0</v>
      </c>
      <c r="G12" s="30">
        <f>(考核费用!H177)/10000</f>
        <v>0</v>
      </c>
      <c r="H12" s="30">
        <f>(考核费用!I177)/10000</f>
        <v>0</v>
      </c>
      <c r="I12" s="29">
        <f>(考核费用!J177)/10000</f>
        <v>0</v>
      </c>
      <c r="J12" s="29">
        <f>(考核费用!K177)/10000</f>
        <v>0</v>
      </c>
      <c r="K12" s="29">
        <f>(考核费用!L177)/10000</f>
        <v>0</v>
      </c>
      <c r="L12" s="30">
        <f>(考核费用!M177)/10000</f>
        <v>0</v>
      </c>
      <c r="M12" s="29">
        <f>(考核费用!N177)/10000</f>
        <v>0</v>
      </c>
      <c r="N12" s="29">
        <f>(考核费用!O177)/10000</f>
        <v>0</v>
      </c>
      <c r="O12" s="30">
        <f>(考核费用!P177)/10000</f>
        <v>0</v>
      </c>
      <c r="P12" s="29">
        <f>(考核费用!Q177)/10000</f>
        <v>0</v>
      </c>
      <c r="Q12" s="29">
        <f>(考核费用!R177)/10000</f>
        <v>0</v>
      </c>
      <c r="R12" s="29">
        <f>(考核费用!G177)/10000</f>
        <v>0</v>
      </c>
      <c r="S12" s="30">
        <f>(考核费用!S177)/10000</f>
        <v>0</v>
      </c>
      <c r="T12" s="29">
        <f>(考核费用!T177)/10000</f>
        <v>0</v>
      </c>
      <c r="U12" s="29">
        <f>(考核费用!U177)/10000</f>
        <v>0</v>
      </c>
      <c r="V12" s="29">
        <f>(考核费用!V177)/10000</f>
        <v>0</v>
      </c>
      <c r="W12" s="29">
        <f>(考核费用!W177)/10000</f>
        <v>0</v>
      </c>
      <c r="X12" s="29">
        <f>(考核费用!X177)/10000</f>
        <v>0</v>
      </c>
      <c r="Y12" s="29">
        <f>(考核费用!Y177)/10000</f>
        <v>0</v>
      </c>
    </row>
    <row r="13" ht="33" spans="1:25">
      <c r="A13" s="26"/>
      <c r="B13" s="33" t="s">
        <v>86</v>
      </c>
      <c r="C13" s="29">
        <f>(考核费用!C178)/10000</f>
        <v>0</v>
      </c>
      <c r="D13" s="29">
        <f>(考核费用!D178)/10000</f>
        <v>0</v>
      </c>
      <c r="E13" s="29">
        <f>(考核费用!E178)/10000</f>
        <v>0</v>
      </c>
      <c r="F13" s="29">
        <f>(考核费用!F178)/10000</f>
        <v>0</v>
      </c>
      <c r="G13" s="30">
        <f>(考核费用!H178)/10000</f>
        <v>0</v>
      </c>
      <c r="H13" s="30">
        <f>(考核费用!I178)/10000</f>
        <v>0</v>
      </c>
      <c r="I13" s="29">
        <f>(考核费用!J178)/10000</f>
        <v>0</v>
      </c>
      <c r="J13" s="29">
        <f>(考核费用!K178)/10000</f>
        <v>0</v>
      </c>
      <c r="K13" s="29">
        <f>(考核费用!L178)/10000</f>
        <v>0</v>
      </c>
      <c r="L13" s="30">
        <f>(考核费用!M178)/10000</f>
        <v>0</v>
      </c>
      <c r="M13" s="29">
        <f>(考核费用!N178)/10000</f>
        <v>0</v>
      </c>
      <c r="N13" s="29">
        <f>(考核费用!O178)/10000</f>
        <v>0</v>
      </c>
      <c r="O13" s="30">
        <f>(考核费用!P178)/10000</f>
        <v>0</v>
      </c>
      <c r="P13" s="29">
        <f>(考核费用!Q178)/10000</f>
        <v>0</v>
      </c>
      <c r="Q13" s="29">
        <f>(考核费用!R178)/10000</f>
        <v>0</v>
      </c>
      <c r="R13" s="29">
        <f>(考核费用!G178)/10000</f>
        <v>0</v>
      </c>
      <c r="S13" s="30">
        <f>(考核费用!S178)/10000</f>
        <v>0</v>
      </c>
      <c r="T13" s="29">
        <f>(考核费用!T178)/10000</f>
        <v>0</v>
      </c>
      <c r="U13" s="29">
        <f>(考核费用!U178)/10000</f>
        <v>0</v>
      </c>
      <c r="V13" s="29">
        <f>(考核费用!V178)/10000</f>
        <v>0</v>
      </c>
      <c r="W13" s="29">
        <f>(考核费用!W178)/10000</f>
        <v>0</v>
      </c>
      <c r="X13" s="29">
        <f>(考核费用!X178)/10000</f>
        <v>0</v>
      </c>
      <c r="Y13" s="29">
        <f>(考核费用!Y178)/10000</f>
        <v>0</v>
      </c>
    </row>
    <row r="14" ht="33" spans="1:25">
      <c r="A14" s="26"/>
      <c r="B14" s="33" t="s">
        <v>87</v>
      </c>
      <c r="C14" s="29">
        <f>(考核费用!C179)/10000</f>
        <v>0</v>
      </c>
      <c r="D14" s="29">
        <f>(考核费用!D179)/10000</f>
        <v>0</v>
      </c>
      <c r="E14" s="29">
        <f>(考核费用!E179)/10000</f>
        <v>0</v>
      </c>
      <c r="F14" s="29">
        <f>(考核费用!F179)/10000</f>
        <v>0</v>
      </c>
      <c r="G14" s="30">
        <f>(考核费用!H179)/10000</f>
        <v>0</v>
      </c>
      <c r="H14" s="30">
        <f>(考核费用!I179)/10000</f>
        <v>0</v>
      </c>
      <c r="I14" s="29">
        <f>(考核费用!J179)/10000</f>
        <v>0</v>
      </c>
      <c r="J14" s="29">
        <f>(考核费用!K179)/10000</f>
        <v>0</v>
      </c>
      <c r="K14" s="29">
        <f>(考核费用!L179)/10000</f>
        <v>0</v>
      </c>
      <c r="L14" s="30">
        <f>(考核费用!M179)/10000</f>
        <v>0</v>
      </c>
      <c r="M14" s="29">
        <f>(考核费用!N179)/10000</f>
        <v>0</v>
      </c>
      <c r="N14" s="29">
        <f>(考核费用!O179)/10000</f>
        <v>0</v>
      </c>
      <c r="O14" s="30">
        <f>(考核费用!P179)/10000</f>
        <v>0</v>
      </c>
      <c r="P14" s="29">
        <f>(考核费用!Q179)/10000</f>
        <v>0</v>
      </c>
      <c r="Q14" s="29">
        <f>(考核费用!R179)/10000</f>
        <v>0</v>
      </c>
      <c r="R14" s="29">
        <f>(考核费用!G179)/10000</f>
        <v>0</v>
      </c>
      <c r="S14" s="30">
        <f>(考核费用!S179)/10000</f>
        <v>0</v>
      </c>
      <c r="T14" s="29">
        <f>(考核费用!T179)/10000</f>
        <v>0</v>
      </c>
      <c r="U14" s="29">
        <f>(考核费用!U179)/10000</f>
        <v>0</v>
      </c>
      <c r="V14" s="29">
        <f>(考核费用!V179)/10000</f>
        <v>0</v>
      </c>
      <c r="W14" s="29">
        <f>(考核费用!W179)/10000</f>
        <v>0</v>
      </c>
      <c r="X14" s="29">
        <f>(考核费用!X179)/10000</f>
        <v>0</v>
      </c>
      <c r="Y14" s="29">
        <f>(考核费用!Y179)/10000</f>
        <v>0</v>
      </c>
    </row>
    <row r="15" ht="16.5" spans="1:25">
      <c r="A15" s="26"/>
      <c r="B15" s="33" t="s">
        <v>88</v>
      </c>
      <c r="C15" s="29">
        <f>(考核费用!C180)/10000</f>
        <v>0</v>
      </c>
      <c r="D15" s="29">
        <f>(考核费用!D180)/10000</f>
        <v>0</v>
      </c>
      <c r="E15" s="29">
        <f>(考核费用!E180)/10000</f>
        <v>0</v>
      </c>
      <c r="F15" s="29">
        <f>(考核费用!F180)/10000</f>
        <v>0</v>
      </c>
      <c r="G15" s="30">
        <f>(考核费用!H180)/10000</f>
        <v>0</v>
      </c>
      <c r="H15" s="30">
        <f>(考核费用!I180)/10000</f>
        <v>0</v>
      </c>
      <c r="I15" s="29">
        <f>(考核费用!J180)/10000</f>
        <v>0</v>
      </c>
      <c r="J15" s="29">
        <f>(考核费用!K180)/10000</f>
        <v>0</v>
      </c>
      <c r="K15" s="29">
        <f>(考核费用!L180)/10000</f>
        <v>0</v>
      </c>
      <c r="L15" s="30">
        <f>(考核费用!M180)/10000</f>
        <v>0</v>
      </c>
      <c r="M15" s="29">
        <f>(考核费用!N180)/10000</f>
        <v>0</v>
      </c>
      <c r="N15" s="29">
        <f>(考核费用!O180)/10000</f>
        <v>0</v>
      </c>
      <c r="O15" s="30">
        <f>(考核费用!P180)/10000</f>
        <v>0</v>
      </c>
      <c r="P15" s="29">
        <f>(考核费用!Q180)/10000</f>
        <v>0</v>
      </c>
      <c r="Q15" s="29">
        <f>(考核费用!R180)/10000</f>
        <v>0</v>
      </c>
      <c r="R15" s="29">
        <f>(考核费用!G180)/10000</f>
        <v>0</v>
      </c>
      <c r="S15" s="30">
        <f>(考核费用!S180)/10000</f>
        <v>0</v>
      </c>
      <c r="T15" s="29">
        <f>(考核费用!T180)/10000</f>
        <v>0</v>
      </c>
      <c r="U15" s="29">
        <f>(考核费用!U180)/10000</f>
        <v>0</v>
      </c>
      <c r="V15" s="29">
        <f>(考核费用!V180)/10000</f>
        <v>0</v>
      </c>
      <c r="W15" s="29">
        <f>(考核费用!W180)/10000</f>
        <v>0</v>
      </c>
      <c r="X15" s="29">
        <f>(考核费用!X180)/10000</f>
        <v>0</v>
      </c>
      <c r="Y15" s="29">
        <f>(考核费用!Y180)/10000</f>
        <v>0</v>
      </c>
    </row>
    <row r="16" ht="16.5" spans="1:25">
      <c r="A16" s="26"/>
      <c r="B16" s="33" t="s">
        <v>89</v>
      </c>
      <c r="C16" s="29">
        <f>(考核费用!C181)/10000</f>
        <v>0</v>
      </c>
      <c r="D16" s="29">
        <f>(考核费用!D181)/10000</f>
        <v>0</v>
      </c>
      <c r="E16" s="29">
        <f>(考核费用!E181)/10000</f>
        <v>0</v>
      </c>
      <c r="F16" s="29">
        <f>(考核费用!F181)/10000</f>
        <v>0</v>
      </c>
      <c r="G16" s="30">
        <f>(考核费用!H181)/10000</f>
        <v>0</v>
      </c>
      <c r="H16" s="30">
        <f>(考核费用!I181)/10000</f>
        <v>0</v>
      </c>
      <c r="I16" s="29">
        <f>(考核费用!J181)/10000</f>
        <v>0</v>
      </c>
      <c r="J16" s="29">
        <f>(考核费用!K181)/10000</f>
        <v>0</v>
      </c>
      <c r="K16" s="29">
        <f>(考核费用!L181)/10000</f>
        <v>0</v>
      </c>
      <c r="L16" s="30">
        <f>(考核费用!M181)/10000</f>
        <v>0</v>
      </c>
      <c r="M16" s="29">
        <f>(考核费用!N181)/10000</f>
        <v>0</v>
      </c>
      <c r="N16" s="29">
        <f>(考核费用!O181)/10000</f>
        <v>0</v>
      </c>
      <c r="O16" s="30">
        <f>(考核费用!P181)/10000</f>
        <v>0</v>
      </c>
      <c r="P16" s="29">
        <f>(考核费用!Q181)/10000</f>
        <v>0</v>
      </c>
      <c r="Q16" s="29">
        <f>(考核费用!R181)/10000</f>
        <v>0</v>
      </c>
      <c r="R16" s="29">
        <f>(考核费用!G181)/10000</f>
        <v>0</v>
      </c>
      <c r="S16" s="30">
        <f>(考核费用!S181)/10000</f>
        <v>0</v>
      </c>
      <c r="T16" s="29">
        <f>(考核费用!T181)/10000</f>
        <v>0</v>
      </c>
      <c r="U16" s="29">
        <f>(考核费用!U181)/10000</f>
        <v>0</v>
      </c>
      <c r="V16" s="29">
        <f>(考核费用!V181)/10000</f>
        <v>0</v>
      </c>
      <c r="W16" s="29">
        <f>(考核费用!W181)/10000</f>
        <v>0</v>
      </c>
      <c r="X16" s="29">
        <f>(考核费用!X181)/10000</f>
        <v>0</v>
      </c>
      <c r="Y16" s="29">
        <f>(考核费用!Y181)/10000</f>
        <v>0</v>
      </c>
    </row>
    <row r="17" ht="16.5" spans="1:25">
      <c r="A17" s="26"/>
      <c r="B17" s="33" t="s">
        <v>90</v>
      </c>
      <c r="C17" s="29">
        <f>(考核费用!C182)/10000</f>
        <v>0</v>
      </c>
      <c r="D17" s="29">
        <f>(考核费用!D182)/10000</f>
        <v>0</v>
      </c>
      <c r="E17" s="29">
        <f>(考核费用!E182)/10000</f>
        <v>0</v>
      </c>
      <c r="F17" s="29">
        <f>(考核费用!F182)/10000</f>
        <v>0</v>
      </c>
      <c r="G17" s="30">
        <f>(考核费用!H182)/10000</f>
        <v>0</v>
      </c>
      <c r="H17" s="30">
        <f>(考核费用!I182)/10000</f>
        <v>0</v>
      </c>
      <c r="I17" s="29">
        <f>(考核费用!J182)/10000</f>
        <v>0</v>
      </c>
      <c r="J17" s="29">
        <f>(考核费用!K182)/10000</f>
        <v>0</v>
      </c>
      <c r="K17" s="29">
        <f>(考核费用!L182)/10000</f>
        <v>0</v>
      </c>
      <c r="L17" s="30">
        <f>(考核费用!M182)/10000</f>
        <v>0</v>
      </c>
      <c r="M17" s="29">
        <f>(考核费用!N182)/10000</f>
        <v>0</v>
      </c>
      <c r="N17" s="29">
        <f>(考核费用!O182)/10000</f>
        <v>0</v>
      </c>
      <c r="O17" s="30">
        <f>(考核费用!P182)/10000</f>
        <v>0</v>
      </c>
      <c r="P17" s="29">
        <f>(考核费用!Q182)/10000</f>
        <v>0</v>
      </c>
      <c r="Q17" s="29">
        <f>(考核费用!R182)/10000</f>
        <v>0</v>
      </c>
      <c r="R17" s="29">
        <f>(考核费用!G182)/10000</f>
        <v>0</v>
      </c>
      <c r="S17" s="30">
        <f>(考核费用!S182)/10000</f>
        <v>0</v>
      </c>
      <c r="T17" s="29">
        <f>(考核费用!T182)/10000</f>
        <v>0</v>
      </c>
      <c r="U17" s="29">
        <f>(考核费用!U182)/10000</f>
        <v>0</v>
      </c>
      <c r="V17" s="29">
        <f>(考核费用!V182)/10000</f>
        <v>0</v>
      </c>
      <c r="W17" s="29">
        <f>(考核费用!W182)/10000</f>
        <v>0</v>
      </c>
      <c r="X17" s="29">
        <f>(考核费用!X182)/10000</f>
        <v>0</v>
      </c>
      <c r="Y17" s="29">
        <f>(考核费用!Y182)/10000</f>
        <v>0</v>
      </c>
    </row>
    <row r="18" ht="16.5" spans="1:25">
      <c r="A18" s="26"/>
      <c r="B18" s="33" t="s">
        <v>91</v>
      </c>
      <c r="C18" s="29">
        <f>(考核费用!C183)/10000</f>
        <v>0</v>
      </c>
      <c r="D18" s="29">
        <f>(考核费用!D183)/10000</f>
        <v>0</v>
      </c>
      <c r="E18" s="29">
        <f>(考核费用!E183)/10000</f>
        <v>0</v>
      </c>
      <c r="F18" s="29">
        <f>(考核费用!F183)/10000</f>
        <v>0</v>
      </c>
      <c r="G18" s="30">
        <f>(考核费用!H183)/10000</f>
        <v>0</v>
      </c>
      <c r="H18" s="30">
        <f>(考核费用!I183)/10000</f>
        <v>0</v>
      </c>
      <c r="I18" s="29">
        <f>(考核费用!J183)/10000</f>
        <v>0</v>
      </c>
      <c r="J18" s="29">
        <f>(考核费用!K183)/10000</f>
        <v>0</v>
      </c>
      <c r="K18" s="29">
        <f>(考核费用!L183)/10000</f>
        <v>0</v>
      </c>
      <c r="L18" s="30">
        <f>(考核费用!M183)/10000</f>
        <v>0</v>
      </c>
      <c r="M18" s="29">
        <f>(考核费用!N183)/10000</f>
        <v>0</v>
      </c>
      <c r="N18" s="29">
        <f>(考核费用!O183)/10000</f>
        <v>0</v>
      </c>
      <c r="O18" s="30">
        <f>(考核费用!P183)/10000</f>
        <v>0</v>
      </c>
      <c r="P18" s="29">
        <f>(考核费用!Q183)/10000</f>
        <v>0</v>
      </c>
      <c r="Q18" s="29">
        <f>(考核费用!R183)/10000</f>
        <v>0</v>
      </c>
      <c r="R18" s="29">
        <f>(考核费用!G183)/10000</f>
        <v>0</v>
      </c>
      <c r="S18" s="30">
        <f>(考核费用!S183)/10000</f>
        <v>0</v>
      </c>
      <c r="T18" s="29">
        <f>(考核费用!T183)/10000</f>
        <v>0</v>
      </c>
      <c r="U18" s="29">
        <f>(考核费用!U183)/10000</f>
        <v>0</v>
      </c>
      <c r="V18" s="29">
        <f>(考核费用!V183)/10000</f>
        <v>0</v>
      </c>
      <c r="W18" s="29">
        <f>(考核费用!W183)/10000</f>
        <v>0</v>
      </c>
      <c r="X18" s="29">
        <f>(考核费用!X183)/10000</f>
        <v>0</v>
      </c>
      <c r="Y18" s="29">
        <f>(考核费用!Y183)/10000</f>
        <v>0</v>
      </c>
    </row>
    <row r="19" ht="16.5" spans="1:25">
      <c r="A19" s="26"/>
      <c r="B19" s="34" t="s">
        <v>92</v>
      </c>
      <c r="C19" s="29">
        <f>(考核费用!C184)/10000</f>
        <v>0</v>
      </c>
      <c r="D19" s="29">
        <f>(考核费用!D184)/10000</f>
        <v>0</v>
      </c>
      <c r="E19" s="29">
        <f>(考核费用!E184)/10000</f>
        <v>0</v>
      </c>
      <c r="F19" s="29">
        <f>(考核费用!F184)/10000</f>
        <v>0</v>
      </c>
      <c r="G19" s="30">
        <f>(考核费用!H184)/10000</f>
        <v>0</v>
      </c>
      <c r="H19" s="30">
        <f>(考核费用!I184)/10000</f>
        <v>0</v>
      </c>
      <c r="I19" s="29">
        <f>(考核费用!J184)/10000</f>
        <v>0</v>
      </c>
      <c r="J19" s="29">
        <f>(考核费用!K184)/10000</f>
        <v>0</v>
      </c>
      <c r="K19" s="29">
        <f>(考核费用!L184)/10000</f>
        <v>0</v>
      </c>
      <c r="L19" s="30">
        <f>(考核费用!M184)/10000</f>
        <v>0</v>
      </c>
      <c r="M19" s="29">
        <f>(考核费用!N184)/10000</f>
        <v>0</v>
      </c>
      <c r="N19" s="29">
        <f>(考核费用!O184)/10000</f>
        <v>0</v>
      </c>
      <c r="O19" s="30">
        <f>(考核费用!P184)/10000</f>
        <v>0</v>
      </c>
      <c r="P19" s="29">
        <f>(考核费用!Q184)/10000</f>
        <v>0</v>
      </c>
      <c r="Q19" s="29">
        <f>(考核费用!R184)/10000</f>
        <v>0</v>
      </c>
      <c r="R19" s="29">
        <f>(考核费用!G184)/10000</f>
        <v>0</v>
      </c>
      <c r="S19" s="30">
        <f>(考核费用!S184)/10000</f>
        <v>0</v>
      </c>
      <c r="T19" s="29">
        <f>(考核费用!T184)/10000</f>
        <v>0</v>
      </c>
      <c r="U19" s="29">
        <f>(考核费用!U184)/10000</f>
        <v>0</v>
      </c>
      <c r="V19" s="29">
        <f>(考核费用!V184)/10000</f>
        <v>0</v>
      </c>
      <c r="W19" s="29">
        <f>(考核费用!W184)/10000</f>
        <v>0</v>
      </c>
      <c r="X19" s="29">
        <f>(考核费用!X184)/10000</f>
        <v>0</v>
      </c>
      <c r="Y19" s="29">
        <f>(考核费用!Y184)/10000</f>
        <v>0</v>
      </c>
    </row>
    <row r="20" ht="16.5" spans="1:25">
      <c r="A20" s="26"/>
      <c r="B20" s="34" t="s">
        <v>93</v>
      </c>
      <c r="C20" s="29">
        <f>(考核费用!C185)/10000</f>
        <v>0</v>
      </c>
      <c r="D20" s="29">
        <f>(考核费用!D185)/10000</f>
        <v>0</v>
      </c>
      <c r="E20" s="29">
        <f>(考核费用!E185)/10000</f>
        <v>0</v>
      </c>
      <c r="F20" s="29">
        <f>(考核费用!F185)/10000</f>
        <v>0</v>
      </c>
      <c r="G20" s="30">
        <f>(考核费用!H185)/10000</f>
        <v>0</v>
      </c>
      <c r="H20" s="30">
        <f>(考核费用!I185)/10000</f>
        <v>0</v>
      </c>
      <c r="I20" s="29">
        <f>(考核费用!J185)/10000</f>
        <v>0</v>
      </c>
      <c r="J20" s="29">
        <f>(考核费用!K185)/10000</f>
        <v>0</v>
      </c>
      <c r="K20" s="29">
        <f>(考核费用!L185)/10000</f>
        <v>0</v>
      </c>
      <c r="L20" s="30">
        <f>(考核费用!M185)/10000</f>
        <v>0</v>
      </c>
      <c r="M20" s="29">
        <f>(考核费用!N185)/10000</f>
        <v>0</v>
      </c>
      <c r="N20" s="29">
        <f>(考核费用!O185)/10000</f>
        <v>0</v>
      </c>
      <c r="O20" s="30">
        <f>(考核费用!P185)/10000</f>
        <v>0</v>
      </c>
      <c r="P20" s="29">
        <f>(考核费用!Q185)/10000</f>
        <v>0</v>
      </c>
      <c r="Q20" s="29">
        <f>(考核费用!R185)/10000</f>
        <v>0</v>
      </c>
      <c r="R20" s="29">
        <f>(考核费用!G185)/10000</f>
        <v>0</v>
      </c>
      <c r="S20" s="30">
        <f>(考核费用!S185)/10000</f>
        <v>0</v>
      </c>
      <c r="T20" s="29">
        <f>(考核费用!T185)/10000</f>
        <v>0</v>
      </c>
      <c r="U20" s="29">
        <f>(考核费用!U185)/10000</f>
        <v>0</v>
      </c>
      <c r="V20" s="29">
        <f>(考核费用!V185)/10000</f>
        <v>0</v>
      </c>
      <c r="W20" s="29">
        <f>(考核费用!W185)/10000</f>
        <v>0</v>
      </c>
      <c r="X20" s="29">
        <f>(考核费用!X185)/10000</f>
        <v>0</v>
      </c>
      <c r="Y20" s="29">
        <f>(考核费用!Y185)/10000</f>
        <v>0</v>
      </c>
    </row>
    <row r="21" ht="16.5" spans="1:25">
      <c r="A21" s="26"/>
      <c r="B21" s="34" t="s">
        <v>94</v>
      </c>
      <c r="C21" s="29">
        <f>(考核费用!C186)/10000</f>
        <v>1.509434</v>
      </c>
      <c r="D21" s="29">
        <f>(考核费用!D186)/10000</f>
        <v>0</v>
      </c>
      <c r="E21" s="29">
        <f>(考核费用!E186)/10000</f>
        <v>1.509434</v>
      </c>
      <c r="F21" s="29">
        <f>(考核费用!F186)/10000</f>
        <v>0</v>
      </c>
      <c r="G21" s="30">
        <f>(考核费用!H186)/10000</f>
        <v>0</v>
      </c>
      <c r="H21" s="30">
        <f>(考核费用!I186)/10000</f>
        <v>0</v>
      </c>
      <c r="I21" s="29">
        <f>(考核费用!J186)/10000</f>
        <v>0</v>
      </c>
      <c r="J21" s="29">
        <f>(考核费用!K186)/10000</f>
        <v>0</v>
      </c>
      <c r="K21" s="29">
        <f>(考核费用!L186)/10000</f>
        <v>0</v>
      </c>
      <c r="L21" s="30">
        <f>(考核费用!M186)/10000</f>
        <v>0</v>
      </c>
      <c r="M21" s="29">
        <f>(考核费用!N186)/10000</f>
        <v>0</v>
      </c>
      <c r="N21" s="29">
        <f>(考核费用!O186)/10000</f>
        <v>0</v>
      </c>
      <c r="O21" s="30">
        <f>(考核费用!P186)/10000</f>
        <v>0</v>
      </c>
      <c r="P21" s="29">
        <f>(考核费用!Q186)/10000</f>
        <v>0</v>
      </c>
      <c r="Q21" s="29">
        <f>(考核费用!R186)/10000</f>
        <v>0</v>
      </c>
      <c r="R21" s="29">
        <f>(考核费用!G186)/10000</f>
        <v>0</v>
      </c>
      <c r="S21" s="30">
        <f>(考核费用!S186)/10000</f>
        <v>0</v>
      </c>
      <c r="T21" s="29">
        <f>(考核费用!T186)/10000</f>
        <v>0</v>
      </c>
      <c r="U21" s="29">
        <f>(考核费用!U186)/10000</f>
        <v>0</v>
      </c>
      <c r="V21" s="29">
        <f>(考核费用!V186)/10000</f>
        <v>0</v>
      </c>
      <c r="W21" s="29">
        <f>(考核费用!W186)/10000</f>
        <v>0</v>
      </c>
      <c r="X21" s="29">
        <f>(考核费用!X186)/10000</f>
        <v>0</v>
      </c>
      <c r="Y21" s="29">
        <f>(考核费用!Y186)/10000</f>
        <v>0</v>
      </c>
    </row>
    <row r="22" ht="16.5" spans="1:25">
      <c r="A22" s="26"/>
      <c r="B22" s="35" t="s">
        <v>95</v>
      </c>
      <c r="C22" s="36">
        <f>(考核费用!C187)/10000</f>
        <v>20065.8218411415</v>
      </c>
      <c r="D22" s="36">
        <f>(考核费用!D187)/10000</f>
        <v>244.563706340244</v>
      </c>
      <c r="E22" s="36">
        <f>(考核费用!E187)/10000</f>
        <v>-562.314872</v>
      </c>
      <c r="F22" s="36">
        <f>(考核费用!F187)/10000</f>
        <v>0.25097554014654</v>
      </c>
      <c r="G22" s="30">
        <f>(考核费用!H187)/10000</f>
        <v>12604.4487301263</v>
      </c>
      <c r="H22" s="30">
        <f>(考核费用!I187)/10000</f>
        <v>295.902798053009</v>
      </c>
      <c r="I22" s="36">
        <f>(考核费用!J187)/10000</f>
        <v>57.7944363001368</v>
      </c>
      <c r="J22" s="36">
        <f>(考核费用!K187)/10000</f>
        <v>86.9219971555246</v>
      </c>
      <c r="K22" s="36">
        <f>(考核费用!L187)/10000</f>
        <v>151.186364597347</v>
      </c>
      <c r="L22" s="30">
        <f>(考核费用!M187)/10000</f>
        <v>182.799589582908</v>
      </c>
      <c r="M22" s="36">
        <f>(考核费用!N187)/10000</f>
        <v>125.611091051985</v>
      </c>
      <c r="N22" s="36">
        <f>(考核费用!O187)/10000</f>
        <v>57.1884985309238</v>
      </c>
      <c r="O22" s="30">
        <f>(考核费用!P187)/10000</f>
        <v>89.799229217262</v>
      </c>
      <c r="P22" s="36">
        <f>(考核费用!Q187)/10000</f>
        <v>66.2452224078281</v>
      </c>
      <c r="Q22" s="36">
        <f>(考核费用!R187)/10000</f>
        <v>23.5540068094339</v>
      </c>
      <c r="R22" s="36">
        <f>(考核费用!G187)/10000</f>
        <v>0.176684643661487</v>
      </c>
      <c r="S22" s="30">
        <f>(考核费用!S187)/10000</f>
        <v>7210.194999638</v>
      </c>
      <c r="T22" s="36">
        <f>(考核费用!T187)/10000</f>
        <v>4942.7497806503</v>
      </c>
      <c r="U22" s="36">
        <f>(考核费用!U187)/10000</f>
        <v>404.37885738188</v>
      </c>
      <c r="V22" s="36">
        <f>(考核费用!V187)/10000</f>
        <v>538.156246804348</v>
      </c>
      <c r="W22" s="36">
        <f>(考核费用!W187)/10000</f>
        <v>1324.75880734009</v>
      </c>
      <c r="X22" s="36">
        <f>(考核费用!X187)/10000</f>
        <v>0.009869</v>
      </c>
      <c r="Y22" s="36">
        <f>(考核费用!Y187)/10000</f>
        <v>0.141438461371177</v>
      </c>
    </row>
    <row r="23" ht="16.5" spans="1:25">
      <c r="A23" s="26" t="s">
        <v>96</v>
      </c>
      <c r="B23" s="37" t="s">
        <v>97</v>
      </c>
      <c r="C23" s="29">
        <f>(考核费用!C188)/10000</f>
        <v>19152.754175</v>
      </c>
      <c r="D23" s="29">
        <f>(考核费用!D188)/10000</f>
        <v>0</v>
      </c>
      <c r="E23" s="29">
        <f>(考核费用!E188)/10000</f>
        <v>5270.247306</v>
      </c>
      <c r="F23" s="29">
        <f>(考核费用!F188)/10000</f>
        <v>202.304791</v>
      </c>
      <c r="G23" s="30">
        <f>(考核费用!H188)/10000</f>
        <v>9239.406833</v>
      </c>
      <c r="H23" s="30">
        <f>(考核费用!I188)/10000</f>
        <v>741.010234</v>
      </c>
      <c r="I23" s="29">
        <f>(考核费用!J188)/10000</f>
        <v>279.601691</v>
      </c>
      <c r="J23" s="29">
        <f>(考核费用!K188)/10000</f>
        <v>203.781085</v>
      </c>
      <c r="K23" s="29">
        <f>(考核费用!L188)/10000</f>
        <v>257.627458</v>
      </c>
      <c r="L23" s="30">
        <f>(考核费用!M188)/10000</f>
        <v>335.946522</v>
      </c>
      <c r="M23" s="29">
        <f>(考核费用!N188)/10000</f>
        <v>248.204872</v>
      </c>
      <c r="N23" s="29">
        <f>(考核费用!O188)/10000</f>
        <v>87.74165</v>
      </c>
      <c r="O23" s="30">
        <f>(考核费用!P188)/10000</f>
        <v>716.911073</v>
      </c>
      <c r="P23" s="29">
        <f>(考核费用!Q188)/10000</f>
        <v>549.727737</v>
      </c>
      <c r="Q23" s="29">
        <f>(考核费用!R188)/10000</f>
        <v>167.183336</v>
      </c>
      <c r="R23" s="29">
        <f>(考核费用!G188)/10000</f>
        <v>178.593469</v>
      </c>
      <c r="S23" s="30">
        <f>(考核费用!S188)/10000</f>
        <v>2468.333947</v>
      </c>
      <c r="T23" s="29">
        <f>(考核费用!T188)/10000</f>
        <v>680.799379</v>
      </c>
      <c r="U23" s="29">
        <f>(考核费用!U188)/10000</f>
        <v>866.206725</v>
      </c>
      <c r="V23" s="29">
        <f>(考核费用!V188)/10000</f>
        <v>260.836768</v>
      </c>
      <c r="W23" s="29">
        <f>(考核费用!W188)/10000</f>
        <v>338.094436</v>
      </c>
      <c r="X23" s="29">
        <f>(考核费用!X188)/10000</f>
        <v>101.898496</v>
      </c>
      <c r="Y23" s="29">
        <f>(考核费用!Y188)/10000</f>
        <v>220.498143</v>
      </c>
    </row>
    <row r="24" ht="16.5" spans="1:25">
      <c r="A24" s="26"/>
      <c r="B24" s="34" t="s">
        <v>98</v>
      </c>
      <c r="C24" s="29">
        <f>(考核费用!C189)/10000</f>
        <v>11765.629329</v>
      </c>
      <c r="D24" s="29">
        <f>(考核费用!D189)/10000</f>
        <v>0</v>
      </c>
      <c r="E24" s="29">
        <f>(考核费用!E189)/10000</f>
        <v>11723.1377</v>
      </c>
      <c r="F24" s="29">
        <f>(考核费用!F189)/10000</f>
        <v>0</v>
      </c>
      <c r="G24" s="30">
        <f>(考核费用!H189)/10000</f>
        <v>11.500312</v>
      </c>
      <c r="H24" s="30">
        <f>(考核费用!I189)/10000</f>
        <v>0</v>
      </c>
      <c r="I24" s="29">
        <f>(考核费用!J189)/10000</f>
        <v>0</v>
      </c>
      <c r="J24" s="29">
        <f>(考核费用!K189)/10000</f>
        <v>0</v>
      </c>
      <c r="K24" s="29">
        <f>(考核费用!L189)/10000</f>
        <v>0</v>
      </c>
      <c r="L24" s="30">
        <f>(考核费用!M189)/10000</f>
        <v>0</v>
      </c>
      <c r="M24" s="29">
        <f>(考核费用!N189)/10000</f>
        <v>0</v>
      </c>
      <c r="N24" s="29">
        <f>(考核费用!O189)/10000</f>
        <v>0</v>
      </c>
      <c r="O24" s="30">
        <f>(考核费用!P189)/10000</f>
        <v>0</v>
      </c>
      <c r="P24" s="29">
        <f>(考核费用!Q189)/10000</f>
        <v>0</v>
      </c>
      <c r="Q24" s="29">
        <f>(考核费用!R189)/10000</f>
        <v>0</v>
      </c>
      <c r="R24" s="29">
        <f>(考核费用!G189)/10000</f>
        <v>30.991317</v>
      </c>
      <c r="S24" s="30">
        <f>(考核费用!S189)/10000</f>
        <v>0</v>
      </c>
      <c r="T24" s="29">
        <f>(考核费用!T189)/10000</f>
        <v>0</v>
      </c>
      <c r="U24" s="29">
        <f>(考核费用!U189)/10000</f>
        <v>0</v>
      </c>
      <c r="V24" s="29">
        <f>(考核费用!V189)/10000</f>
        <v>0</v>
      </c>
      <c r="W24" s="29">
        <f>(考核费用!W189)/10000</f>
        <v>0</v>
      </c>
      <c r="X24" s="29">
        <f>(考核费用!X189)/10000</f>
        <v>0</v>
      </c>
      <c r="Y24" s="29">
        <f>(考核费用!Y189)/10000</f>
        <v>0</v>
      </c>
    </row>
    <row r="25" ht="16.5" spans="1:25">
      <c r="A25" s="26"/>
      <c r="B25" s="34" t="s">
        <v>99</v>
      </c>
      <c r="C25" s="29">
        <f>(考核费用!C190)/10000</f>
        <v>2352.709239</v>
      </c>
      <c r="D25" s="29">
        <f>(考核费用!D190)/10000</f>
        <v>0</v>
      </c>
      <c r="E25" s="29">
        <f>(考核费用!E190)/10000</f>
        <v>440.528179</v>
      </c>
      <c r="F25" s="29">
        <f>(考核费用!F190)/10000</f>
        <v>15.779767</v>
      </c>
      <c r="G25" s="30">
        <f>(考核费用!H190)/10000</f>
        <v>1052.402167</v>
      </c>
      <c r="H25" s="30">
        <f>(考核费用!I190)/10000</f>
        <v>87.206533</v>
      </c>
      <c r="I25" s="29">
        <f>(考核费用!J190)/10000</f>
        <v>32.028428</v>
      </c>
      <c r="J25" s="29">
        <f>(考核费用!K190)/10000</f>
        <v>17.072747</v>
      </c>
      <c r="K25" s="29">
        <f>(考核费用!L190)/10000</f>
        <v>38.105358</v>
      </c>
      <c r="L25" s="30">
        <f>(考核费用!M190)/10000</f>
        <v>34.037137</v>
      </c>
      <c r="M25" s="29">
        <f>(考核费用!N190)/10000</f>
        <v>24.097614</v>
      </c>
      <c r="N25" s="29">
        <f>(考核费用!O190)/10000</f>
        <v>9.939523</v>
      </c>
      <c r="O25" s="30">
        <f>(考核费用!P190)/10000</f>
        <v>49.301685</v>
      </c>
      <c r="P25" s="29">
        <f>(考核费用!Q190)/10000</f>
        <v>34.9434</v>
      </c>
      <c r="Q25" s="29">
        <f>(考核费用!R190)/10000</f>
        <v>14.358285</v>
      </c>
      <c r="R25" s="29">
        <f>(考核费用!G190)/10000</f>
        <v>15.260557</v>
      </c>
      <c r="S25" s="30">
        <f>(考核费用!S190)/10000</f>
        <v>658.193214</v>
      </c>
      <c r="T25" s="29">
        <f>(考核费用!T190)/10000</f>
        <v>84.266588</v>
      </c>
      <c r="U25" s="29">
        <f>(考核费用!U190)/10000</f>
        <v>473.533097</v>
      </c>
      <c r="V25" s="29">
        <f>(考核费用!V190)/10000</f>
        <v>39.343654</v>
      </c>
      <c r="W25" s="29">
        <f>(考核费用!W190)/10000</f>
        <v>28.32384</v>
      </c>
      <c r="X25" s="29">
        <f>(考核费用!X190)/10000</f>
        <v>10.418923</v>
      </c>
      <c r="Y25" s="29">
        <f>(考核费用!Y190)/10000</f>
        <v>22.307112</v>
      </c>
    </row>
    <row r="26" ht="16.5" spans="1:25">
      <c r="A26" s="26"/>
      <c r="B26" s="34" t="s">
        <v>100</v>
      </c>
      <c r="C26" s="29">
        <f>(考核费用!C191)/10000</f>
        <v>442.60912</v>
      </c>
      <c r="D26" s="29">
        <f>(考核费用!D191)/10000</f>
        <v>0</v>
      </c>
      <c r="E26" s="29">
        <f>(考核费用!E191)/10000</f>
        <v>135.384414</v>
      </c>
      <c r="F26" s="29">
        <f>(考核费用!F191)/10000</f>
        <v>1.042373</v>
      </c>
      <c r="G26" s="30">
        <f>(考核费用!H191)/10000</f>
        <v>217.317369</v>
      </c>
      <c r="H26" s="30">
        <f>(考核费用!I191)/10000</f>
        <v>15.303183</v>
      </c>
      <c r="I26" s="29">
        <f>(考核费用!J191)/10000</f>
        <v>8.354649</v>
      </c>
      <c r="J26" s="29">
        <f>(考核费用!K191)/10000</f>
        <v>1.116644</v>
      </c>
      <c r="K26" s="29">
        <f>(考核费用!L191)/10000</f>
        <v>5.83189</v>
      </c>
      <c r="L26" s="30">
        <f>(考核费用!M191)/10000</f>
        <v>1.507673</v>
      </c>
      <c r="M26" s="29">
        <f>(考核费用!N191)/10000</f>
        <v>0.9125</v>
      </c>
      <c r="N26" s="29">
        <f>(考核费用!O191)/10000</f>
        <v>0.595173</v>
      </c>
      <c r="O26" s="30">
        <f>(考核费用!P191)/10000</f>
        <v>4.104128</v>
      </c>
      <c r="P26" s="29">
        <f>(考核费用!Q191)/10000</f>
        <v>2.619838</v>
      </c>
      <c r="Q26" s="29">
        <f>(考核费用!R191)/10000</f>
        <v>1.48429</v>
      </c>
      <c r="R26" s="29">
        <f>(考核费用!G191)/10000</f>
        <v>7.804585</v>
      </c>
      <c r="S26" s="30">
        <f>(考核费用!S191)/10000</f>
        <v>60.145395</v>
      </c>
      <c r="T26" s="29">
        <f>(考核费用!T191)/10000</f>
        <v>23.390576</v>
      </c>
      <c r="U26" s="29">
        <f>(考核费用!U191)/10000</f>
        <v>8.371078</v>
      </c>
      <c r="V26" s="29">
        <f>(考核费用!V191)/10000</f>
        <v>5.813448</v>
      </c>
      <c r="W26" s="29">
        <f>(考核费用!W191)/10000</f>
        <v>0.549361</v>
      </c>
      <c r="X26" s="29">
        <f>(考核费用!X191)/10000</f>
        <v>7.096171</v>
      </c>
      <c r="Y26" s="29">
        <f>(考核费用!Y191)/10000</f>
        <v>14.924761</v>
      </c>
    </row>
    <row r="27" ht="16.5" spans="1:25">
      <c r="A27" s="26"/>
      <c r="B27" s="34" t="s">
        <v>101</v>
      </c>
      <c r="C27" s="29">
        <f>(考核费用!C192)/10000</f>
        <v>632.904217</v>
      </c>
      <c r="D27" s="29">
        <f>(考核费用!D192)/10000</f>
        <v>0</v>
      </c>
      <c r="E27" s="29">
        <f>(考核费用!E192)/10000</f>
        <v>279.742029</v>
      </c>
      <c r="F27" s="29">
        <f>(考核费用!F192)/10000</f>
        <v>0</v>
      </c>
      <c r="G27" s="30">
        <f>(考核费用!H192)/10000</f>
        <v>271.132568</v>
      </c>
      <c r="H27" s="30">
        <f>(考核费用!I192)/10000</f>
        <v>0</v>
      </c>
      <c r="I27" s="29">
        <f>(考核费用!J192)/10000</f>
        <v>0</v>
      </c>
      <c r="J27" s="29">
        <f>(考核费用!K192)/10000</f>
        <v>0</v>
      </c>
      <c r="K27" s="29">
        <f>(考核费用!L192)/10000</f>
        <v>0</v>
      </c>
      <c r="L27" s="30">
        <f>(考核费用!M192)/10000</f>
        <v>0</v>
      </c>
      <c r="M27" s="29">
        <f>(考核费用!N192)/10000</f>
        <v>0</v>
      </c>
      <c r="N27" s="29">
        <f>(考核费用!O192)/10000</f>
        <v>0</v>
      </c>
      <c r="O27" s="30">
        <f>(考核费用!P192)/10000</f>
        <v>0</v>
      </c>
      <c r="P27" s="29">
        <f>(考核费用!Q192)/10000</f>
        <v>0</v>
      </c>
      <c r="Q27" s="29">
        <f>(考核费用!R192)/10000</f>
        <v>0</v>
      </c>
      <c r="R27" s="29">
        <f>(考核费用!G192)/10000</f>
        <v>69.093742</v>
      </c>
      <c r="S27" s="30">
        <f>(考核费用!S192)/10000</f>
        <v>12.935878</v>
      </c>
      <c r="T27" s="29">
        <f>(考核费用!T192)/10000</f>
        <v>4.43719</v>
      </c>
      <c r="U27" s="29">
        <f>(考核费用!U192)/10000</f>
        <v>2.225919</v>
      </c>
      <c r="V27" s="29">
        <f>(考核费用!V192)/10000</f>
        <v>0</v>
      </c>
      <c r="W27" s="29">
        <f>(考核费用!W192)/10000</f>
        <v>4.252833</v>
      </c>
      <c r="X27" s="29">
        <f>(考核费用!X192)/10000</f>
        <v>0.118998</v>
      </c>
      <c r="Y27" s="29">
        <f>(考核费用!Y192)/10000</f>
        <v>1.900938</v>
      </c>
    </row>
    <row r="28" ht="16.5" spans="1:25">
      <c r="A28" s="26"/>
      <c r="B28" s="34" t="s">
        <v>102</v>
      </c>
      <c r="C28" s="29">
        <f>(考核费用!C193)/10000</f>
        <v>489.163195</v>
      </c>
      <c r="D28" s="29">
        <f>(考核费用!D193)/10000</f>
        <v>0</v>
      </c>
      <c r="E28" s="29">
        <f>(考核费用!E193)/10000</f>
        <v>115.740398</v>
      </c>
      <c r="F28" s="29">
        <f>(考核费用!F193)/10000</f>
        <v>3.10129</v>
      </c>
      <c r="G28" s="30">
        <f>(考核费用!H193)/10000</f>
        <v>194.096591</v>
      </c>
      <c r="H28" s="30">
        <f>(考核费用!I193)/10000</f>
        <v>13.807777</v>
      </c>
      <c r="I28" s="29">
        <f>(考核费用!J193)/10000</f>
        <v>4.382309</v>
      </c>
      <c r="J28" s="29">
        <f>(考核费用!K193)/10000</f>
        <v>3.351809</v>
      </c>
      <c r="K28" s="29">
        <f>(考核费用!L193)/10000</f>
        <v>6.073659</v>
      </c>
      <c r="L28" s="30">
        <f>(考核费用!M193)/10000</f>
        <v>5.487958</v>
      </c>
      <c r="M28" s="29">
        <f>(考核费用!N193)/10000</f>
        <v>4.124553</v>
      </c>
      <c r="N28" s="29">
        <f>(考核费用!O193)/10000</f>
        <v>1.363405</v>
      </c>
      <c r="O28" s="30">
        <f>(考核费用!P193)/10000</f>
        <v>10.96667</v>
      </c>
      <c r="P28" s="29">
        <f>(考核费用!Q193)/10000</f>
        <v>8.39547</v>
      </c>
      <c r="Q28" s="29">
        <f>(考核费用!R193)/10000</f>
        <v>2.5712</v>
      </c>
      <c r="R28" s="29">
        <f>(考核费用!G193)/10000</f>
        <v>3.320555</v>
      </c>
      <c r="S28" s="30">
        <f>(考核费用!S193)/10000</f>
        <v>142.641956</v>
      </c>
      <c r="T28" s="29">
        <f>(考核费用!T193)/10000</f>
        <v>78.517459</v>
      </c>
      <c r="U28" s="29">
        <f>(考核费用!U193)/10000</f>
        <v>24.096554</v>
      </c>
      <c r="V28" s="29">
        <f>(考核费用!V193)/10000</f>
        <v>11.059723</v>
      </c>
      <c r="W28" s="29">
        <f>(考核费用!W193)/10000</f>
        <v>23.942416</v>
      </c>
      <c r="X28" s="29">
        <f>(考核费用!X193)/10000</f>
        <v>1.613946</v>
      </c>
      <c r="Y28" s="29">
        <f>(考核费用!Y193)/10000</f>
        <v>3.411858</v>
      </c>
    </row>
    <row r="29" ht="16.5" spans="1:25">
      <c r="A29" s="26"/>
      <c r="B29" s="34" t="s">
        <v>103</v>
      </c>
      <c r="C29" s="29">
        <f>(考核费用!C194)/10000</f>
        <v>4369.400509</v>
      </c>
      <c r="D29" s="29">
        <f>(考核费用!D194)/10000</f>
        <v>0</v>
      </c>
      <c r="E29" s="29">
        <f>(考核费用!E194)/10000</f>
        <v>976.957896</v>
      </c>
      <c r="F29" s="29">
        <f>(考核费用!F194)/10000</f>
        <v>24.295262</v>
      </c>
      <c r="G29" s="30">
        <f>(考核费用!H194)/10000</f>
        <v>2382.70819</v>
      </c>
      <c r="H29" s="30">
        <f>(考核费用!I194)/10000</f>
        <v>168.878909</v>
      </c>
      <c r="I29" s="29">
        <f>(考核费用!J194)/10000</f>
        <v>69.081383</v>
      </c>
      <c r="J29" s="29">
        <f>(考核费用!K194)/10000</f>
        <v>32.945199</v>
      </c>
      <c r="K29" s="29">
        <f>(考核费用!L194)/10000</f>
        <v>66.852327</v>
      </c>
      <c r="L29" s="30">
        <f>(考核费用!M194)/10000</f>
        <v>58.880434</v>
      </c>
      <c r="M29" s="29">
        <f>(考核费用!N194)/10000</f>
        <v>43.164519</v>
      </c>
      <c r="N29" s="29">
        <f>(考核费用!O194)/10000</f>
        <v>15.715915</v>
      </c>
      <c r="O29" s="30">
        <f>(考核费用!P194)/10000</f>
        <v>107.472885</v>
      </c>
      <c r="P29" s="29">
        <f>(考核费用!Q194)/10000</f>
        <v>77.278982</v>
      </c>
      <c r="Q29" s="29">
        <f>(考核费用!R194)/10000</f>
        <v>30.193903</v>
      </c>
      <c r="R29" s="29">
        <f>(考核费用!G194)/10000</f>
        <v>33.07152</v>
      </c>
      <c r="S29" s="30">
        <f>(考核费用!S194)/10000</f>
        <v>617.135413</v>
      </c>
      <c r="T29" s="29">
        <f>(考核费用!T194)/10000</f>
        <v>168.390028</v>
      </c>
      <c r="U29" s="29">
        <f>(考核费用!U194)/10000</f>
        <v>212.131266</v>
      </c>
      <c r="V29" s="29">
        <f>(考核费用!V194)/10000</f>
        <v>63.008317</v>
      </c>
      <c r="W29" s="29">
        <f>(考核费用!W194)/10000</f>
        <v>90.539976</v>
      </c>
      <c r="X29" s="29">
        <f>(考核费用!X194)/10000</f>
        <v>27.111026</v>
      </c>
      <c r="Y29" s="29">
        <f>(考核费用!Y194)/10000</f>
        <v>55.9548</v>
      </c>
    </row>
    <row r="30" ht="16.5" spans="1:25">
      <c r="A30" s="26"/>
      <c r="B30" s="34" t="s">
        <v>104</v>
      </c>
      <c r="C30" s="29">
        <f>(考核费用!C195)/10000</f>
        <v>1923.38241</v>
      </c>
      <c r="D30" s="29">
        <f>(考核费用!D195)/10000</f>
        <v>0</v>
      </c>
      <c r="E30" s="29">
        <f>(考核费用!E195)/10000</f>
        <v>366.714303</v>
      </c>
      <c r="F30" s="29">
        <f>(考核费用!F195)/10000</f>
        <v>17.769906</v>
      </c>
      <c r="G30" s="30">
        <f>(考核费用!H195)/10000</f>
        <v>1088.140104</v>
      </c>
      <c r="H30" s="30">
        <f>(考核费用!I195)/10000</f>
        <v>77.751737</v>
      </c>
      <c r="I30" s="29">
        <f>(考核费用!J195)/10000</f>
        <v>30.302793</v>
      </c>
      <c r="J30" s="29">
        <f>(考核费用!K195)/10000</f>
        <v>20.917744</v>
      </c>
      <c r="K30" s="29">
        <f>(考核费用!L195)/10000</f>
        <v>26.5312</v>
      </c>
      <c r="L30" s="30">
        <f>(考核费用!M195)/10000</f>
        <v>37.341176</v>
      </c>
      <c r="M30" s="29">
        <f>(考核费用!N195)/10000</f>
        <v>27.557928</v>
      </c>
      <c r="N30" s="29">
        <f>(考核费用!O195)/10000</f>
        <v>9.783248</v>
      </c>
      <c r="O30" s="30">
        <f>(考核费用!P195)/10000</f>
        <v>64.522296</v>
      </c>
      <c r="P30" s="29">
        <f>(考核费用!Q195)/10000</f>
        <v>47.118264</v>
      </c>
      <c r="Q30" s="29">
        <f>(考核费用!R195)/10000</f>
        <v>17.404032</v>
      </c>
      <c r="R30" s="29">
        <f>(考核费用!G195)/10000</f>
        <v>22.352256</v>
      </c>
      <c r="S30" s="30">
        <f>(考核费用!S195)/10000</f>
        <v>248.790632</v>
      </c>
      <c r="T30" s="29">
        <f>(考核费用!T195)/10000</f>
        <v>68.714</v>
      </c>
      <c r="U30" s="29">
        <f>(考核费用!U195)/10000</f>
        <v>79.799332</v>
      </c>
      <c r="V30" s="29">
        <f>(考核费用!V195)/10000</f>
        <v>26.9568</v>
      </c>
      <c r="W30" s="29">
        <f>(考核费用!W195)/10000</f>
        <v>39.0789</v>
      </c>
      <c r="X30" s="29">
        <f>(考核费用!X195)/10000</f>
        <v>11.3862</v>
      </c>
      <c r="Y30" s="29">
        <f>(考核费用!Y195)/10000</f>
        <v>22.8554</v>
      </c>
    </row>
    <row r="31" ht="16.5" spans="1:25">
      <c r="A31" s="26"/>
      <c r="B31" s="34" t="s">
        <v>105</v>
      </c>
      <c r="C31" s="29">
        <f>(考核费用!C196)/10000</f>
        <v>1195.25</v>
      </c>
      <c r="D31" s="29">
        <f>(考核费用!D196)/10000</f>
        <v>-782.751732316825</v>
      </c>
      <c r="E31" s="29">
        <f>(考核费用!E196)/10000</f>
        <v>1195.25</v>
      </c>
      <c r="F31" s="29">
        <f>(考核费用!F196)/10000</f>
        <v>0</v>
      </c>
      <c r="G31" s="30">
        <f>(考核费用!H196)/10000</f>
        <v>559.351630316825</v>
      </c>
      <c r="H31" s="30">
        <f>(考核费用!I196)/10000</f>
        <v>48.797316</v>
      </c>
      <c r="I31" s="29">
        <f>(考核费用!J196)/10000</f>
        <v>16.281344</v>
      </c>
      <c r="J31" s="29">
        <f>(考核费用!K196)/10000</f>
        <v>12.890694</v>
      </c>
      <c r="K31" s="29">
        <f>(考核费用!L196)/10000</f>
        <v>19.625278</v>
      </c>
      <c r="L31" s="30">
        <f>(考核费用!M196)/10000</f>
        <v>21.558528</v>
      </c>
      <c r="M31" s="29">
        <f>(考核费用!N196)/10000</f>
        <v>17.002848</v>
      </c>
      <c r="N31" s="29">
        <f>(考核费用!O196)/10000</f>
        <v>4.55568</v>
      </c>
      <c r="O31" s="30">
        <f>(考核费用!P196)/10000</f>
        <v>31.2088</v>
      </c>
      <c r="P31" s="29">
        <f>(考核费用!Q196)/10000</f>
        <v>21.7888</v>
      </c>
      <c r="Q31" s="29">
        <f>(考核费用!R196)/10000</f>
        <v>9.42</v>
      </c>
      <c r="R31" s="29">
        <f>(考核费用!G196)/10000</f>
        <v>0</v>
      </c>
      <c r="S31" s="30">
        <f>(考核费用!S196)/10000</f>
        <v>121.835458</v>
      </c>
      <c r="T31" s="29">
        <f>(考核费用!T196)/10000</f>
        <v>40.807552</v>
      </c>
      <c r="U31" s="29">
        <f>(考核费用!U196)/10000</f>
        <v>28.396216</v>
      </c>
      <c r="V31" s="29">
        <f>(考核费用!V196)/10000</f>
        <v>17.865344</v>
      </c>
      <c r="W31" s="29">
        <f>(考核费用!W196)/10000</f>
        <v>14.950027</v>
      </c>
      <c r="X31" s="29">
        <f>(考核费用!X196)/10000</f>
        <v>7.631679</v>
      </c>
      <c r="Y31" s="29">
        <f>(考核费用!Y196)/10000</f>
        <v>12.18464</v>
      </c>
    </row>
    <row r="32" ht="16.5" spans="1:25">
      <c r="A32" s="26"/>
      <c r="B32" s="34" t="s">
        <v>106</v>
      </c>
      <c r="C32" s="29">
        <f>(考核费用!C197)/10000</f>
        <v>127.784775</v>
      </c>
      <c r="D32" s="29">
        <f>(考核费用!D197)/10000</f>
        <v>0</v>
      </c>
      <c r="E32" s="29">
        <f>(考核费用!E197)/10000</f>
        <v>18.0413</v>
      </c>
      <c r="F32" s="29">
        <f>(考核费用!F197)/10000</f>
        <v>0.348499</v>
      </c>
      <c r="G32" s="30">
        <f>(考核费用!H197)/10000</f>
        <v>82.691755</v>
      </c>
      <c r="H32" s="30">
        <f>(考核费用!I197)/10000</f>
        <v>3.136989</v>
      </c>
      <c r="I32" s="29">
        <f>(考核费用!J197)/10000</f>
        <v>1.224457</v>
      </c>
      <c r="J32" s="29">
        <f>(考核费用!K197)/10000</f>
        <v>0.625956</v>
      </c>
      <c r="K32" s="29">
        <f>(考核费用!L197)/10000</f>
        <v>1.286576</v>
      </c>
      <c r="L32" s="30">
        <f>(考核费用!M197)/10000</f>
        <v>8.084271</v>
      </c>
      <c r="M32" s="29">
        <f>(考核费用!N197)/10000</f>
        <v>7.700271</v>
      </c>
      <c r="N32" s="29">
        <f>(考核费用!O197)/10000</f>
        <v>0.384</v>
      </c>
      <c r="O32" s="30">
        <f>(考核费用!P197)/10000</f>
        <v>1.876124</v>
      </c>
      <c r="P32" s="29">
        <f>(考核费用!Q197)/10000</f>
        <v>1.328624</v>
      </c>
      <c r="Q32" s="29">
        <f>(考核费用!R197)/10000</f>
        <v>0.5475</v>
      </c>
      <c r="R32" s="29">
        <f>(考核费用!G197)/10000</f>
        <v>0.836914</v>
      </c>
      <c r="S32" s="30">
        <f>(考核费用!S197)/10000</f>
        <v>12.768923</v>
      </c>
      <c r="T32" s="29">
        <f>(考核费用!T197)/10000</f>
        <v>3.663963</v>
      </c>
      <c r="U32" s="29">
        <f>(考核费用!U197)/10000</f>
        <v>2.965523</v>
      </c>
      <c r="V32" s="29">
        <f>(考核费用!V197)/10000</f>
        <v>1.375998</v>
      </c>
      <c r="W32" s="29">
        <f>(考核费用!W197)/10000</f>
        <v>2.905717</v>
      </c>
      <c r="X32" s="29">
        <f>(考核费用!X197)/10000</f>
        <v>-0.054594</v>
      </c>
      <c r="Y32" s="29">
        <f>(考核费用!Y197)/10000</f>
        <v>1.912316</v>
      </c>
    </row>
    <row r="33" ht="16.5" spans="1:25">
      <c r="A33" s="26"/>
      <c r="B33" s="34" t="s">
        <v>107</v>
      </c>
      <c r="C33" s="29">
        <f>(考核费用!C198)/10000</f>
        <v>862.26918985849</v>
      </c>
      <c r="D33" s="29">
        <f>(考核费用!D198)/10000</f>
        <v>0</v>
      </c>
      <c r="E33" s="29">
        <f>(考核费用!E198)/10000</f>
        <v>341.088784</v>
      </c>
      <c r="F33" s="29">
        <f>(考核费用!F198)/10000</f>
        <v>4.430082</v>
      </c>
      <c r="G33" s="30">
        <f>(考核费用!H198)/10000</f>
        <v>264.97690385849</v>
      </c>
      <c r="H33" s="30">
        <f>(考核费用!I198)/10000</f>
        <v>18.420369</v>
      </c>
      <c r="I33" s="29">
        <f>(考核费用!J198)/10000</f>
        <v>5.843079</v>
      </c>
      <c r="J33" s="29">
        <f>(考核费用!K198)/10000</f>
        <v>4.479079</v>
      </c>
      <c r="K33" s="29">
        <f>(考核费用!L198)/10000</f>
        <v>8.098211</v>
      </c>
      <c r="L33" s="30">
        <f>(考核费用!M198)/10000</f>
        <v>24.663415</v>
      </c>
      <c r="M33" s="29">
        <f>(考核费用!N198)/10000</f>
        <v>22.845541</v>
      </c>
      <c r="N33" s="29">
        <f>(考核费用!O198)/10000</f>
        <v>1.817874</v>
      </c>
      <c r="O33" s="30">
        <f>(考核费用!P198)/10000</f>
        <v>14.622227</v>
      </c>
      <c r="P33" s="29">
        <f>(考核费用!Q198)/10000</f>
        <v>11.193961</v>
      </c>
      <c r="Q33" s="29">
        <f>(考核费用!R198)/10000</f>
        <v>3.428266</v>
      </c>
      <c r="R33" s="29">
        <f>(考核费用!G198)/10000</f>
        <v>3.678133</v>
      </c>
      <c r="S33" s="30">
        <f>(考核费用!S198)/10000</f>
        <v>190.389276</v>
      </c>
      <c r="T33" s="29">
        <f>(考核费用!T198)/10000</f>
        <v>104.689945</v>
      </c>
      <c r="U33" s="29">
        <f>(考核费用!U198)/10000</f>
        <v>32.12874</v>
      </c>
      <c r="V33" s="29">
        <f>(考核费用!V198)/10000</f>
        <v>14.946298</v>
      </c>
      <c r="W33" s="29">
        <f>(考核费用!W198)/10000</f>
        <v>31.923222</v>
      </c>
      <c r="X33" s="29">
        <f>(考核费用!X198)/10000</f>
        <v>2.116289</v>
      </c>
      <c r="Y33" s="29">
        <f>(考核费用!Y198)/10000</f>
        <v>4.584782</v>
      </c>
    </row>
    <row r="34" ht="16.5" spans="1:25">
      <c r="A34" s="26"/>
      <c r="B34" s="34" t="s">
        <v>108</v>
      </c>
      <c r="C34" s="29">
        <f>(考核费用!C199)/10000</f>
        <v>991.540379</v>
      </c>
      <c r="D34" s="29">
        <f>(考核费用!D199)/10000</f>
        <v>0</v>
      </c>
      <c r="E34" s="29">
        <f>(考核费用!E199)/10000</f>
        <v>289.827535</v>
      </c>
      <c r="F34" s="29">
        <f>(考核费用!F199)/10000</f>
        <v>0</v>
      </c>
      <c r="G34" s="30">
        <f>(考核费用!H199)/10000</f>
        <v>539.838368</v>
      </c>
      <c r="H34" s="30">
        <f>(考核费用!I199)/10000</f>
        <v>4.502439</v>
      </c>
      <c r="I34" s="29">
        <f>(考核费用!J199)/10000</f>
        <v>4.502439</v>
      </c>
      <c r="J34" s="29">
        <f>(考核费用!K199)/10000</f>
        <v>0</v>
      </c>
      <c r="K34" s="29">
        <f>(考核费用!L199)/10000</f>
        <v>0</v>
      </c>
      <c r="L34" s="30">
        <f>(考核费用!M199)/10000</f>
        <v>0</v>
      </c>
      <c r="M34" s="29">
        <f>(考核费用!N199)/10000</f>
        <v>0</v>
      </c>
      <c r="N34" s="29">
        <f>(考核费用!O199)/10000</f>
        <v>0</v>
      </c>
      <c r="O34" s="30">
        <f>(考核费用!P199)/10000</f>
        <v>26.59225</v>
      </c>
      <c r="P34" s="29">
        <f>(考核费用!Q199)/10000</f>
        <v>26.59225</v>
      </c>
      <c r="Q34" s="29">
        <f>(考核费用!R199)/10000</f>
        <v>0</v>
      </c>
      <c r="R34" s="29">
        <f>(考核费用!G199)/10000</f>
        <v>15.675</v>
      </c>
      <c r="S34" s="30">
        <f>(考核费用!S199)/10000</f>
        <v>115.104787</v>
      </c>
      <c r="T34" s="29">
        <f>(考核费用!T199)/10000</f>
        <v>5.50025</v>
      </c>
      <c r="U34" s="29">
        <f>(考核费用!U199)/10000</f>
        <v>25.558503</v>
      </c>
      <c r="V34" s="29">
        <f>(考核费用!V199)/10000</f>
        <v>5.0365</v>
      </c>
      <c r="W34" s="29">
        <f>(考核费用!W199)/10000</f>
        <v>0</v>
      </c>
      <c r="X34" s="29">
        <f>(考核费用!X199)/10000</f>
        <v>22.953132</v>
      </c>
      <c r="Y34" s="29">
        <f>(考核费用!Y199)/10000</f>
        <v>56.056402</v>
      </c>
    </row>
    <row r="35" ht="16.5" spans="1:25">
      <c r="A35" s="26"/>
      <c r="B35" s="34" t="s">
        <v>109</v>
      </c>
      <c r="C35" s="29">
        <f>(考核费用!C200)/10000</f>
        <v>12.108113</v>
      </c>
      <c r="D35" s="29">
        <f>(考核费用!D200)/10000</f>
        <v>0</v>
      </c>
      <c r="E35" s="29">
        <f>(考核费用!E200)/10000</f>
        <v>0</v>
      </c>
      <c r="F35" s="29">
        <f>(考核费用!F200)/10000</f>
        <v>0</v>
      </c>
      <c r="G35" s="30">
        <f>(考核费用!H200)/10000</f>
        <v>10.477924</v>
      </c>
      <c r="H35" s="30">
        <f>(考核费用!I200)/10000</f>
        <v>50.2409535294641</v>
      </c>
      <c r="I35" s="29">
        <f>(考核费用!J200)/10000</f>
        <v>0</v>
      </c>
      <c r="J35" s="29">
        <f>(考核费用!K200)/10000</f>
        <v>50.2409535294641</v>
      </c>
      <c r="K35" s="29">
        <f>(考核费用!L200)/10000</f>
        <v>0</v>
      </c>
      <c r="L35" s="30">
        <f>(考核费用!M200)/10000</f>
        <v>195.029519213224</v>
      </c>
      <c r="M35" s="29">
        <f>(考核费用!N200)/10000</f>
        <v>140.911992955173</v>
      </c>
      <c r="N35" s="29">
        <f>(考核费用!O200)/10000</f>
        <v>54.1175262580508</v>
      </c>
      <c r="O35" s="30">
        <f>(考核费用!P200)/10000</f>
        <v>137.037764257312</v>
      </c>
      <c r="P35" s="29">
        <f>(考核费用!Q200)/10000</f>
        <v>68.6088821286561</v>
      </c>
      <c r="Q35" s="29">
        <f>(考核费用!R200)/10000</f>
        <v>68.4288821286561</v>
      </c>
      <c r="R35" s="29">
        <f>(考核费用!G200)/10000</f>
        <v>-380.678048</v>
      </c>
      <c r="S35" s="30">
        <f>(考核费用!S200)/10000</f>
        <v>0</v>
      </c>
      <c r="T35" s="29">
        <f>(考核费用!T200)/10000</f>
        <v>0</v>
      </c>
      <c r="U35" s="29">
        <f>(考核费用!U200)/10000</f>
        <v>0</v>
      </c>
      <c r="V35" s="29">
        <f>(考核费用!V200)/10000</f>
        <v>0</v>
      </c>
      <c r="W35" s="29">
        <f>(考核费用!W200)/10000</f>
        <v>0</v>
      </c>
      <c r="X35" s="29">
        <f>(考核费用!X200)/10000</f>
        <v>0</v>
      </c>
      <c r="Y35" s="29">
        <f>(考核费用!Y200)/10000</f>
        <v>0</v>
      </c>
    </row>
    <row r="36" ht="16.5" spans="1:25">
      <c r="A36" s="26"/>
      <c r="B36" s="38" t="s">
        <v>95</v>
      </c>
      <c r="C36" s="36">
        <f>(考核费用!C201)/10000</f>
        <v>44317.5046508585</v>
      </c>
      <c r="D36" s="36">
        <f>(考核费用!D201)/10000</f>
        <v>-782.751732316825</v>
      </c>
      <c r="E36" s="36">
        <f>(考核费用!E201)/10000</f>
        <v>21152.659844</v>
      </c>
      <c r="F36" s="36">
        <f>(考核费用!F201)/10000</f>
        <v>269.07197</v>
      </c>
      <c r="G36" s="30">
        <f>(考核费用!H201)/10000</f>
        <v>15914.0407151753</v>
      </c>
      <c r="H36" s="30">
        <f>(考核费用!I201)/10000</f>
        <v>1229.05643952946</v>
      </c>
      <c r="I36" s="36">
        <f>(考核费用!J201)/10000</f>
        <v>451.602572</v>
      </c>
      <c r="J36" s="36">
        <f>(考核费用!K201)/10000</f>
        <v>347.421910529464</v>
      </c>
      <c r="K36" s="36">
        <f>(考核费用!L201)/10000</f>
        <v>430.031957</v>
      </c>
      <c r="L36" s="30">
        <f>(考核费用!M201)/10000</f>
        <v>722.536633213224</v>
      </c>
      <c r="M36" s="36">
        <f>(考核费用!N201)/10000</f>
        <v>536.522638955173</v>
      </c>
      <c r="N36" s="36">
        <f>(考核费用!O201)/10000</f>
        <v>186.013994258051</v>
      </c>
      <c r="O36" s="30">
        <f>(考核费用!P201)/10000</f>
        <v>1164.61590225731</v>
      </c>
      <c r="P36" s="36">
        <f>(考核费用!Q201)/10000</f>
        <v>849.596208128656</v>
      </c>
      <c r="Q36" s="36">
        <f>(考核费用!R201)/10000</f>
        <v>315.019694128656</v>
      </c>
      <c r="R36" s="36">
        <f>(考核费用!G201)/10000</f>
        <v>0</v>
      </c>
      <c r="S36" s="30">
        <f>(考核费用!S201)/10000</f>
        <v>4648.274879</v>
      </c>
      <c r="T36" s="36">
        <f>(考核费用!T201)/10000</f>
        <v>1263.17693</v>
      </c>
      <c r="U36" s="36">
        <f>(考核费用!U201)/10000</f>
        <v>1755.412953</v>
      </c>
      <c r="V36" s="36">
        <f>(考核费用!V201)/10000</f>
        <v>446.24285</v>
      </c>
      <c r="W36" s="36">
        <f>(考核费用!W201)/10000</f>
        <v>574.560728</v>
      </c>
      <c r="X36" s="36">
        <f>(考核费用!X201)/10000</f>
        <v>192.290266</v>
      </c>
      <c r="Y36" s="36">
        <f>(考核费用!Y201)/10000</f>
        <v>416.591152</v>
      </c>
    </row>
    <row r="37" ht="16.5" spans="1:25">
      <c r="A37" s="26" t="s">
        <v>110</v>
      </c>
      <c r="B37" s="34" t="s">
        <v>111</v>
      </c>
      <c r="C37" s="29">
        <f>(考核费用!C202)/10000</f>
        <v>868.606892</v>
      </c>
      <c r="D37" s="29">
        <f>(考核费用!D202)/10000</f>
        <v>0</v>
      </c>
      <c r="E37" s="29">
        <f>(考核费用!E202)/10000</f>
        <v>162.08699</v>
      </c>
      <c r="F37" s="29">
        <f>(考核费用!F202)/10000</f>
        <v>37.326662</v>
      </c>
      <c r="G37" s="30">
        <f>(考核费用!H202)/10000</f>
        <v>171.472568</v>
      </c>
      <c r="H37" s="30">
        <f>(考核费用!I202)/10000</f>
        <v>47.746166</v>
      </c>
      <c r="I37" s="29">
        <f>(考核费用!J202)/10000</f>
        <v>16.888303</v>
      </c>
      <c r="J37" s="29">
        <f>(考核费用!K202)/10000</f>
        <v>14.751733</v>
      </c>
      <c r="K37" s="29">
        <f>(考核费用!L202)/10000</f>
        <v>16.10613</v>
      </c>
      <c r="L37" s="30">
        <f>(考核费用!M202)/10000</f>
        <v>34.493124</v>
      </c>
      <c r="M37" s="29">
        <f>(考核费用!N202)/10000</f>
        <v>17.8673</v>
      </c>
      <c r="N37" s="29">
        <f>(考核费用!O202)/10000</f>
        <v>16.625824</v>
      </c>
      <c r="O37" s="30">
        <f>(考核费用!P202)/10000</f>
        <v>22.341201</v>
      </c>
      <c r="P37" s="29">
        <f>(考核费用!Q202)/10000</f>
        <v>10.99015</v>
      </c>
      <c r="Q37" s="29">
        <f>(考核费用!R202)/10000</f>
        <v>11.351051</v>
      </c>
      <c r="R37" s="29">
        <f>(考核费用!G202)/10000</f>
        <v>10.063984</v>
      </c>
      <c r="S37" s="30">
        <f>(考核费用!S202)/10000</f>
        <v>383.076197</v>
      </c>
      <c r="T37" s="29">
        <f>(考核费用!T202)/10000</f>
        <v>157.816399</v>
      </c>
      <c r="U37" s="29">
        <f>(考核费用!U202)/10000</f>
        <v>79.35695</v>
      </c>
      <c r="V37" s="29">
        <f>(考核费用!V202)/10000</f>
        <v>52.211835</v>
      </c>
      <c r="W37" s="29">
        <f>(考核费用!W202)/10000</f>
        <v>57.044982</v>
      </c>
      <c r="X37" s="29">
        <f>(考核费用!X202)/10000</f>
        <v>13.790906</v>
      </c>
      <c r="Y37" s="29">
        <f>(考核费用!Y202)/10000</f>
        <v>22.855125</v>
      </c>
    </row>
    <row r="38" ht="16.5" spans="1:25">
      <c r="A38" s="26"/>
      <c r="B38" s="34" t="s">
        <v>112</v>
      </c>
      <c r="C38" s="29">
        <f>(考核费用!C203)/10000</f>
        <v>6.567766</v>
      </c>
      <c r="D38" s="29">
        <f>(考核费用!D203)/10000</f>
        <v>0</v>
      </c>
      <c r="E38" s="29">
        <f>(考核费用!E203)/10000</f>
        <v>2.407147</v>
      </c>
      <c r="F38" s="29">
        <f>(考核费用!F203)/10000</f>
        <v>0</v>
      </c>
      <c r="G38" s="30">
        <f>(考核费用!H203)/10000</f>
        <v>1.533781</v>
      </c>
      <c r="H38" s="30">
        <f>(考核费用!I203)/10000</f>
        <v>0.505464</v>
      </c>
      <c r="I38" s="29">
        <f>(考核费用!J203)/10000</f>
        <v>0</v>
      </c>
      <c r="J38" s="29">
        <f>(考核费用!K203)/10000</f>
        <v>0.505464</v>
      </c>
      <c r="K38" s="29">
        <f>(考核费用!L203)/10000</f>
        <v>0</v>
      </c>
      <c r="L38" s="30">
        <f>(考核费用!M203)/10000</f>
        <v>0.095307</v>
      </c>
      <c r="M38" s="29">
        <f>(考核费用!N203)/10000</f>
        <v>0.024457</v>
      </c>
      <c r="N38" s="29">
        <f>(考核费用!O203)/10000</f>
        <v>0.07085</v>
      </c>
      <c r="O38" s="30">
        <f>(考核费用!P203)/10000</f>
        <v>0</v>
      </c>
      <c r="P38" s="29">
        <f>(考核费用!Q203)/10000</f>
        <v>0</v>
      </c>
      <c r="Q38" s="29">
        <f>(考核费用!R203)/10000</f>
        <v>0</v>
      </c>
      <c r="R38" s="29">
        <f>(考核费用!G203)/10000</f>
        <v>0.1619</v>
      </c>
      <c r="S38" s="30">
        <f>(考核费用!S203)/10000</f>
        <v>1.864167</v>
      </c>
      <c r="T38" s="29">
        <f>(考核费用!T203)/10000</f>
        <v>0.035131</v>
      </c>
      <c r="U38" s="29">
        <f>(考核费用!U203)/10000</f>
        <v>1.232436</v>
      </c>
      <c r="V38" s="29">
        <f>(考核费用!V203)/10000</f>
        <v>0.1229</v>
      </c>
      <c r="W38" s="29">
        <f>(考核费用!W203)/10000</f>
        <v>0</v>
      </c>
      <c r="X38" s="29">
        <f>(考核费用!X203)/10000</f>
        <v>0</v>
      </c>
      <c r="Y38" s="29">
        <f>(考核费用!Y203)/10000</f>
        <v>0.4737</v>
      </c>
    </row>
    <row r="39" ht="16.5" spans="1:25">
      <c r="A39" s="26"/>
      <c r="B39" s="34" t="s">
        <v>113</v>
      </c>
      <c r="C39" s="29">
        <f>(考核费用!C204)/10000</f>
        <v>1407.531435</v>
      </c>
      <c r="D39" s="29">
        <f>(考核费用!D204)/10000</f>
        <v>-13.800062</v>
      </c>
      <c r="E39" s="29">
        <f>(考核费用!E204)/10000</f>
        <v>169.771951</v>
      </c>
      <c r="F39" s="29">
        <f>(考核费用!F204)/10000</f>
        <v>17.93361</v>
      </c>
      <c r="G39" s="30">
        <f>(考核费用!H204)/10000</f>
        <v>747.82927</v>
      </c>
      <c r="H39" s="30">
        <f>(考核费用!I204)/10000</f>
        <v>81.26212</v>
      </c>
      <c r="I39" s="29">
        <f>(考核费用!J204)/10000</f>
        <v>23.598434</v>
      </c>
      <c r="J39" s="29">
        <f>(考核费用!K204)/10000</f>
        <v>23.892888</v>
      </c>
      <c r="K39" s="29">
        <f>(考核费用!L204)/10000</f>
        <v>33.770798</v>
      </c>
      <c r="L39" s="30">
        <f>(考核费用!M204)/10000</f>
        <v>36.342217</v>
      </c>
      <c r="M39" s="29">
        <f>(考核费用!N204)/10000</f>
        <v>18.492931</v>
      </c>
      <c r="N39" s="29">
        <f>(考核费用!O204)/10000</f>
        <v>17.849286</v>
      </c>
      <c r="O39" s="30">
        <f>(考核费用!P204)/10000</f>
        <v>12.453892</v>
      </c>
      <c r="P39" s="29">
        <f>(考核费用!Q204)/10000</f>
        <v>6.745077</v>
      </c>
      <c r="Q39" s="29">
        <f>(考核费用!R204)/10000</f>
        <v>5.708815</v>
      </c>
      <c r="R39" s="29">
        <f>(考核费用!G204)/10000</f>
        <v>7.533907</v>
      </c>
      <c r="S39" s="30">
        <f>(考核费用!S204)/10000</f>
        <v>348.20453</v>
      </c>
      <c r="T39" s="29">
        <f>(考核费用!T204)/10000</f>
        <v>221.662825</v>
      </c>
      <c r="U39" s="29">
        <f>(考核费用!U204)/10000</f>
        <v>39.436385</v>
      </c>
      <c r="V39" s="29">
        <f>(考核费用!V204)/10000</f>
        <v>39.547481</v>
      </c>
      <c r="W39" s="29">
        <f>(考核费用!W204)/10000</f>
        <v>18.961247</v>
      </c>
      <c r="X39" s="29">
        <f>(考核费用!X204)/10000</f>
        <v>19.316752</v>
      </c>
      <c r="Y39" s="29">
        <f>(考核费用!Y204)/10000</f>
        <v>9.27984</v>
      </c>
    </row>
    <row r="40" ht="16.5" spans="1:25">
      <c r="A40" s="26"/>
      <c r="B40" s="31" t="s">
        <v>114</v>
      </c>
      <c r="C40" s="29">
        <f>(考核费用!C205)/10000</f>
        <v>274.160044</v>
      </c>
      <c r="D40" s="29">
        <f>(考核费用!D205)/10000</f>
        <v>0</v>
      </c>
      <c r="E40" s="29">
        <f>(考核费用!E205)/10000</f>
        <v>92.509629</v>
      </c>
      <c r="F40" s="29">
        <f>(考核费用!F205)/10000</f>
        <v>1.646297</v>
      </c>
      <c r="G40" s="30">
        <f>(考核费用!H205)/10000</f>
        <v>146.461858</v>
      </c>
      <c r="H40" s="30">
        <f>(考核费用!I205)/10000</f>
        <v>5.712702</v>
      </c>
      <c r="I40" s="29">
        <f>(考核费用!J205)/10000</f>
        <v>1.822448</v>
      </c>
      <c r="J40" s="29">
        <f>(考核费用!K205)/10000</f>
        <v>2.490975</v>
      </c>
      <c r="K40" s="29">
        <f>(考核费用!L205)/10000</f>
        <v>1.399279</v>
      </c>
      <c r="L40" s="30">
        <f>(考核费用!M205)/10000</f>
        <v>5.537417</v>
      </c>
      <c r="M40" s="29">
        <f>(考核费用!N205)/10000</f>
        <v>3.543582</v>
      </c>
      <c r="N40" s="29">
        <f>(考核费用!O205)/10000</f>
        <v>1.993835</v>
      </c>
      <c r="O40" s="30">
        <f>(考核费用!P205)/10000</f>
        <v>4.386002</v>
      </c>
      <c r="P40" s="29">
        <f>(考核费用!Q205)/10000</f>
        <v>2.522625</v>
      </c>
      <c r="Q40" s="29">
        <f>(考核费用!R205)/10000</f>
        <v>1.863377</v>
      </c>
      <c r="R40" s="29">
        <f>(考核费用!G205)/10000</f>
        <v>2.40444</v>
      </c>
      <c r="S40" s="30">
        <f>(考核费用!S205)/10000</f>
        <v>15.501699</v>
      </c>
      <c r="T40" s="29">
        <f>(考核费用!T205)/10000</f>
        <v>6.150709</v>
      </c>
      <c r="U40" s="29">
        <f>(考核费用!U205)/10000</f>
        <v>2.100879</v>
      </c>
      <c r="V40" s="29">
        <f>(考核费用!V205)/10000</f>
        <v>0.801251</v>
      </c>
      <c r="W40" s="29">
        <f>(考核费用!W205)/10000</f>
        <v>3.105781</v>
      </c>
      <c r="X40" s="29">
        <f>(考核费用!X205)/10000</f>
        <v>1.102857</v>
      </c>
      <c r="Y40" s="29">
        <f>(考核费用!Y205)/10000</f>
        <v>2.240222</v>
      </c>
    </row>
    <row r="41" ht="16.5" spans="1:25">
      <c r="A41" s="26"/>
      <c r="B41" s="31" t="s">
        <v>115</v>
      </c>
      <c r="C41" s="29">
        <f>(考核费用!C206)/10000</f>
        <v>-0.113208</v>
      </c>
      <c r="D41" s="29">
        <f>(考核费用!D206)/10000</f>
        <v>0</v>
      </c>
      <c r="E41" s="29">
        <f>(考核费用!E206)/10000</f>
        <v>-0.113208</v>
      </c>
      <c r="F41" s="29">
        <f>(考核费用!F206)/10000</f>
        <v>0</v>
      </c>
      <c r="G41" s="30">
        <f>(考核费用!H206)/10000</f>
        <v>0</v>
      </c>
      <c r="H41" s="30">
        <f>(考核费用!I206)/10000</f>
        <v>0</v>
      </c>
      <c r="I41" s="29">
        <f>(考核费用!J206)/10000</f>
        <v>0</v>
      </c>
      <c r="J41" s="29">
        <f>(考核费用!K206)/10000</f>
        <v>0</v>
      </c>
      <c r="K41" s="29">
        <f>(考核费用!L206)/10000</f>
        <v>0</v>
      </c>
      <c r="L41" s="30">
        <f>(考核费用!M206)/10000</f>
        <v>0</v>
      </c>
      <c r="M41" s="29">
        <f>(考核费用!N206)/10000</f>
        <v>0</v>
      </c>
      <c r="N41" s="29">
        <f>(考核费用!O206)/10000</f>
        <v>0</v>
      </c>
      <c r="O41" s="30">
        <f>(考核费用!P206)/10000</f>
        <v>0</v>
      </c>
      <c r="P41" s="29">
        <f>(考核费用!Q206)/10000</f>
        <v>0</v>
      </c>
      <c r="Q41" s="29">
        <f>(考核费用!R206)/10000</f>
        <v>0</v>
      </c>
      <c r="R41" s="29">
        <f>(考核费用!G206)/10000</f>
        <v>0</v>
      </c>
      <c r="S41" s="30">
        <f>(考核费用!S206)/10000</f>
        <v>0</v>
      </c>
      <c r="T41" s="29">
        <f>(考核费用!T206)/10000</f>
        <v>0</v>
      </c>
      <c r="U41" s="29">
        <f>(考核费用!U206)/10000</f>
        <v>0</v>
      </c>
      <c r="V41" s="29">
        <f>(考核费用!V206)/10000</f>
        <v>0</v>
      </c>
      <c r="W41" s="29">
        <f>(考核费用!W206)/10000</f>
        <v>0</v>
      </c>
      <c r="X41" s="29">
        <f>(考核费用!X206)/10000</f>
        <v>0</v>
      </c>
      <c r="Y41" s="29">
        <f>(考核费用!Y206)/10000</f>
        <v>0</v>
      </c>
    </row>
    <row r="42" ht="16.5" spans="1:25">
      <c r="A42" s="26"/>
      <c r="B42" s="31" t="s">
        <v>116</v>
      </c>
      <c r="C42" s="29">
        <f>(考核费用!C207)/10000</f>
        <v>246.786792</v>
      </c>
      <c r="D42" s="29">
        <f>(考核费用!D207)/10000</f>
        <v>0</v>
      </c>
      <c r="E42" s="29">
        <f>(考核费用!E207)/10000</f>
        <v>174.686792</v>
      </c>
      <c r="F42" s="29">
        <f>(考核费用!F207)/10000</f>
        <v>0</v>
      </c>
      <c r="G42" s="30">
        <f>(考核费用!H207)/10000</f>
        <v>66.3</v>
      </c>
      <c r="H42" s="30">
        <f>(考核费用!I207)/10000</f>
        <v>0</v>
      </c>
      <c r="I42" s="29">
        <f>(考核费用!J207)/10000</f>
        <v>0</v>
      </c>
      <c r="J42" s="29">
        <f>(考核费用!K207)/10000</f>
        <v>0</v>
      </c>
      <c r="K42" s="29">
        <f>(考核费用!L207)/10000</f>
        <v>0</v>
      </c>
      <c r="L42" s="30">
        <f>(考核费用!M207)/10000</f>
        <v>5</v>
      </c>
      <c r="M42" s="29">
        <f>(考核费用!N207)/10000</f>
        <v>5</v>
      </c>
      <c r="N42" s="29">
        <f>(考核费用!O207)/10000</f>
        <v>0</v>
      </c>
      <c r="O42" s="30">
        <f>(考核费用!P207)/10000</f>
        <v>0</v>
      </c>
      <c r="P42" s="29">
        <f>(考核费用!Q207)/10000</f>
        <v>0</v>
      </c>
      <c r="Q42" s="29">
        <f>(考核费用!R207)/10000</f>
        <v>0</v>
      </c>
      <c r="R42" s="29">
        <f>(考核费用!G207)/10000</f>
        <v>0.8</v>
      </c>
      <c r="S42" s="30">
        <f>(考核费用!S207)/10000</f>
        <v>0</v>
      </c>
      <c r="T42" s="29">
        <f>(考核费用!T207)/10000</f>
        <v>0</v>
      </c>
      <c r="U42" s="29">
        <f>(考核费用!U207)/10000</f>
        <v>0</v>
      </c>
      <c r="V42" s="29">
        <f>(考核费用!V207)/10000</f>
        <v>0</v>
      </c>
      <c r="W42" s="29">
        <f>(考核费用!W207)/10000</f>
        <v>0</v>
      </c>
      <c r="X42" s="29">
        <f>(考核费用!X207)/10000</f>
        <v>0</v>
      </c>
      <c r="Y42" s="29">
        <f>(考核费用!Y207)/10000</f>
        <v>0</v>
      </c>
    </row>
    <row r="43" ht="16.5" spans="1:25">
      <c r="A43" s="26"/>
      <c r="B43" s="31" t="s">
        <v>117</v>
      </c>
      <c r="C43" s="29">
        <f>(考核费用!C208)/10000</f>
        <v>69.21568</v>
      </c>
      <c r="D43" s="29">
        <f>(考核费用!D208)/10000</f>
        <v>0</v>
      </c>
      <c r="E43" s="29">
        <f>(考核费用!E208)/10000</f>
        <v>38.905743</v>
      </c>
      <c r="F43" s="29">
        <f>(考核费用!F208)/10000</f>
        <v>0</v>
      </c>
      <c r="G43" s="30">
        <f>(考核费用!H208)/10000</f>
        <v>9.011027</v>
      </c>
      <c r="H43" s="30">
        <f>(考核费用!I208)/10000</f>
        <v>0</v>
      </c>
      <c r="I43" s="29">
        <f>(考核费用!J208)/10000</f>
        <v>0</v>
      </c>
      <c r="J43" s="29">
        <f>(考核费用!K208)/10000</f>
        <v>0</v>
      </c>
      <c r="K43" s="29">
        <f>(考核费用!L208)/10000</f>
        <v>0</v>
      </c>
      <c r="L43" s="30">
        <f>(考核费用!M208)/10000</f>
        <v>0</v>
      </c>
      <c r="M43" s="29">
        <f>(考核费用!N208)/10000</f>
        <v>0</v>
      </c>
      <c r="N43" s="29">
        <f>(考核费用!O208)/10000</f>
        <v>0</v>
      </c>
      <c r="O43" s="30">
        <f>(考核费用!P208)/10000</f>
        <v>0</v>
      </c>
      <c r="P43" s="29">
        <f>(考核费用!Q208)/10000</f>
        <v>0</v>
      </c>
      <c r="Q43" s="29">
        <f>(考核费用!R208)/10000</f>
        <v>0</v>
      </c>
      <c r="R43" s="29">
        <f>(考核费用!G208)/10000</f>
        <v>21.29891</v>
      </c>
      <c r="S43" s="30">
        <f>(考核费用!S208)/10000</f>
        <v>0</v>
      </c>
      <c r="T43" s="29">
        <f>(考核费用!T208)/10000</f>
        <v>0</v>
      </c>
      <c r="U43" s="29">
        <f>(考核费用!U208)/10000</f>
        <v>0</v>
      </c>
      <c r="V43" s="29">
        <f>(考核费用!V208)/10000</f>
        <v>0</v>
      </c>
      <c r="W43" s="29">
        <f>(考核费用!W208)/10000</f>
        <v>0</v>
      </c>
      <c r="X43" s="29">
        <f>(考核费用!X208)/10000</f>
        <v>0</v>
      </c>
      <c r="Y43" s="29">
        <f>(考核费用!Y208)/10000</f>
        <v>0</v>
      </c>
    </row>
    <row r="44" ht="16.5" spans="1:25">
      <c r="A44" s="26"/>
      <c r="B44" s="31" t="s">
        <v>118</v>
      </c>
      <c r="C44" s="29">
        <f>(考核费用!C209)/10000</f>
        <v>93.708946</v>
      </c>
      <c r="D44" s="29">
        <f>(考核费用!D209)/10000</f>
        <v>0</v>
      </c>
      <c r="E44" s="29">
        <f>(考核费用!E209)/10000</f>
        <v>91.319004</v>
      </c>
      <c r="F44" s="29">
        <f>(考核费用!F209)/10000</f>
        <v>0</v>
      </c>
      <c r="G44" s="30">
        <f>(考核费用!H209)/10000</f>
        <v>2.389942</v>
      </c>
      <c r="H44" s="30">
        <f>(考核费用!I209)/10000</f>
        <v>0</v>
      </c>
      <c r="I44" s="29">
        <f>(考核费用!J209)/10000</f>
        <v>0</v>
      </c>
      <c r="J44" s="29">
        <f>(考核费用!K209)/10000</f>
        <v>0</v>
      </c>
      <c r="K44" s="29">
        <f>(考核费用!L209)/10000</f>
        <v>0</v>
      </c>
      <c r="L44" s="30">
        <f>(考核费用!M209)/10000</f>
        <v>0</v>
      </c>
      <c r="M44" s="29">
        <f>(考核费用!N209)/10000</f>
        <v>0</v>
      </c>
      <c r="N44" s="29">
        <f>(考核费用!O209)/10000</f>
        <v>0</v>
      </c>
      <c r="O44" s="30">
        <f>(考核费用!P209)/10000</f>
        <v>0</v>
      </c>
      <c r="P44" s="29">
        <f>(考核费用!Q209)/10000</f>
        <v>0</v>
      </c>
      <c r="Q44" s="29">
        <f>(考核费用!R209)/10000</f>
        <v>0</v>
      </c>
      <c r="R44" s="29">
        <f>(考核费用!G209)/10000</f>
        <v>0</v>
      </c>
      <c r="S44" s="30">
        <f>(考核费用!S209)/10000</f>
        <v>0</v>
      </c>
      <c r="T44" s="29">
        <f>(考核费用!T209)/10000</f>
        <v>0</v>
      </c>
      <c r="U44" s="29">
        <f>(考核费用!U209)/10000</f>
        <v>0</v>
      </c>
      <c r="V44" s="29">
        <f>(考核费用!V209)/10000</f>
        <v>0</v>
      </c>
      <c r="W44" s="29">
        <f>(考核费用!W209)/10000</f>
        <v>0</v>
      </c>
      <c r="X44" s="29">
        <f>(考核费用!X209)/10000</f>
        <v>0</v>
      </c>
      <c r="Y44" s="29">
        <f>(考核费用!Y209)/10000</f>
        <v>0</v>
      </c>
    </row>
    <row r="45" ht="16.5" spans="1:25">
      <c r="A45" s="26"/>
      <c r="B45" s="31" t="s">
        <v>119</v>
      </c>
      <c r="C45" s="29">
        <f>(考核费用!C210)/10000</f>
        <v>60.145325</v>
      </c>
      <c r="D45" s="29">
        <f>(考核费用!D210)/10000</f>
        <v>0</v>
      </c>
      <c r="E45" s="29">
        <f>(考核费用!E210)/10000</f>
        <v>10.218328</v>
      </c>
      <c r="F45" s="29">
        <f>(考核费用!F210)/10000</f>
        <v>0.510487</v>
      </c>
      <c r="G45" s="30">
        <f>(考核费用!H210)/10000</f>
        <v>14.967763</v>
      </c>
      <c r="H45" s="30">
        <f>(考核费用!I210)/10000</f>
        <v>8.519728</v>
      </c>
      <c r="I45" s="29">
        <f>(考核费用!J210)/10000</f>
        <v>0.12705</v>
      </c>
      <c r="J45" s="29">
        <f>(考核费用!K210)/10000</f>
        <v>0.1192</v>
      </c>
      <c r="K45" s="29">
        <f>(考核费用!L210)/10000</f>
        <v>8.273478</v>
      </c>
      <c r="L45" s="30">
        <f>(考核费用!M210)/10000</f>
        <v>0.2556</v>
      </c>
      <c r="M45" s="29">
        <f>(考核费用!N210)/10000</f>
        <v>0.2261</v>
      </c>
      <c r="N45" s="29">
        <f>(考核费用!O210)/10000</f>
        <v>0.0295</v>
      </c>
      <c r="O45" s="30">
        <f>(考核费用!P210)/10000</f>
        <v>0.041243</v>
      </c>
      <c r="P45" s="29">
        <f>(考核费用!Q210)/10000</f>
        <v>0.026</v>
      </c>
      <c r="Q45" s="29">
        <f>(考核费用!R210)/10000</f>
        <v>0.015243</v>
      </c>
      <c r="R45" s="29">
        <f>(考核费用!G210)/10000</f>
        <v>0.065</v>
      </c>
      <c r="S45" s="30">
        <f>(考核费用!S210)/10000</f>
        <v>25.567176</v>
      </c>
      <c r="T45" s="29">
        <f>(考核费用!T210)/10000</f>
        <v>17.327677</v>
      </c>
      <c r="U45" s="29">
        <f>(考核费用!U210)/10000</f>
        <v>4.43512</v>
      </c>
      <c r="V45" s="29">
        <f>(考核费用!V210)/10000</f>
        <v>0.973771</v>
      </c>
      <c r="W45" s="29">
        <f>(考核费用!W210)/10000</f>
        <v>0.375724</v>
      </c>
      <c r="X45" s="29">
        <f>(考核费用!X210)/10000</f>
        <v>0.2704</v>
      </c>
      <c r="Y45" s="29">
        <f>(考核费用!Y210)/10000</f>
        <v>2.184484</v>
      </c>
    </row>
    <row r="46" ht="16.5" spans="1:25">
      <c r="A46" s="26"/>
      <c r="B46" s="31" t="s">
        <v>120</v>
      </c>
      <c r="C46" s="29">
        <f>(考核费用!C211)/10000</f>
        <v>524.00863</v>
      </c>
      <c r="D46" s="29">
        <f>(考核费用!D211)/10000</f>
        <v>0</v>
      </c>
      <c r="E46" s="29">
        <f>(考核费用!E211)/10000</f>
        <v>348.44667</v>
      </c>
      <c r="F46" s="29">
        <f>(考核费用!F211)/10000</f>
        <v>0.14765</v>
      </c>
      <c r="G46" s="30">
        <f>(考核费用!H211)/10000</f>
        <v>166.36216</v>
      </c>
      <c r="H46" s="30">
        <f>(考核费用!I211)/10000</f>
        <v>0.04075</v>
      </c>
      <c r="I46" s="29">
        <f>(考核费用!J211)/10000</f>
        <v>0</v>
      </c>
      <c r="J46" s="29">
        <f>(考核费用!K211)/10000</f>
        <v>0.04075</v>
      </c>
      <c r="K46" s="29">
        <f>(考核费用!L211)/10000</f>
        <v>0</v>
      </c>
      <c r="L46" s="30">
        <f>(考核费用!M211)/10000</f>
        <v>0.0815</v>
      </c>
      <c r="M46" s="29">
        <f>(考核费用!N211)/10000</f>
        <v>0.04075</v>
      </c>
      <c r="N46" s="29">
        <f>(考核费用!O211)/10000</f>
        <v>0.04075</v>
      </c>
      <c r="O46" s="30">
        <f>(考核费用!P211)/10000</f>
        <v>0.0815</v>
      </c>
      <c r="P46" s="29">
        <f>(考核费用!Q211)/10000</f>
        <v>0.04075</v>
      </c>
      <c r="Q46" s="29">
        <f>(考核费用!R211)/10000</f>
        <v>0.04075</v>
      </c>
      <c r="R46" s="29">
        <f>(考核费用!G211)/10000</f>
        <v>0.04075</v>
      </c>
      <c r="S46" s="30">
        <f>(考核费用!S211)/10000</f>
        <v>8.80765</v>
      </c>
      <c r="T46" s="29">
        <f>(考核费用!T211)/10000</f>
        <v>8.66</v>
      </c>
      <c r="U46" s="29">
        <f>(考核费用!U211)/10000</f>
        <v>0.14765</v>
      </c>
      <c r="V46" s="29">
        <f>(考核费用!V211)/10000</f>
        <v>0</v>
      </c>
      <c r="W46" s="29">
        <f>(考核费用!W211)/10000</f>
        <v>0</v>
      </c>
      <c r="X46" s="29">
        <f>(考核费用!X211)/10000</f>
        <v>0</v>
      </c>
      <c r="Y46" s="29">
        <f>(考核费用!Y211)/10000</f>
        <v>0</v>
      </c>
    </row>
    <row r="47" ht="16.5" spans="1:25">
      <c r="A47" s="26"/>
      <c r="B47" s="34" t="s">
        <v>121</v>
      </c>
      <c r="C47" s="29">
        <f>(考核费用!C212)/10000</f>
        <v>87.746638</v>
      </c>
      <c r="D47" s="29">
        <f>(考核费用!D212)/10000</f>
        <v>0</v>
      </c>
      <c r="E47" s="29">
        <f>(考核费用!E212)/10000</f>
        <v>52.809852</v>
      </c>
      <c r="F47" s="29">
        <f>(考核费用!F212)/10000</f>
        <v>0</v>
      </c>
      <c r="G47" s="30">
        <f>(考核费用!H212)/10000</f>
        <v>34.936786</v>
      </c>
      <c r="H47" s="30">
        <f>(考核费用!I212)/10000</f>
        <v>0</v>
      </c>
      <c r="I47" s="29">
        <f>(考核费用!J212)/10000</f>
        <v>0</v>
      </c>
      <c r="J47" s="29">
        <f>(考核费用!K212)/10000</f>
        <v>0</v>
      </c>
      <c r="K47" s="29">
        <f>(考核费用!L212)/10000</f>
        <v>0</v>
      </c>
      <c r="L47" s="30">
        <f>(考核费用!M212)/10000</f>
        <v>0</v>
      </c>
      <c r="M47" s="29">
        <f>(考核费用!N212)/10000</f>
        <v>0</v>
      </c>
      <c r="N47" s="29">
        <f>(考核费用!O212)/10000</f>
        <v>0</v>
      </c>
      <c r="O47" s="30">
        <f>(考核费用!P212)/10000</f>
        <v>0</v>
      </c>
      <c r="P47" s="29">
        <f>(考核费用!Q212)/10000</f>
        <v>0</v>
      </c>
      <c r="Q47" s="29">
        <f>(考核费用!R212)/10000</f>
        <v>0</v>
      </c>
      <c r="R47" s="29">
        <f>(考核费用!G212)/10000</f>
        <v>0</v>
      </c>
      <c r="S47" s="30">
        <f>(考核费用!S212)/10000</f>
        <v>0</v>
      </c>
      <c r="T47" s="29">
        <f>(考核费用!T212)/10000</f>
        <v>0</v>
      </c>
      <c r="U47" s="29">
        <f>(考核费用!U212)/10000</f>
        <v>0</v>
      </c>
      <c r="V47" s="29">
        <f>(考核费用!V212)/10000</f>
        <v>0</v>
      </c>
      <c r="W47" s="29">
        <f>(考核费用!W212)/10000</f>
        <v>0</v>
      </c>
      <c r="X47" s="29">
        <f>(考核费用!X212)/10000</f>
        <v>0</v>
      </c>
      <c r="Y47" s="29">
        <f>(考核费用!Y212)/10000</f>
        <v>0</v>
      </c>
    </row>
    <row r="48" ht="16.5" spans="1:25">
      <c r="A48" s="26"/>
      <c r="B48" s="34" t="s">
        <v>122</v>
      </c>
      <c r="C48" s="29">
        <f>(考核费用!C213)/10000</f>
        <v>208.68995</v>
      </c>
      <c r="D48" s="29">
        <f>(考核费用!D213)/10000</f>
        <v>0</v>
      </c>
      <c r="E48" s="29">
        <f>(考核费用!E213)/10000</f>
        <v>36.377624</v>
      </c>
      <c r="F48" s="29">
        <f>(考核费用!F213)/10000</f>
        <v>0.275748</v>
      </c>
      <c r="G48" s="30">
        <f>(考核费用!H213)/10000</f>
        <v>118.223879</v>
      </c>
      <c r="H48" s="30">
        <f>(考核费用!I213)/10000</f>
        <v>15.321175</v>
      </c>
      <c r="I48" s="29">
        <f>(考核费用!J213)/10000</f>
        <v>0.436463</v>
      </c>
      <c r="J48" s="29">
        <f>(考核费用!K213)/10000</f>
        <v>0.984316</v>
      </c>
      <c r="K48" s="29">
        <f>(考核费用!L213)/10000</f>
        <v>13.900396</v>
      </c>
      <c r="L48" s="30">
        <f>(考核费用!M213)/10000</f>
        <v>2.618154</v>
      </c>
      <c r="M48" s="29">
        <f>(考核费用!N213)/10000</f>
        <v>1.841957</v>
      </c>
      <c r="N48" s="29">
        <f>(考核费用!O213)/10000</f>
        <v>0.776197</v>
      </c>
      <c r="O48" s="30">
        <f>(考核费用!P213)/10000</f>
        <v>1.073003</v>
      </c>
      <c r="P48" s="29">
        <f>(考核费用!Q213)/10000</f>
        <v>0.642749</v>
      </c>
      <c r="Q48" s="29">
        <f>(考核费用!R213)/10000</f>
        <v>0.430254</v>
      </c>
      <c r="R48" s="29">
        <f>(考核费用!G213)/10000</f>
        <v>30.164792</v>
      </c>
      <c r="S48" s="30">
        <f>(考核费用!S213)/10000</f>
        <v>4.635575</v>
      </c>
      <c r="T48" s="29">
        <f>(考核费用!T213)/10000</f>
        <v>1.379772</v>
      </c>
      <c r="U48" s="29">
        <f>(考核费用!U213)/10000</f>
        <v>0.68388</v>
      </c>
      <c r="V48" s="29">
        <f>(考核费用!V213)/10000</f>
        <v>0.38342</v>
      </c>
      <c r="W48" s="29">
        <f>(考核费用!W213)/10000</f>
        <v>1.148436</v>
      </c>
      <c r="X48" s="29">
        <f>(考核费用!X213)/10000</f>
        <v>0.462113</v>
      </c>
      <c r="Y48" s="29">
        <f>(考核费用!Y213)/10000</f>
        <v>0.577954</v>
      </c>
    </row>
    <row r="49" ht="16.5" spans="1:25">
      <c r="A49" s="26"/>
      <c r="B49" s="39" t="s">
        <v>123</v>
      </c>
      <c r="C49" s="29">
        <f>(考核费用!C214)/10000</f>
        <v>413.661582</v>
      </c>
      <c r="D49" s="29">
        <f>(考核费用!D214)/10000</f>
        <v>0</v>
      </c>
      <c r="E49" s="29">
        <f>(考核费用!E214)/10000</f>
        <v>109.526896</v>
      </c>
      <c r="F49" s="29">
        <f>(考核费用!F214)/10000</f>
        <v>0</v>
      </c>
      <c r="G49" s="30">
        <f>(考核费用!H214)/10000</f>
        <v>214.583962</v>
      </c>
      <c r="H49" s="30">
        <f>(考核费用!I214)/10000</f>
        <v>9.363317</v>
      </c>
      <c r="I49" s="29">
        <f>(考核费用!J214)/10000</f>
        <v>4.133448</v>
      </c>
      <c r="J49" s="29">
        <f>(考核费用!K214)/10000</f>
        <v>3.268668</v>
      </c>
      <c r="K49" s="29">
        <f>(考核费用!L214)/10000</f>
        <v>1.961201</v>
      </c>
      <c r="L49" s="30">
        <f>(考核费用!M214)/10000</f>
        <v>28.822367</v>
      </c>
      <c r="M49" s="29">
        <f>(考核费用!N214)/10000</f>
        <v>26.207432</v>
      </c>
      <c r="N49" s="29">
        <f>(考核费用!O214)/10000</f>
        <v>2.614935</v>
      </c>
      <c r="O49" s="30">
        <f>(考核费用!P214)/10000</f>
        <v>38.602709</v>
      </c>
      <c r="P49" s="29">
        <f>(考核费用!Q214)/10000</f>
        <v>36.756523</v>
      </c>
      <c r="Q49" s="29">
        <f>(考核费用!R214)/10000</f>
        <v>1.846186</v>
      </c>
      <c r="R49" s="29">
        <f>(考核费用!G214)/10000</f>
        <v>1.961201</v>
      </c>
      <c r="S49" s="30">
        <f>(考核费用!S214)/10000</f>
        <v>10.80113</v>
      </c>
      <c r="T49" s="29">
        <f>(考核费用!T214)/10000</f>
        <v>4.285203</v>
      </c>
      <c r="U49" s="29">
        <f>(考核费用!U214)/10000</f>
        <v>2.614935</v>
      </c>
      <c r="V49" s="29">
        <f>(考核费用!V214)/10000</f>
        <v>1.307467</v>
      </c>
      <c r="W49" s="29">
        <f>(考核费用!W214)/10000</f>
        <v>1.286059</v>
      </c>
      <c r="X49" s="29">
        <f>(考核费用!X214)/10000</f>
        <v>0.653733</v>
      </c>
      <c r="Y49" s="29">
        <f>(考核费用!Y214)/10000</f>
        <v>0.653733</v>
      </c>
    </row>
    <row r="50" ht="16.5" spans="1:25">
      <c r="A50" s="26"/>
      <c r="B50" s="39" t="s">
        <v>124</v>
      </c>
      <c r="C50" s="29">
        <f>(考核费用!C215)/10000</f>
        <v>123.720805</v>
      </c>
      <c r="D50" s="29">
        <f>(考核费用!D215)/10000</f>
        <v>0</v>
      </c>
      <c r="E50" s="29">
        <f>(考核费用!E215)/10000</f>
        <v>65.094338</v>
      </c>
      <c r="F50" s="29">
        <f>(考核费用!F215)/10000</f>
        <v>0</v>
      </c>
      <c r="G50" s="30">
        <f>(考核费用!H215)/10000</f>
        <v>32.35286</v>
      </c>
      <c r="H50" s="30">
        <f>(考核费用!I215)/10000</f>
        <v>5.946396</v>
      </c>
      <c r="I50" s="29">
        <f>(考核费用!J215)/10000</f>
        <v>0</v>
      </c>
      <c r="J50" s="29">
        <f>(考核费用!K215)/10000</f>
        <v>0.924528</v>
      </c>
      <c r="K50" s="29">
        <f>(考核费用!L215)/10000</f>
        <v>5.021868</v>
      </c>
      <c r="L50" s="30">
        <f>(考核费用!M215)/10000</f>
        <v>0</v>
      </c>
      <c r="M50" s="29">
        <f>(考核费用!N215)/10000</f>
        <v>0</v>
      </c>
      <c r="N50" s="29">
        <f>(考核费用!O215)/10000</f>
        <v>0</v>
      </c>
      <c r="O50" s="30">
        <f>(考核费用!P215)/10000</f>
        <v>16.981134</v>
      </c>
      <c r="P50" s="29">
        <f>(考核费用!Q215)/10000</f>
        <v>0</v>
      </c>
      <c r="Q50" s="29">
        <f>(考核费用!R215)/10000</f>
        <v>16.981134</v>
      </c>
      <c r="R50" s="29">
        <f>(考核费用!G215)/10000</f>
        <v>0</v>
      </c>
      <c r="S50" s="30">
        <f>(考核费用!S215)/10000</f>
        <v>3.346077</v>
      </c>
      <c r="T50" s="29">
        <f>(考核费用!T215)/10000</f>
        <v>2.830188</v>
      </c>
      <c r="U50" s="29">
        <f>(考核费用!U215)/10000</f>
        <v>0</v>
      </c>
      <c r="V50" s="29">
        <f>(考核费用!V215)/10000</f>
        <v>0.515889</v>
      </c>
      <c r="W50" s="29">
        <f>(考核费用!W215)/10000</f>
        <v>0</v>
      </c>
      <c r="X50" s="29">
        <f>(考核费用!X215)/10000</f>
        <v>0</v>
      </c>
      <c r="Y50" s="29">
        <f>(考核费用!Y215)/10000</f>
        <v>0</v>
      </c>
    </row>
    <row r="51" ht="16.5" spans="1:25">
      <c r="A51" s="26"/>
      <c r="B51" s="39" t="s">
        <v>125</v>
      </c>
      <c r="C51" s="29">
        <f>(考核费用!C216)/10000</f>
        <v>149.7182</v>
      </c>
      <c r="D51" s="29">
        <f>(考核费用!D216)/10000</f>
        <v>0</v>
      </c>
      <c r="E51" s="29">
        <f>(考核费用!E216)/10000</f>
        <v>0</v>
      </c>
      <c r="F51" s="29">
        <f>(考核费用!F216)/10000</f>
        <v>0</v>
      </c>
      <c r="G51" s="30">
        <f>(考核费用!H216)/10000</f>
        <v>0</v>
      </c>
      <c r="H51" s="30">
        <f>(考核费用!I216)/10000</f>
        <v>0</v>
      </c>
      <c r="I51" s="29">
        <f>(考核费用!J216)/10000</f>
        <v>0</v>
      </c>
      <c r="J51" s="29">
        <f>(考核费用!K216)/10000</f>
        <v>0</v>
      </c>
      <c r="K51" s="29">
        <f>(考核费用!L216)/10000</f>
        <v>0</v>
      </c>
      <c r="L51" s="30">
        <f>(考核费用!M216)/10000</f>
        <v>124.8069</v>
      </c>
      <c r="M51" s="29">
        <f>(考核费用!N216)/10000</f>
        <v>124.8069</v>
      </c>
      <c r="N51" s="29">
        <f>(考核费用!O216)/10000</f>
        <v>0</v>
      </c>
      <c r="O51" s="30">
        <f>(考核费用!P216)/10000</f>
        <v>24.9113</v>
      </c>
      <c r="P51" s="29">
        <f>(考核费用!Q216)/10000</f>
        <v>0</v>
      </c>
      <c r="Q51" s="29">
        <f>(考核费用!R216)/10000</f>
        <v>24.9113</v>
      </c>
      <c r="R51" s="29">
        <f>(考核费用!G216)/10000</f>
        <v>0</v>
      </c>
      <c r="S51" s="30">
        <f>(考核费用!S216)/10000</f>
        <v>0</v>
      </c>
      <c r="T51" s="29">
        <f>(考核费用!T216)/10000</f>
        <v>0</v>
      </c>
      <c r="U51" s="29">
        <f>(考核费用!U216)/10000</f>
        <v>0</v>
      </c>
      <c r="V51" s="29">
        <f>(考核费用!V216)/10000</f>
        <v>0</v>
      </c>
      <c r="W51" s="29">
        <f>(考核费用!W216)/10000</f>
        <v>0</v>
      </c>
      <c r="X51" s="29">
        <f>(考核费用!X216)/10000</f>
        <v>0</v>
      </c>
      <c r="Y51" s="29">
        <f>(考核费用!Y216)/10000</f>
        <v>0</v>
      </c>
    </row>
    <row r="52" ht="16.5" spans="1:25">
      <c r="A52" s="26"/>
      <c r="B52" s="39" t="s">
        <v>126</v>
      </c>
      <c r="C52" s="29">
        <f>(考核费用!C217)/10000</f>
        <v>22.04435</v>
      </c>
      <c r="D52" s="29">
        <f>(考核费用!D217)/10000</f>
        <v>0</v>
      </c>
      <c r="E52" s="29">
        <f>(考核费用!E217)/10000</f>
        <v>22.04435</v>
      </c>
      <c r="F52" s="29">
        <f>(考核费用!F217)/10000</f>
        <v>0</v>
      </c>
      <c r="G52" s="30">
        <f>(考核费用!H217)/10000</f>
        <v>0</v>
      </c>
      <c r="H52" s="30">
        <f>(考核费用!I217)/10000</f>
        <v>0</v>
      </c>
      <c r="I52" s="29">
        <f>(考核费用!J217)/10000</f>
        <v>0</v>
      </c>
      <c r="J52" s="29">
        <f>(考核费用!K217)/10000</f>
        <v>0</v>
      </c>
      <c r="K52" s="29">
        <f>(考核费用!L217)/10000</f>
        <v>0</v>
      </c>
      <c r="L52" s="30">
        <f>(考核费用!M217)/10000</f>
        <v>0</v>
      </c>
      <c r="M52" s="29">
        <f>(考核费用!N217)/10000</f>
        <v>0</v>
      </c>
      <c r="N52" s="29">
        <f>(考核费用!O217)/10000</f>
        <v>0</v>
      </c>
      <c r="O52" s="30">
        <f>(考核费用!P217)/10000</f>
        <v>0</v>
      </c>
      <c r="P52" s="29">
        <f>(考核费用!Q217)/10000</f>
        <v>0</v>
      </c>
      <c r="Q52" s="29">
        <f>(考核费用!R217)/10000</f>
        <v>0</v>
      </c>
      <c r="R52" s="29">
        <f>(考核费用!G217)/10000</f>
        <v>0</v>
      </c>
      <c r="S52" s="30">
        <f>(考核费用!S217)/10000</f>
        <v>0</v>
      </c>
      <c r="T52" s="29">
        <f>(考核费用!T217)/10000</f>
        <v>0</v>
      </c>
      <c r="U52" s="29">
        <f>(考核费用!U217)/10000</f>
        <v>0</v>
      </c>
      <c r="V52" s="29">
        <f>(考核费用!V217)/10000</f>
        <v>0</v>
      </c>
      <c r="W52" s="29">
        <f>(考核费用!W217)/10000</f>
        <v>0</v>
      </c>
      <c r="X52" s="29">
        <f>(考核费用!X217)/10000</f>
        <v>0</v>
      </c>
      <c r="Y52" s="29">
        <f>(考核费用!Y217)/10000</f>
        <v>0</v>
      </c>
    </row>
    <row r="53" ht="16.5" spans="1:25">
      <c r="A53" s="26"/>
      <c r="B53" s="34" t="s">
        <v>127</v>
      </c>
      <c r="C53" s="29">
        <f>(考核费用!C218)/10000</f>
        <v>15.898465</v>
      </c>
      <c r="D53" s="29">
        <f>(考核费用!D218)/10000</f>
        <v>0</v>
      </c>
      <c r="E53" s="29">
        <f>(考核费用!E218)/10000</f>
        <v>7.92879</v>
      </c>
      <c r="F53" s="29">
        <f>(考核费用!F218)/10000</f>
        <v>0</v>
      </c>
      <c r="G53" s="30">
        <f>(考核费用!H218)/10000</f>
        <v>4.498381</v>
      </c>
      <c r="H53" s="30">
        <f>(考核费用!I218)/10000</f>
        <v>0.770849</v>
      </c>
      <c r="I53" s="29">
        <f>(考核费用!J218)/10000</f>
        <v>0.201028</v>
      </c>
      <c r="J53" s="29">
        <f>(考核费用!K218)/10000</f>
        <v>0</v>
      </c>
      <c r="K53" s="29">
        <f>(考核费用!L218)/10000</f>
        <v>0.569821</v>
      </c>
      <c r="L53" s="30">
        <f>(考核费用!M218)/10000</f>
        <v>0.25164</v>
      </c>
      <c r="M53" s="29">
        <f>(考核费用!N218)/10000</f>
        <v>0.25164</v>
      </c>
      <c r="N53" s="29">
        <f>(考核费用!O218)/10000</f>
        <v>0</v>
      </c>
      <c r="O53" s="30">
        <f>(考核费用!P218)/10000</f>
        <v>0.03451</v>
      </c>
      <c r="P53" s="29">
        <f>(考核费用!Q218)/10000</f>
        <v>0</v>
      </c>
      <c r="Q53" s="29">
        <f>(考核费用!R218)/10000</f>
        <v>0.03451</v>
      </c>
      <c r="R53" s="29">
        <f>(考核费用!G218)/10000</f>
        <v>1.742052</v>
      </c>
      <c r="S53" s="30">
        <f>(考核费用!S218)/10000</f>
        <v>0.672243</v>
      </c>
      <c r="T53" s="29">
        <f>(考核费用!T218)/10000</f>
        <v>0</v>
      </c>
      <c r="U53" s="29">
        <f>(考核费用!U218)/10000</f>
        <v>0.224181</v>
      </c>
      <c r="V53" s="29">
        <f>(考核费用!V218)/10000</f>
        <v>0</v>
      </c>
      <c r="W53" s="29">
        <f>(考核费用!W218)/10000</f>
        <v>0.07767</v>
      </c>
      <c r="X53" s="29">
        <f>(考核费用!X218)/10000</f>
        <v>0.090478</v>
      </c>
      <c r="Y53" s="29">
        <f>(考核费用!Y218)/10000</f>
        <v>0.279914</v>
      </c>
    </row>
    <row r="54" ht="16.5" spans="1:25">
      <c r="A54" s="26"/>
      <c r="B54" s="34" t="s">
        <v>128</v>
      </c>
      <c r="C54" s="29">
        <f>(考核费用!C219)/10000</f>
        <v>0</v>
      </c>
      <c r="D54" s="29">
        <f>(考核费用!D219)/10000</f>
        <v>0</v>
      </c>
      <c r="E54" s="29">
        <f>(考核费用!E219)/10000</f>
        <v>0</v>
      </c>
      <c r="F54" s="29">
        <f>(考核费用!F219)/10000</f>
        <v>0</v>
      </c>
      <c r="G54" s="30">
        <f>(考核费用!H219)/10000</f>
        <v>0</v>
      </c>
      <c r="H54" s="30">
        <f>(考核费用!I219)/10000</f>
        <v>0</v>
      </c>
      <c r="I54" s="29">
        <f>(考核费用!J219)/10000</f>
        <v>0</v>
      </c>
      <c r="J54" s="29">
        <f>(考核费用!K219)/10000</f>
        <v>0</v>
      </c>
      <c r="K54" s="29">
        <f>(考核费用!L219)/10000</f>
        <v>0</v>
      </c>
      <c r="L54" s="30">
        <f>(考核费用!M219)/10000</f>
        <v>0</v>
      </c>
      <c r="M54" s="29">
        <f>(考核费用!N219)/10000</f>
        <v>0</v>
      </c>
      <c r="N54" s="29">
        <f>(考核费用!O219)/10000</f>
        <v>0</v>
      </c>
      <c r="O54" s="30">
        <f>(考核费用!P219)/10000</f>
        <v>0</v>
      </c>
      <c r="P54" s="29">
        <f>(考核费用!Q219)/10000</f>
        <v>0</v>
      </c>
      <c r="Q54" s="29">
        <f>(考核费用!R219)/10000</f>
        <v>0</v>
      </c>
      <c r="R54" s="29">
        <f>(考核费用!G219)/10000</f>
        <v>0</v>
      </c>
      <c r="S54" s="30">
        <f>(考核费用!S219)/10000</f>
        <v>0</v>
      </c>
      <c r="T54" s="29">
        <f>(考核费用!T219)/10000</f>
        <v>0</v>
      </c>
      <c r="U54" s="29">
        <f>(考核费用!U219)/10000</f>
        <v>0</v>
      </c>
      <c r="V54" s="29">
        <f>(考核费用!V219)/10000</f>
        <v>0</v>
      </c>
      <c r="W54" s="29">
        <f>(考核费用!W219)/10000</f>
        <v>0</v>
      </c>
      <c r="X54" s="29">
        <f>(考核费用!X219)/10000</f>
        <v>0</v>
      </c>
      <c r="Y54" s="29">
        <f>(考核费用!Y219)/10000</f>
        <v>0</v>
      </c>
    </row>
    <row r="55" ht="16.5" spans="1:25">
      <c r="A55" s="26"/>
      <c r="B55" s="34" t="s">
        <v>129</v>
      </c>
      <c r="C55" s="29">
        <f>(考核费用!C220)/10000</f>
        <v>54.343801</v>
      </c>
      <c r="D55" s="29">
        <f>(考核费用!D220)/10000</f>
        <v>0</v>
      </c>
      <c r="E55" s="29">
        <f>(考核费用!E220)/10000</f>
        <v>3.494949</v>
      </c>
      <c r="F55" s="29">
        <f>(考核费用!F220)/10000</f>
        <v>0.409909</v>
      </c>
      <c r="G55" s="30">
        <f>(考核费用!H220)/10000</f>
        <v>44.383573</v>
      </c>
      <c r="H55" s="30">
        <f>(考核费用!I220)/10000</f>
        <v>0.909085</v>
      </c>
      <c r="I55" s="29">
        <f>(考核费用!J220)/10000</f>
        <v>0.274162</v>
      </c>
      <c r="J55" s="29">
        <f>(考核费用!K220)/10000</f>
        <v>0.543757</v>
      </c>
      <c r="K55" s="29">
        <f>(考核费用!L220)/10000</f>
        <v>0.091166</v>
      </c>
      <c r="L55" s="30">
        <f>(考核费用!M220)/10000</f>
        <v>0</v>
      </c>
      <c r="M55" s="29">
        <f>(考核费用!N220)/10000</f>
        <v>0</v>
      </c>
      <c r="N55" s="29">
        <f>(考核费用!O220)/10000</f>
        <v>0</v>
      </c>
      <c r="O55" s="30">
        <f>(考核费用!P220)/10000</f>
        <v>0.091166</v>
      </c>
      <c r="P55" s="29">
        <f>(考核费用!Q220)/10000</f>
        <v>0.091166</v>
      </c>
      <c r="Q55" s="29">
        <f>(考核费用!R220)/10000</f>
        <v>0</v>
      </c>
      <c r="R55" s="29">
        <f>(考核费用!G220)/10000</f>
        <v>0.999589</v>
      </c>
      <c r="S55" s="30">
        <f>(考核费用!S220)/10000</f>
        <v>4.05553</v>
      </c>
      <c r="T55" s="29">
        <f>(考核费用!T220)/10000</f>
        <v>1.183664</v>
      </c>
      <c r="U55" s="29">
        <f>(考核费用!U220)/10000</f>
        <v>1.499584</v>
      </c>
      <c r="V55" s="29">
        <f>(考核费用!V220)/10000</f>
        <v>0</v>
      </c>
      <c r="W55" s="29">
        <f>(考核费用!W220)/10000</f>
        <v>0.984996</v>
      </c>
      <c r="X55" s="29">
        <f>(考核费用!X220)/10000</f>
        <v>0</v>
      </c>
      <c r="Y55" s="29">
        <f>(考核费用!Y220)/10000</f>
        <v>0.387286</v>
      </c>
    </row>
    <row r="56" ht="16.5" spans="1:25">
      <c r="A56" s="26"/>
      <c r="B56" s="34" t="s">
        <v>130</v>
      </c>
      <c r="C56" s="29">
        <f>(考核费用!C221)/10000</f>
        <v>0</v>
      </c>
      <c r="D56" s="29">
        <f>(考核费用!D221)/10000</f>
        <v>0</v>
      </c>
      <c r="E56" s="29">
        <f>(考核费用!E221)/10000</f>
        <v>0</v>
      </c>
      <c r="F56" s="29">
        <f>(考核费用!F221)/10000</f>
        <v>0</v>
      </c>
      <c r="G56" s="30">
        <f>(考核费用!H221)/10000</f>
        <v>0</v>
      </c>
      <c r="H56" s="30">
        <f>(考核费用!I221)/10000</f>
        <v>0</v>
      </c>
      <c r="I56" s="29">
        <f>(考核费用!J221)/10000</f>
        <v>0</v>
      </c>
      <c r="J56" s="29">
        <f>(考核费用!K221)/10000</f>
        <v>0</v>
      </c>
      <c r="K56" s="29">
        <f>(考核费用!L221)/10000</f>
        <v>0</v>
      </c>
      <c r="L56" s="30">
        <f>(考核费用!M221)/10000</f>
        <v>0</v>
      </c>
      <c r="M56" s="29">
        <f>(考核费用!N221)/10000</f>
        <v>0</v>
      </c>
      <c r="N56" s="29">
        <f>(考核费用!O221)/10000</f>
        <v>0</v>
      </c>
      <c r="O56" s="30">
        <f>(考核费用!P221)/10000</f>
        <v>0</v>
      </c>
      <c r="P56" s="29">
        <f>(考核费用!Q221)/10000</f>
        <v>0</v>
      </c>
      <c r="Q56" s="29">
        <f>(考核费用!R221)/10000</f>
        <v>0</v>
      </c>
      <c r="R56" s="29">
        <f>(考核费用!G221)/10000</f>
        <v>0</v>
      </c>
      <c r="S56" s="30">
        <f>(考核费用!S221)/10000</f>
        <v>0</v>
      </c>
      <c r="T56" s="29">
        <f>(考核费用!T221)/10000</f>
        <v>0</v>
      </c>
      <c r="U56" s="29">
        <f>(考核费用!U221)/10000</f>
        <v>0</v>
      </c>
      <c r="V56" s="29">
        <f>(考核费用!V221)/10000</f>
        <v>0</v>
      </c>
      <c r="W56" s="29">
        <f>(考核费用!W221)/10000</f>
        <v>0</v>
      </c>
      <c r="X56" s="29">
        <f>(考核费用!X221)/10000</f>
        <v>0</v>
      </c>
      <c r="Y56" s="29">
        <f>(考核费用!Y221)/10000</f>
        <v>0</v>
      </c>
    </row>
    <row r="57" ht="16.5" spans="1:25">
      <c r="A57" s="26"/>
      <c r="B57" s="34" t="s">
        <v>131</v>
      </c>
      <c r="C57" s="29">
        <f>(考核费用!C222)/10000</f>
        <v>0</v>
      </c>
      <c r="D57" s="29">
        <f>(考核费用!D222)/10000</f>
        <v>0</v>
      </c>
      <c r="E57" s="29">
        <f>(考核费用!E222)/10000</f>
        <v>0</v>
      </c>
      <c r="F57" s="29">
        <f>(考核费用!F222)/10000</f>
        <v>0</v>
      </c>
      <c r="G57" s="30">
        <f>(考核费用!H222)/10000</f>
        <v>0</v>
      </c>
      <c r="H57" s="30">
        <f>(考核费用!I222)/10000</f>
        <v>0</v>
      </c>
      <c r="I57" s="29">
        <f>(考核费用!J222)/10000</f>
        <v>0</v>
      </c>
      <c r="J57" s="29">
        <f>(考核费用!K222)/10000</f>
        <v>0</v>
      </c>
      <c r="K57" s="29">
        <f>(考核费用!L222)/10000</f>
        <v>0</v>
      </c>
      <c r="L57" s="30">
        <f>(考核费用!M222)/10000</f>
        <v>0</v>
      </c>
      <c r="M57" s="29">
        <f>(考核费用!N222)/10000</f>
        <v>0</v>
      </c>
      <c r="N57" s="29">
        <f>(考核费用!O222)/10000</f>
        <v>0</v>
      </c>
      <c r="O57" s="30">
        <f>(考核费用!P222)/10000</f>
        <v>0</v>
      </c>
      <c r="P57" s="29">
        <f>(考核费用!Q222)/10000</f>
        <v>0</v>
      </c>
      <c r="Q57" s="29">
        <f>(考核费用!R222)/10000</f>
        <v>0</v>
      </c>
      <c r="R57" s="29">
        <f>(考核费用!G222)/10000</f>
        <v>0</v>
      </c>
      <c r="S57" s="30">
        <f>(考核费用!S222)/10000</f>
        <v>0</v>
      </c>
      <c r="T57" s="29">
        <f>(考核费用!T222)/10000</f>
        <v>0</v>
      </c>
      <c r="U57" s="29">
        <f>(考核费用!U222)/10000</f>
        <v>0</v>
      </c>
      <c r="V57" s="29">
        <f>(考核费用!V222)/10000</f>
        <v>0</v>
      </c>
      <c r="W57" s="29">
        <f>(考核费用!W222)/10000</f>
        <v>0</v>
      </c>
      <c r="X57" s="29">
        <f>(考核费用!X222)/10000</f>
        <v>0</v>
      </c>
      <c r="Y57" s="29">
        <f>(考核费用!Y222)/10000</f>
        <v>0</v>
      </c>
    </row>
    <row r="58" ht="16.5" spans="1:25">
      <c r="A58" s="26"/>
      <c r="B58" s="34" t="s">
        <v>132</v>
      </c>
      <c r="C58" s="29">
        <f>(考核费用!C223)/10000</f>
        <v>10.873786</v>
      </c>
      <c r="D58" s="29">
        <f>(考核费用!D223)/10000</f>
        <v>0</v>
      </c>
      <c r="E58" s="29">
        <f>(考核费用!E223)/10000</f>
        <v>0</v>
      </c>
      <c r="F58" s="29">
        <f>(考核费用!F223)/10000</f>
        <v>0</v>
      </c>
      <c r="G58" s="30">
        <f>(考核费用!H223)/10000</f>
        <v>0</v>
      </c>
      <c r="H58" s="30">
        <f>(考核费用!I223)/10000</f>
        <v>14.6483064655172</v>
      </c>
      <c r="I58" s="29">
        <f>(考核费用!J223)/10000</f>
        <v>0</v>
      </c>
      <c r="J58" s="29">
        <f>(考核费用!K223)/10000</f>
        <v>14.6483064655172</v>
      </c>
      <c r="K58" s="29">
        <f>(考核费用!L223)/10000</f>
        <v>0</v>
      </c>
      <c r="L58" s="30">
        <f>(考核费用!M223)/10000</f>
        <v>27.9649487068966</v>
      </c>
      <c r="M58" s="29">
        <f>(考核费用!N223)/10000</f>
        <v>21.3066275862069</v>
      </c>
      <c r="N58" s="29">
        <f>(考核费用!O223)/10000</f>
        <v>6.65832112068966</v>
      </c>
      <c r="O58" s="30">
        <f>(考核费用!P223)/10000</f>
        <v>45.4970558275862</v>
      </c>
      <c r="P58" s="29">
        <f>(考核费用!Q223)/10000</f>
        <v>34.8437420344828</v>
      </c>
      <c r="Q58" s="29">
        <f>(考核费用!R223)/10000</f>
        <v>10.6533137931034</v>
      </c>
      <c r="R58" s="29">
        <f>(考核费用!G223)/10000</f>
        <v>-77.236525</v>
      </c>
      <c r="S58" s="30">
        <f>(考核费用!S223)/10000</f>
        <v>0</v>
      </c>
      <c r="T58" s="29">
        <f>(考核费用!T223)/10000</f>
        <v>0</v>
      </c>
      <c r="U58" s="29">
        <f>(考核费用!U223)/10000</f>
        <v>0</v>
      </c>
      <c r="V58" s="29">
        <f>(考核费用!V223)/10000</f>
        <v>0</v>
      </c>
      <c r="W58" s="29">
        <f>(考核费用!W223)/10000</f>
        <v>0</v>
      </c>
      <c r="X58" s="29">
        <f>(考核费用!X223)/10000</f>
        <v>0</v>
      </c>
      <c r="Y58" s="29">
        <f>(考核费用!Y223)/10000</f>
        <v>0</v>
      </c>
    </row>
    <row r="59" ht="16.5" spans="1:25">
      <c r="A59" s="26"/>
      <c r="B59" s="40" t="s">
        <v>95</v>
      </c>
      <c r="C59" s="36">
        <f>(考核费用!C224)/10000</f>
        <v>4637.315879</v>
      </c>
      <c r="D59" s="36">
        <f>(考核费用!D224)/10000</f>
        <v>-13.800062</v>
      </c>
      <c r="E59" s="36">
        <f>(考核费用!E224)/10000</f>
        <v>1387.515845</v>
      </c>
      <c r="F59" s="36">
        <f>(考核费用!F224)/10000</f>
        <v>58.250363</v>
      </c>
      <c r="G59" s="30">
        <f>(考核费用!H224)/10000</f>
        <v>1775.30781</v>
      </c>
      <c r="H59" s="30">
        <f>(考核费用!I224)/10000</f>
        <v>190.746058465517</v>
      </c>
      <c r="I59" s="36">
        <f>(考核费用!J224)/10000</f>
        <v>47.481336</v>
      </c>
      <c r="J59" s="36">
        <f>(考核费用!K224)/10000</f>
        <v>62.1705854655172</v>
      </c>
      <c r="K59" s="36">
        <f>(考核费用!L224)/10000</f>
        <v>81.094137</v>
      </c>
      <c r="L59" s="30">
        <f>(考核费用!M224)/10000</f>
        <v>266.269174706897</v>
      </c>
      <c r="M59" s="36">
        <f>(考核费用!N224)/10000</f>
        <v>219.609676586207</v>
      </c>
      <c r="N59" s="36">
        <f>(考核费用!O224)/10000</f>
        <v>46.6594981206897</v>
      </c>
      <c r="O59" s="30">
        <f>(考核费用!P224)/10000</f>
        <v>166.494715827586</v>
      </c>
      <c r="P59" s="36">
        <f>(考核费用!Q224)/10000</f>
        <v>92.6587820344828</v>
      </c>
      <c r="Q59" s="36">
        <f>(考核费用!R224)/10000</f>
        <v>73.8359337931034</v>
      </c>
      <c r="R59" s="36">
        <f>(考核费用!G224)/10000</f>
        <v>0</v>
      </c>
      <c r="S59" s="30">
        <f>(考核费用!S224)/10000</f>
        <v>806.531974</v>
      </c>
      <c r="T59" s="36">
        <f>(考核费用!T224)/10000</f>
        <v>421.331568</v>
      </c>
      <c r="U59" s="36">
        <f>(考核费用!U224)/10000</f>
        <v>131.732</v>
      </c>
      <c r="V59" s="36">
        <f>(考核费用!V224)/10000</f>
        <v>95.864014</v>
      </c>
      <c r="W59" s="36">
        <f>(考核费用!W224)/10000</f>
        <v>82.984895</v>
      </c>
      <c r="X59" s="36">
        <f>(考核费用!X224)/10000</f>
        <v>35.687239</v>
      </c>
      <c r="Y59" s="36">
        <f>(考核费用!Y224)/10000</f>
        <v>38.932258</v>
      </c>
    </row>
    <row r="60" ht="16.5" spans="1:25">
      <c r="A60" s="26" t="s">
        <v>133</v>
      </c>
      <c r="B60" s="31" t="s">
        <v>134</v>
      </c>
      <c r="C60" s="29">
        <f>(考核费用!C225)/10000</f>
        <v>252.780241</v>
      </c>
      <c r="D60" s="29">
        <f>(考核费用!D225)/10000</f>
        <v>0</v>
      </c>
      <c r="E60" s="29">
        <f>(考核费用!E225)/10000</f>
        <v>231.912719</v>
      </c>
      <c r="F60" s="29">
        <f>(考核费用!F225)/10000</f>
        <v>0</v>
      </c>
      <c r="G60" s="30">
        <f>(考核费用!H225)/10000</f>
        <v>4.598059</v>
      </c>
      <c r="H60" s="30">
        <f>(考核费用!I225)/10000</f>
        <v>0</v>
      </c>
      <c r="I60" s="29">
        <f>(考核费用!J225)/10000</f>
        <v>0</v>
      </c>
      <c r="J60" s="29">
        <f>(考核费用!K225)/10000</f>
        <v>0</v>
      </c>
      <c r="K60" s="29">
        <f>(考核费用!L225)/10000</f>
        <v>0</v>
      </c>
      <c r="L60" s="30">
        <f>(考核费用!M225)/10000</f>
        <v>0</v>
      </c>
      <c r="M60" s="29">
        <f>(考核费用!N225)/10000</f>
        <v>0</v>
      </c>
      <c r="N60" s="29">
        <f>(考核费用!O225)/10000</f>
        <v>0</v>
      </c>
      <c r="O60" s="30">
        <f>(考核费用!P225)/10000</f>
        <v>0</v>
      </c>
      <c r="P60" s="29">
        <f>(考核费用!Q225)/10000</f>
        <v>0</v>
      </c>
      <c r="Q60" s="29">
        <f>(考核费用!R225)/10000</f>
        <v>0</v>
      </c>
      <c r="R60" s="29">
        <f>(考核费用!G225)/10000</f>
        <v>0.566037</v>
      </c>
      <c r="S60" s="30">
        <f>(考核费用!S225)/10000</f>
        <v>15.703426</v>
      </c>
      <c r="T60" s="29">
        <f>(考核费用!T225)/10000</f>
        <v>15.703426</v>
      </c>
      <c r="U60" s="29">
        <f>(考核费用!U225)/10000</f>
        <v>0</v>
      </c>
      <c r="V60" s="29">
        <f>(考核费用!V225)/10000</f>
        <v>0</v>
      </c>
      <c r="W60" s="29">
        <f>(考核费用!W225)/10000</f>
        <v>0</v>
      </c>
      <c r="X60" s="29">
        <f>(考核费用!X225)/10000</f>
        <v>0</v>
      </c>
      <c r="Y60" s="29">
        <f>(考核费用!Y225)/10000</f>
        <v>0</v>
      </c>
    </row>
    <row r="61" ht="16.5" spans="1:25">
      <c r="A61" s="26"/>
      <c r="B61" s="34" t="s">
        <v>135</v>
      </c>
      <c r="C61" s="29">
        <f>(考核费用!C226)/10000</f>
        <v>395.847477</v>
      </c>
      <c r="D61" s="29">
        <f>(考核费用!D226)/10000</f>
        <v>-8.981496</v>
      </c>
      <c r="E61" s="29">
        <f>(考核费用!E226)/10000</f>
        <v>110.895698</v>
      </c>
      <c r="F61" s="29">
        <f>(考核费用!F226)/10000</f>
        <v>0</v>
      </c>
      <c r="G61" s="30">
        <f>(考核费用!H226)/10000</f>
        <v>255.129271</v>
      </c>
      <c r="H61" s="30">
        <f>(考核费用!I226)/10000</f>
        <v>2.245374</v>
      </c>
      <c r="I61" s="29">
        <f>(考核费用!J226)/10000</f>
        <v>0</v>
      </c>
      <c r="J61" s="29">
        <f>(考核费用!K226)/10000</f>
        <v>2.245374</v>
      </c>
      <c r="K61" s="29">
        <f>(考核费用!L226)/10000</f>
        <v>0</v>
      </c>
      <c r="L61" s="30">
        <f>(考核费用!M226)/10000</f>
        <v>4.490748</v>
      </c>
      <c r="M61" s="29">
        <f>(考核费用!N226)/10000</f>
        <v>2.245374</v>
      </c>
      <c r="N61" s="29">
        <f>(考核费用!O226)/10000</f>
        <v>2.245374</v>
      </c>
      <c r="O61" s="30">
        <f>(考核费用!P226)/10000</f>
        <v>4.490748</v>
      </c>
      <c r="P61" s="29">
        <f>(考核费用!Q226)/10000</f>
        <v>2.245374</v>
      </c>
      <c r="Q61" s="29">
        <f>(考核费用!R226)/10000</f>
        <v>2.245374</v>
      </c>
      <c r="R61" s="29">
        <f>(考核费用!G226)/10000</f>
        <v>11.911921</v>
      </c>
      <c r="S61" s="30">
        <f>(考核费用!S226)/10000</f>
        <v>15.665213</v>
      </c>
      <c r="T61" s="29">
        <f>(考核费用!T226)/10000</f>
        <v>5.187735</v>
      </c>
      <c r="U61" s="29">
        <f>(考核费用!U226)/10000</f>
        <v>4.011533</v>
      </c>
      <c r="V61" s="29">
        <f>(考核费用!V226)/10000</f>
        <v>0</v>
      </c>
      <c r="W61" s="29">
        <f>(考核费用!W226)/10000</f>
        <v>5.760373</v>
      </c>
      <c r="X61" s="29">
        <f>(考核费用!X226)/10000</f>
        <v>0.233721</v>
      </c>
      <c r="Y61" s="29">
        <f>(考核费用!Y226)/10000</f>
        <v>0.471851</v>
      </c>
    </row>
    <row r="62" ht="16.5" spans="1:25">
      <c r="A62" s="26"/>
      <c r="B62" s="34" t="s">
        <v>136</v>
      </c>
      <c r="C62" s="29">
        <f>(考核费用!C227)/10000</f>
        <v>4519.317599</v>
      </c>
      <c r="D62" s="29">
        <f>(考核费用!D227)/10000</f>
        <v>135.729358</v>
      </c>
      <c r="E62" s="29">
        <f>(考核费用!E227)/10000</f>
        <v>88.708249</v>
      </c>
      <c r="F62" s="29">
        <f>(考核费用!F227)/10000</f>
        <v>0</v>
      </c>
      <c r="G62" s="30">
        <f>(考核费用!H227)/10000</f>
        <v>2865.723099</v>
      </c>
      <c r="H62" s="30">
        <f>(考核费用!I227)/10000</f>
        <v>76.780573</v>
      </c>
      <c r="I62" s="29">
        <f>(考核费用!J227)/10000</f>
        <v>17.6</v>
      </c>
      <c r="J62" s="29">
        <f>(考核费用!K227)/10000</f>
        <v>59.180573</v>
      </c>
      <c r="K62" s="29">
        <f>(考核费用!L227)/10000</f>
        <v>0</v>
      </c>
      <c r="L62" s="30">
        <f>(考核费用!M227)/10000</f>
        <v>175.116857</v>
      </c>
      <c r="M62" s="29">
        <f>(考核费用!N227)/10000</f>
        <v>136.38943</v>
      </c>
      <c r="N62" s="29">
        <f>(考核费用!O227)/10000</f>
        <v>38.727427</v>
      </c>
      <c r="O62" s="30">
        <f>(考核费用!P227)/10000</f>
        <v>188.927999</v>
      </c>
      <c r="P62" s="29">
        <f>(考核费用!Q227)/10000</f>
        <v>140.430857</v>
      </c>
      <c r="Q62" s="29">
        <f>(考核费用!R227)/10000</f>
        <v>48.497142</v>
      </c>
      <c r="R62" s="29">
        <f>(考核费用!G227)/10000</f>
        <v>772.24099</v>
      </c>
      <c r="S62" s="30">
        <f>(考核费用!S227)/10000</f>
        <v>216.090474</v>
      </c>
      <c r="T62" s="29">
        <f>(考核费用!T227)/10000</f>
        <v>37.435624</v>
      </c>
      <c r="U62" s="29">
        <f>(考核费用!U227)/10000</f>
        <v>58.229422</v>
      </c>
      <c r="V62" s="29">
        <f>(考核费用!V227)/10000</f>
        <v>0</v>
      </c>
      <c r="W62" s="29">
        <f>(考核费用!W227)/10000</f>
        <v>116.400496</v>
      </c>
      <c r="X62" s="29">
        <f>(考核费用!X227)/10000</f>
        <v>8.579805</v>
      </c>
      <c r="Y62" s="29">
        <f>(考核费用!Y227)/10000</f>
        <v>-4.554873</v>
      </c>
    </row>
    <row r="63" ht="16.5" spans="1:25">
      <c r="A63" s="26"/>
      <c r="B63" s="34" t="s">
        <v>83</v>
      </c>
      <c r="C63" s="29">
        <f>(考核费用!C228)/10000</f>
        <v>557.389211</v>
      </c>
      <c r="D63" s="29">
        <f>(考核费用!D228)/10000</f>
        <v>0</v>
      </c>
      <c r="E63" s="29">
        <f>(考核费用!E228)/10000</f>
        <v>62.708171</v>
      </c>
      <c r="F63" s="29">
        <f>(考核费用!F228)/10000</f>
        <v>0</v>
      </c>
      <c r="G63" s="30">
        <f>(考核费用!H228)/10000</f>
        <v>318.015148</v>
      </c>
      <c r="H63" s="30">
        <f>(考核费用!I228)/10000</f>
        <v>8.208904</v>
      </c>
      <c r="I63" s="29">
        <f>(考核费用!J228)/10000</f>
        <v>1.917736</v>
      </c>
      <c r="J63" s="29">
        <f>(考核费用!K228)/10000</f>
        <v>6.291168</v>
      </c>
      <c r="K63" s="29">
        <f>(考核费用!L228)/10000</f>
        <v>0</v>
      </c>
      <c r="L63" s="30">
        <f>(考核费用!M228)/10000</f>
        <v>18.615733</v>
      </c>
      <c r="M63" s="29">
        <f>(考核费用!N228)/10000</f>
        <v>14.498832</v>
      </c>
      <c r="N63" s="29">
        <f>(考核费用!O228)/10000</f>
        <v>4.116901</v>
      </c>
      <c r="O63" s="30">
        <f>(考核费用!P228)/10000</f>
        <v>20.08393</v>
      </c>
      <c r="P63" s="29">
        <f>(考核费用!Q228)/10000</f>
        <v>14.928455</v>
      </c>
      <c r="Q63" s="29">
        <f>(考核费用!R228)/10000</f>
        <v>5.155475</v>
      </c>
      <c r="R63" s="29">
        <f>(考核费用!G228)/10000</f>
        <v>97.396895</v>
      </c>
      <c r="S63" s="30">
        <f>(考核费用!S228)/10000</f>
        <v>32.36043</v>
      </c>
      <c r="T63" s="29">
        <f>(考核费用!T228)/10000</f>
        <v>6.829976</v>
      </c>
      <c r="U63" s="29">
        <f>(考核费用!U228)/10000</f>
        <v>6.719433</v>
      </c>
      <c r="V63" s="29">
        <f>(考核费用!V228)/10000</f>
        <v>0</v>
      </c>
      <c r="W63" s="29">
        <f>(考核费用!W228)/10000</f>
        <v>16.576453</v>
      </c>
      <c r="X63" s="29">
        <f>(考核费用!X228)/10000</f>
        <v>0.966139</v>
      </c>
      <c r="Y63" s="29">
        <f>(考核费用!Y228)/10000</f>
        <v>1.268429</v>
      </c>
    </row>
    <row r="64" ht="16.5" spans="1:25">
      <c r="A64" s="26"/>
      <c r="B64" s="34" t="s">
        <v>137</v>
      </c>
      <c r="C64" s="29">
        <f>(考核费用!C229)/10000</f>
        <v>203.258321</v>
      </c>
      <c r="D64" s="29">
        <f>(考核费用!D229)/10000</f>
        <v>0</v>
      </c>
      <c r="E64" s="29">
        <f>(考核费用!E229)/10000</f>
        <v>40.263635</v>
      </c>
      <c r="F64" s="29">
        <f>(考核费用!F229)/10000</f>
        <v>0</v>
      </c>
      <c r="G64" s="30">
        <f>(考核费用!H229)/10000</f>
        <v>162.972511</v>
      </c>
      <c r="H64" s="30">
        <f>(考核费用!I229)/10000</f>
        <v>0</v>
      </c>
      <c r="I64" s="29">
        <f>(考核费用!J229)/10000</f>
        <v>0</v>
      </c>
      <c r="J64" s="29">
        <f>(考核费用!K229)/10000</f>
        <v>0</v>
      </c>
      <c r="K64" s="29">
        <f>(考核费用!L229)/10000</f>
        <v>0</v>
      </c>
      <c r="L64" s="30">
        <f>(考核费用!M229)/10000</f>
        <v>0</v>
      </c>
      <c r="M64" s="29">
        <f>(考核费用!N229)/10000</f>
        <v>0</v>
      </c>
      <c r="N64" s="29">
        <f>(考核费用!O229)/10000</f>
        <v>0</v>
      </c>
      <c r="O64" s="30">
        <f>(考核费用!P229)/10000</f>
        <v>0</v>
      </c>
      <c r="P64" s="29">
        <f>(考核费用!Q229)/10000</f>
        <v>0</v>
      </c>
      <c r="Q64" s="29">
        <f>(考核费用!R229)/10000</f>
        <v>0</v>
      </c>
      <c r="R64" s="29">
        <f>(考核费用!G229)/10000</f>
        <v>0</v>
      </c>
      <c r="S64" s="30">
        <f>(考核费用!S229)/10000</f>
        <v>0.022175</v>
      </c>
      <c r="T64" s="29">
        <f>(考核费用!T229)/10000</f>
        <v>0.001126</v>
      </c>
      <c r="U64" s="29">
        <f>(考核费用!U229)/10000</f>
        <v>0.003255</v>
      </c>
      <c r="V64" s="29">
        <f>(考核费用!V229)/10000</f>
        <v>0</v>
      </c>
      <c r="W64" s="29">
        <f>(考核费用!W229)/10000</f>
        <v>0.017092</v>
      </c>
      <c r="X64" s="29">
        <f>(考核费用!X229)/10000</f>
        <v>0</v>
      </c>
      <c r="Y64" s="29">
        <f>(考核费用!Y229)/10000</f>
        <v>0.000702</v>
      </c>
    </row>
    <row r="65" ht="16.5" spans="1:25">
      <c r="A65" s="26"/>
      <c r="B65" s="34" t="s">
        <v>138</v>
      </c>
      <c r="C65" s="29">
        <f>(考核费用!C230)/10000</f>
        <v>44.368478</v>
      </c>
      <c r="D65" s="29">
        <f>(考核费用!D230)/10000</f>
        <v>0</v>
      </c>
      <c r="E65" s="29">
        <f>(考核费用!E230)/10000</f>
        <v>21.839497</v>
      </c>
      <c r="F65" s="29">
        <f>(考核费用!F230)/10000</f>
        <v>0</v>
      </c>
      <c r="G65" s="30">
        <f>(考核费用!H230)/10000</f>
        <v>22.126415</v>
      </c>
      <c r="H65" s="30">
        <f>(考核费用!I230)/10000</f>
        <v>0.352</v>
      </c>
      <c r="I65" s="29">
        <f>(考核费用!J230)/10000</f>
        <v>0.001</v>
      </c>
      <c r="J65" s="29">
        <f>(考核费用!K230)/10000</f>
        <v>0.351</v>
      </c>
      <c r="K65" s="29">
        <f>(考核费用!L230)/10000</f>
        <v>0</v>
      </c>
      <c r="L65" s="30">
        <f>(考核费用!M230)/10000</f>
        <v>0.002</v>
      </c>
      <c r="M65" s="29">
        <f>(考核费用!N230)/10000</f>
        <v>0.001</v>
      </c>
      <c r="N65" s="29">
        <f>(考核费用!O230)/10000</f>
        <v>0.001</v>
      </c>
      <c r="O65" s="30">
        <f>(考核费用!P230)/10000</f>
        <v>0.002</v>
      </c>
      <c r="P65" s="29">
        <f>(考核费用!Q230)/10000</f>
        <v>0.001</v>
      </c>
      <c r="Q65" s="29">
        <f>(考核费用!R230)/10000</f>
        <v>0.001</v>
      </c>
      <c r="R65" s="29">
        <f>(考核费用!G230)/10000</f>
        <v>0.041849</v>
      </c>
      <c r="S65" s="30">
        <f>(考核费用!S230)/10000</f>
        <v>0.004717</v>
      </c>
      <c r="T65" s="29">
        <f>(考核费用!T230)/10000</f>
        <v>0</v>
      </c>
      <c r="U65" s="29">
        <f>(考核费用!U230)/10000</f>
        <v>0</v>
      </c>
      <c r="V65" s="29">
        <f>(考核费用!V230)/10000</f>
        <v>0</v>
      </c>
      <c r="W65" s="29">
        <f>(考核费用!W230)/10000</f>
        <v>0.004717</v>
      </c>
      <c r="X65" s="29">
        <f>(考核费用!X230)/10000</f>
        <v>0</v>
      </c>
      <c r="Y65" s="29">
        <f>(考核费用!Y230)/10000</f>
        <v>0</v>
      </c>
    </row>
    <row r="66" ht="16.5" spans="1:25">
      <c r="A66" s="26"/>
      <c r="B66" s="34" t="s">
        <v>139</v>
      </c>
      <c r="C66" s="29">
        <f>(考核费用!C231)/10000</f>
        <v>36.686299</v>
      </c>
      <c r="D66" s="29">
        <f>(考核费用!D231)/10000</f>
        <v>0</v>
      </c>
      <c r="E66" s="29">
        <f>(考核费用!E231)/10000</f>
        <v>13.317</v>
      </c>
      <c r="F66" s="29">
        <f>(考核费用!F231)/10000</f>
        <v>0.199026</v>
      </c>
      <c r="G66" s="30">
        <f>(考核费用!H231)/10000</f>
        <v>17.705777</v>
      </c>
      <c r="H66" s="30">
        <f>(考核费用!I231)/10000</f>
        <v>0.810321</v>
      </c>
      <c r="I66" s="29">
        <f>(考核费用!J231)/10000</f>
        <v>0.284323</v>
      </c>
      <c r="J66" s="29">
        <f>(考核费用!K231)/10000</f>
        <v>0.227459</v>
      </c>
      <c r="K66" s="29">
        <f>(考核费用!L231)/10000</f>
        <v>0.298539</v>
      </c>
      <c r="L66" s="30">
        <f>(考核费用!M231)/10000</f>
        <v>0.412269</v>
      </c>
      <c r="M66" s="29">
        <f>(考核费用!N231)/10000</f>
        <v>0.341188</v>
      </c>
      <c r="N66" s="29">
        <f>(考核费用!O231)/10000</f>
        <v>0.071081</v>
      </c>
      <c r="O66" s="30">
        <f>(考核费用!P231)/10000</f>
        <v>0.142162</v>
      </c>
      <c r="P66" s="29">
        <f>(考核费用!Q231)/10000</f>
        <v>0.056865</v>
      </c>
      <c r="Q66" s="29">
        <f>(考核费用!R231)/10000</f>
        <v>0.085297</v>
      </c>
      <c r="R66" s="29">
        <f>(考核费用!G231)/10000</f>
        <v>0.156378</v>
      </c>
      <c r="S66" s="30">
        <f>(考核费用!S231)/10000</f>
        <v>3.943366</v>
      </c>
      <c r="T66" s="29">
        <f>(考核费用!T231)/10000</f>
        <v>0.289026</v>
      </c>
      <c r="U66" s="29">
        <f>(考核费用!U231)/10000</f>
        <v>2.923053</v>
      </c>
      <c r="V66" s="29">
        <f>(考核费用!V231)/10000</f>
        <v>0.18481</v>
      </c>
      <c r="W66" s="29">
        <f>(考核费用!W231)/10000</f>
        <v>0.3901</v>
      </c>
      <c r="X66" s="29">
        <f>(考核费用!X231)/10000</f>
        <v>0.042648</v>
      </c>
      <c r="Y66" s="29">
        <f>(考核费用!Y231)/10000</f>
        <v>0.113729</v>
      </c>
    </row>
    <row r="67" ht="16.5" spans="1:25">
      <c r="A67" s="26"/>
      <c r="B67" s="34" t="s">
        <v>140</v>
      </c>
      <c r="C67" s="29">
        <f>(考核费用!C232)/10000</f>
        <v>2020.121274</v>
      </c>
      <c r="D67" s="29">
        <f>(考核费用!D232)/10000</f>
        <v>0</v>
      </c>
      <c r="E67" s="29">
        <f>(考核费用!E232)/10000</f>
        <v>521.804602</v>
      </c>
      <c r="F67" s="29">
        <f>(考核费用!F232)/10000</f>
        <v>0</v>
      </c>
      <c r="G67" s="30">
        <f>(考核费用!H232)/10000</f>
        <v>1431.761154</v>
      </c>
      <c r="H67" s="30">
        <f>(考核费用!I232)/10000</f>
        <v>14.740899</v>
      </c>
      <c r="I67" s="29">
        <f>(考核费用!J232)/10000</f>
        <v>3.189475</v>
      </c>
      <c r="J67" s="29">
        <f>(考核费用!K232)/10000</f>
        <v>3.881613</v>
      </c>
      <c r="K67" s="29">
        <f>(考核费用!L232)/10000</f>
        <v>7.669811</v>
      </c>
      <c r="L67" s="30">
        <f>(考核费用!M232)/10000</f>
        <v>7.788855</v>
      </c>
      <c r="M67" s="29">
        <f>(考核费用!N232)/10000</f>
        <v>6.194119</v>
      </c>
      <c r="N67" s="29">
        <f>(考核费用!O232)/10000</f>
        <v>1.594736</v>
      </c>
      <c r="O67" s="30">
        <f>(考核费用!P232)/10000</f>
        <v>13.349851</v>
      </c>
      <c r="P67" s="29">
        <f>(考核费用!Q232)/10000</f>
        <v>13.349851</v>
      </c>
      <c r="Q67" s="29">
        <f>(考核费用!R232)/10000</f>
        <v>0</v>
      </c>
      <c r="R67" s="29">
        <f>(考核费用!G232)/10000</f>
        <v>30.675913</v>
      </c>
      <c r="S67" s="30">
        <f>(考核费用!S232)/10000</f>
        <v>0</v>
      </c>
      <c r="T67" s="29">
        <f>(考核费用!T232)/10000</f>
        <v>0</v>
      </c>
      <c r="U67" s="29">
        <f>(考核费用!U232)/10000</f>
        <v>0</v>
      </c>
      <c r="V67" s="29">
        <f>(考核费用!V232)/10000</f>
        <v>0</v>
      </c>
      <c r="W67" s="29">
        <f>(考核费用!W232)/10000</f>
        <v>0</v>
      </c>
      <c r="X67" s="29">
        <f>(考核费用!X232)/10000</f>
        <v>0</v>
      </c>
      <c r="Y67" s="29">
        <f>(考核费用!Y232)/10000</f>
        <v>0</v>
      </c>
    </row>
    <row r="68" ht="16.5" spans="1:25">
      <c r="A68" s="26"/>
      <c r="B68" s="34" t="s">
        <v>141</v>
      </c>
      <c r="C68" s="29">
        <f>(考核费用!C233)/10000</f>
        <v>1037.710795</v>
      </c>
      <c r="D68" s="29">
        <f>(考核费用!D233)/10000</f>
        <v>0</v>
      </c>
      <c r="E68" s="29">
        <f>(考核费用!E233)/10000</f>
        <v>302.596776</v>
      </c>
      <c r="F68" s="29">
        <f>(考核费用!F233)/10000</f>
        <v>12.101315</v>
      </c>
      <c r="G68" s="30">
        <f>(考核费用!H233)/10000</f>
        <v>628.071984</v>
      </c>
      <c r="H68" s="30">
        <f>(考核费用!I233)/10000</f>
        <v>39.301525</v>
      </c>
      <c r="I68" s="29">
        <f>(考核费用!J233)/10000</f>
        <v>22.09316</v>
      </c>
      <c r="J68" s="29">
        <f>(考核费用!K233)/10000</f>
        <v>15.510253</v>
      </c>
      <c r="K68" s="29">
        <f>(考核费用!L233)/10000</f>
        <v>1.698112</v>
      </c>
      <c r="L68" s="30">
        <f>(考核费用!M233)/10000</f>
        <v>43.309416</v>
      </c>
      <c r="M68" s="29">
        <f>(考核费用!N233)/10000</f>
        <v>41.63317</v>
      </c>
      <c r="N68" s="29">
        <f>(考核费用!O233)/10000</f>
        <v>1.676246</v>
      </c>
      <c r="O68" s="30">
        <f>(考核费用!P233)/10000</f>
        <v>11.547175</v>
      </c>
      <c r="P68" s="29">
        <f>(考核费用!Q233)/10000</f>
        <v>8.695414</v>
      </c>
      <c r="Q68" s="29">
        <f>(考核费用!R233)/10000</f>
        <v>2.851761</v>
      </c>
      <c r="R68" s="29">
        <f>(考核费用!G233)/10000</f>
        <v>0</v>
      </c>
      <c r="S68" s="30">
        <f>(考核费用!S233)/10000</f>
        <v>0.782604</v>
      </c>
      <c r="T68" s="29">
        <f>(考核费用!T233)/10000</f>
        <v>0</v>
      </c>
      <c r="U68" s="29">
        <f>(考核费用!U233)/10000</f>
        <v>0</v>
      </c>
      <c r="V68" s="29">
        <f>(考核费用!V233)/10000</f>
        <v>0.1</v>
      </c>
      <c r="W68" s="29">
        <f>(考核费用!W233)/10000</f>
        <v>0.026</v>
      </c>
      <c r="X68" s="29">
        <f>(考核费用!X233)/10000</f>
        <v>0.226415</v>
      </c>
      <c r="Y68" s="29">
        <f>(考核费用!Y233)/10000</f>
        <v>0.430189</v>
      </c>
    </row>
    <row r="69" ht="16.5" spans="1:25">
      <c r="A69" s="26"/>
      <c r="B69" s="34" t="s">
        <v>142</v>
      </c>
      <c r="C69" s="29">
        <f>(考核费用!C234)/10000</f>
        <v>0</v>
      </c>
      <c r="D69" s="29">
        <f>(考核费用!D234)/10000</f>
        <v>0</v>
      </c>
      <c r="E69" s="29">
        <f>(考核费用!E234)/10000</f>
        <v>0</v>
      </c>
      <c r="F69" s="29">
        <f>(考核费用!F234)/10000</f>
        <v>0</v>
      </c>
      <c r="G69" s="30">
        <f>(考核费用!H234)/10000</f>
        <v>0</v>
      </c>
      <c r="H69" s="30">
        <f>(考核费用!I234)/10000</f>
        <v>0</v>
      </c>
      <c r="I69" s="29">
        <f>(考核费用!J234)/10000</f>
        <v>0</v>
      </c>
      <c r="J69" s="29">
        <f>(考核费用!K234)/10000</f>
        <v>0</v>
      </c>
      <c r="K69" s="29">
        <f>(考核费用!L234)/10000</f>
        <v>0</v>
      </c>
      <c r="L69" s="30">
        <f>(考核费用!M234)/10000</f>
        <v>0</v>
      </c>
      <c r="M69" s="29">
        <f>(考核费用!N234)/10000</f>
        <v>0</v>
      </c>
      <c r="N69" s="29">
        <f>(考核费用!O234)/10000</f>
        <v>0</v>
      </c>
      <c r="O69" s="30">
        <f>(考核费用!P234)/10000</f>
        <v>0</v>
      </c>
      <c r="P69" s="29">
        <f>(考核费用!Q234)/10000</f>
        <v>0</v>
      </c>
      <c r="Q69" s="29">
        <f>(考核费用!R234)/10000</f>
        <v>0</v>
      </c>
      <c r="R69" s="29">
        <f>(考核费用!G234)/10000</f>
        <v>0</v>
      </c>
      <c r="S69" s="30">
        <f>(考核费用!S234)/10000</f>
        <v>0</v>
      </c>
      <c r="T69" s="29">
        <f>(考核费用!T234)/10000</f>
        <v>0</v>
      </c>
      <c r="U69" s="29">
        <f>(考核费用!U234)/10000</f>
        <v>0</v>
      </c>
      <c r="V69" s="29">
        <f>(考核费用!V234)/10000</f>
        <v>0</v>
      </c>
      <c r="W69" s="29">
        <f>(考核费用!W234)/10000</f>
        <v>0</v>
      </c>
      <c r="X69" s="29">
        <f>(考核费用!X234)/10000</f>
        <v>0</v>
      </c>
      <c r="Y69" s="29">
        <f>(考核费用!Y234)/10000</f>
        <v>0</v>
      </c>
    </row>
    <row r="70" ht="16.5" spans="1:25">
      <c r="A70" s="26"/>
      <c r="B70" s="34" t="s">
        <v>143</v>
      </c>
      <c r="C70" s="29">
        <f>(考核费用!C235)/10000</f>
        <v>1453.757874</v>
      </c>
      <c r="D70" s="29">
        <f>(考核费用!D235)/10000</f>
        <v>0</v>
      </c>
      <c r="E70" s="29">
        <f>(考核费用!E235)/10000</f>
        <v>1000.975053</v>
      </c>
      <c r="F70" s="29">
        <f>(考核费用!F235)/10000</f>
        <v>0</v>
      </c>
      <c r="G70" s="30">
        <f>(考核费用!H235)/10000</f>
        <v>389.086786</v>
      </c>
      <c r="H70" s="30">
        <f>(考核费用!I235)/10000</f>
        <v>3.543276</v>
      </c>
      <c r="I70" s="29">
        <f>(考核费用!J235)/10000</f>
        <v>0.369668</v>
      </c>
      <c r="J70" s="29">
        <f>(考核费用!K235)/10000</f>
        <v>3.173608</v>
      </c>
      <c r="K70" s="29">
        <f>(考核费用!L235)/10000</f>
        <v>0</v>
      </c>
      <c r="L70" s="30">
        <f>(考核费用!M235)/10000</f>
        <v>8.262776</v>
      </c>
      <c r="M70" s="29">
        <f>(考核费用!N235)/10000</f>
        <v>5.547678</v>
      </c>
      <c r="N70" s="29">
        <f>(考核费用!O235)/10000</f>
        <v>2.715098</v>
      </c>
      <c r="O70" s="30">
        <f>(考核费用!P235)/10000</f>
        <v>7.397425</v>
      </c>
      <c r="P70" s="29">
        <f>(考核费用!Q235)/10000</f>
        <v>6.304235</v>
      </c>
      <c r="Q70" s="29">
        <f>(考核费用!R235)/10000</f>
        <v>1.09319</v>
      </c>
      <c r="R70" s="29">
        <f>(考核费用!G235)/10000</f>
        <v>44.492558</v>
      </c>
      <c r="S70" s="30">
        <f>(考核费用!S235)/10000</f>
        <v>0</v>
      </c>
      <c r="T70" s="29">
        <f>(考核费用!T235)/10000</f>
        <v>0</v>
      </c>
      <c r="U70" s="29">
        <f>(考核费用!U235)/10000</f>
        <v>0</v>
      </c>
      <c r="V70" s="29">
        <f>(考核费用!V235)/10000</f>
        <v>0</v>
      </c>
      <c r="W70" s="29">
        <f>(考核费用!W235)/10000</f>
        <v>0</v>
      </c>
      <c r="X70" s="29">
        <f>(考核费用!X235)/10000</f>
        <v>0</v>
      </c>
      <c r="Y70" s="29">
        <f>(考核费用!Y235)/10000</f>
        <v>0</v>
      </c>
    </row>
    <row r="71" ht="16.5" spans="1:25">
      <c r="A71" s="26"/>
      <c r="B71" s="34" t="s">
        <v>144</v>
      </c>
      <c r="C71" s="29">
        <f>(考核费用!C236)/10000</f>
        <v>1715.791051</v>
      </c>
      <c r="D71" s="29">
        <f>(考核费用!D236)/10000</f>
        <v>0</v>
      </c>
      <c r="E71" s="29">
        <f>(考核费用!E236)/10000</f>
        <v>1646.92339</v>
      </c>
      <c r="F71" s="29">
        <f>(考核费用!F236)/10000</f>
        <v>0</v>
      </c>
      <c r="G71" s="30">
        <f>(考核费用!H236)/10000</f>
        <v>55.473369</v>
      </c>
      <c r="H71" s="30">
        <f>(考核费用!I236)/10000</f>
        <v>0</v>
      </c>
      <c r="I71" s="29">
        <f>(考核费用!J236)/10000</f>
        <v>0</v>
      </c>
      <c r="J71" s="29">
        <f>(考核费用!K236)/10000</f>
        <v>0</v>
      </c>
      <c r="K71" s="29">
        <f>(考核费用!L236)/10000</f>
        <v>0</v>
      </c>
      <c r="L71" s="30">
        <f>(考核费用!M236)/10000</f>
        <v>13.394292</v>
      </c>
      <c r="M71" s="29">
        <f>(考核费用!N236)/10000</f>
        <v>13.394292</v>
      </c>
      <c r="N71" s="29">
        <f>(考核费用!O236)/10000</f>
        <v>0</v>
      </c>
      <c r="O71" s="30">
        <f>(考核费用!P236)/10000</f>
        <v>0</v>
      </c>
      <c r="P71" s="29">
        <f>(考核费用!Q236)/10000</f>
        <v>0</v>
      </c>
      <c r="Q71" s="29">
        <f>(考核费用!R236)/10000</f>
        <v>0</v>
      </c>
      <c r="R71" s="29">
        <f>(考核费用!G236)/10000</f>
        <v>0</v>
      </c>
      <c r="S71" s="30">
        <f>(考核费用!S236)/10000</f>
        <v>0</v>
      </c>
      <c r="T71" s="29">
        <f>(考核费用!T236)/10000</f>
        <v>0</v>
      </c>
      <c r="U71" s="29">
        <f>(考核费用!U236)/10000</f>
        <v>0</v>
      </c>
      <c r="V71" s="29">
        <f>(考核费用!V236)/10000</f>
        <v>0</v>
      </c>
      <c r="W71" s="29">
        <f>(考核费用!W236)/10000</f>
        <v>0</v>
      </c>
      <c r="X71" s="29">
        <f>(考核费用!X236)/10000</f>
        <v>0</v>
      </c>
      <c r="Y71" s="29">
        <f>(考核费用!Y236)/10000</f>
        <v>0</v>
      </c>
    </row>
    <row r="72" ht="16.5" spans="1:25">
      <c r="A72" s="26"/>
      <c r="B72" s="34" t="s">
        <v>145</v>
      </c>
      <c r="C72" s="29">
        <f>(考核费用!C237)/10000</f>
        <v>1186.043942</v>
      </c>
      <c r="D72" s="29">
        <f>(考核费用!D237)/10000</f>
        <v>-2015.88214564272</v>
      </c>
      <c r="E72" s="29">
        <f>(考核费用!E237)/10000</f>
        <v>271.901813</v>
      </c>
      <c r="F72" s="29">
        <f>(考核费用!F237)/10000</f>
        <v>0</v>
      </c>
      <c r="G72" s="30">
        <f>(考核费用!H237)/10000</f>
        <v>2169.65578</v>
      </c>
      <c r="H72" s="30">
        <f>(考核费用!I237)/10000</f>
        <v>168.04367</v>
      </c>
      <c r="I72" s="29">
        <f>(考核费用!J237)/10000</f>
        <v>57.411144</v>
      </c>
      <c r="J72" s="29">
        <f>(考核费用!K237)/10000</f>
        <v>54.708592</v>
      </c>
      <c r="K72" s="29">
        <f>(考核费用!L237)/10000</f>
        <v>55.923934</v>
      </c>
      <c r="L72" s="30">
        <f>(考核费用!M237)/10000</f>
        <v>82.3582609652057</v>
      </c>
      <c r="M72" s="29">
        <f>(考核费用!N237)/10000</f>
        <v>61.6267139904326</v>
      </c>
      <c r="N72" s="29">
        <f>(考核费用!O237)/10000</f>
        <v>20.7315469747731</v>
      </c>
      <c r="O72" s="30">
        <f>(考核费用!P237)/10000</f>
        <v>105.731263677511</v>
      </c>
      <c r="P72" s="29">
        <f>(考核费用!Q237)/10000</f>
        <v>79.0242025699946</v>
      </c>
      <c r="Q72" s="29">
        <f>(考核费用!R237)/10000</f>
        <v>26.7070611075166</v>
      </c>
      <c r="R72" s="29">
        <f>(考核费用!G237)/10000</f>
        <v>101.763375</v>
      </c>
      <c r="S72" s="30">
        <f>(考核费用!S237)/10000</f>
        <v>302.471925</v>
      </c>
      <c r="T72" s="29">
        <f>(考核费用!T237)/10000</f>
        <v>77.908771</v>
      </c>
      <c r="U72" s="29">
        <f>(考核费用!U237)/10000</f>
        <v>38.760659</v>
      </c>
      <c r="V72" s="29">
        <f>(考核费用!V237)/10000</f>
        <v>27.4625</v>
      </c>
      <c r="W72" s="29">
        <f>(考核费用!W237)/10000</f>
        <v>62.086646</v>
      </c>
      <c r="X72" s="29">
        <f>(考核费用!X237)/10000</f>
        <v>12.262624</v>
      </c>
      <c r="Y72" s="29">
        <f>(考核费用!Y237)/10000</f>
        <v>83.990725</v>
      </c>
    </row>
    <row r="73" ht="16.5" spans="1:25">
      <c r="A73" s="26"/>
      <c r="B73" s="34" t="s">
        <v>146</v>
      </c>
      <c r="C73" s="29">
        <f>(考核费用!C238)/10000</f>
        <v>0</v>
      </c>
      <c r="D73" s="29">
        <f>(考核费用!D238)/10000</f>
        <v>0</v>
      </c>
      <c r="E73" s="29">
        <f>(考核费用!E238)/10000</f>
        <v>0</v>
      </c>
      <c r="F73" s="29">
        <f>(考核费用!F238)/10000</f>
        <v>0</v>
      </c>
      <c r="G73" s="30">
        <f>(考核费用!H238)/10000</f>
        <v>0</v>
      </c>
      <c r="H73" s="30">
        <f>(考核费用!I238)/10000</f>
        <v>0</v>
      </c>
      <c r="I73" s="29">
        <f>(考核费用!J238)/10000</f>
        <v>0</v>
      </c>
      <c r="J73" s="29">
        <f>(考核费用!K238)/10000</f>
        <v>0</v>
      </c>
      <c r="K73" s="29">
        <f>(考核费用!L238)/10000</f>
        <v>0</v>
      </c>
      <c r="L73" s="30">
        <f>(考核费用!M238)/10000</f>
        <v>0</v>
      </c>
      <c r="M73" s="29">
        <f>(考核费用!N238)/10000</f>
        <v>0</v>
      </c>
      <c r="N73" s="29">
        <f>(考核费用!O238)/10000</f>
        <v>0</v>
      </c>
      <c r="O73" s="30">
        <f>(考核费用!P238)/10000</f>
        <v>0</v>
      </c>
      <c r="P73" s="29">
        <f>(考核费用!Q238)/10000</f>
        <v>0</v>
      </c>
      <c r="Q73" s="29">
        <f>(考核费用!R238)/10000</f>
        <v>0</v>
      </c>
      <c r="R73" s="29">
        <f>(考核费用!G238)/10000</f>
        <v>0</v>
      </c>
      <c r="S73" s="30">
        <f>(考核费用!S238)/10000</f>
        <v>0</v>
      </c>
      <c r="T73" s="29">
        <f>(考核费用!T238)/10000</f>
        <v>0</v>
      </c>
      <c r="U73" s="29">
        <f>(考核费用!U238)/10000</f>
        <v>0</v>
      </c>
      <c r="V73" s="29">
        <f>(考核费用!V238)/10000</f>
        <v>0</v>
      </c>
      <c r="W73" s="29">
        <f>(考核费用!W238)/10000</f>
        <v>0</v>
      </c>
      <c r="X73" s="29">
        <f>(考核费用!X238)/10000</f>
        <v>0</v>
      </c>
      <c r="Y73" s="29">
        <f>(考核费用!Y238)/10000</f>
        <v>0</v>
      </c>
    </row>
    <row r="74" ht="16.5" spans="1:25">
      <c r="A74" s="26"/>
      <c r="B74" s="40" t="s">
        <v>95</v>
      </c>
      <c r="C74" s="36">
        <f>(考核费用!C239)/10000</f>
        <v>13423.072562</v>
      </c>
      <c r="D74" s="36">
        <f>(考核费用!D239)/10000</f>
        <v>-1889.13428364272</v>
      </c>
      <c r="E74" s="36">
        <f>(考核费用!E239)/10000</f>
        <v>4313.846603</v>
      </c>
      <c r="F74" s="36">
        <f>(考核费用!F239)/10000</f>
        <v>12.300341</v>
      </c>
      <c r="G74" s="30">
        <f>(考核费用!H239)/10000</f>
        <v>8320.319353</v>
      </c>
      <c r="H74" s="30">
        <f>(考核费用!I239)/10000</f>
        <v>314.026542</v>
      </c>
      <c r="I74" s="36">
        <f>(考核费用!J239)/10000</f>
        <v>102.866506</v>
      </c>
      <c r="J74" s="36">
        <f>(考核费用!K239)/10000</f>
        <v>145.56964</v>
      </c>
      <c r="K74" s="36">
        <f>(考核费用!L239)/10000</f>
        <v>65.590396</v>
      </c>
      <c r="L74" s="30">
        <f>(考核费用!M239)/10000</f>
        <v>353.751206965206</v>
      </c>
      <c r="M74" s="36">
        <f>(考核费用!N239)/10000</f>
        <v>281.871796990433</v>
      </c>
      <c r="N74" s="36">
        <f>(考核费用!O239)/10000</f>
        <v>71.8794099747731</v>
      </c>
      <c r="O74" s="30">
        <f>(考核费用!P239)/10000</f>
        <v>351.672553677511</v>
      </c>
      <c r="P74" s="36">
        <f>(考核费用!Q239)/10000</f>
        <v>265.036253569995</v>
      </c>
      <c r="Q74" s="36">
        <f>(考核费用!R239)/10000</f>
        <v>86.6363001075166</v>
      </c>
      <c r="R74" s="36">
        <f>(考核费用!G239)/10000</f>
        <v>1059.245916</v>
      </c>
      <c r="S74" s="30">
        <f>(考核费用!S239)/10000</f>
        <v>587.04433</v>
      </c>
      <c r="T74" s="36">
        <f>(考核费用!T239)/10000</f>
        <v>143.355684</v>
      </c>
      <c r="U74" s="36">
        <f>(考核费用!U239)/10000</f>
        <v>110.647355</v>
      </c>
      <c r="V74" s="36">
        <f>(考核费用!V239)/10000</f>
        <v>27.74731</v>
      </c>
      <c r="W74" s="36">
        <f>(考核费用!W239)/10000</f>
        <v>201.261877</v>
      </c>
      <c r="X74" s="36">
        <f>(考核费用!X239)/10000</f>
        <v>22.311352</v>
      </c>
      <c r="Y74" s="36">
        <f>(考核费用!Y239)/10000</f>
        <v>81.720752</v>
      </c>
    </row>
    <row r="75" ht="16.5" spans="1:25">
      <c r="A75" s="26" t="s">
        <v>147</v>
      </c>
      <c r="B75" s="31" t="s">
        <v>148</v>
      </c>
      <c r="C75" s="29">
        <f>(考核费用!C240)/10000</f>
        <v>1.439</v>
      </c>
      <c r="D75" s="29">
        <f>(考核费用!D240)/10000</f>
        <v>0</v>
      </c>
      <c r="E75" s="29">
        <f>(考核费用!E240)/10000</f>
        <v>1.439</v>
      </c>
      <c r="F75" s="29">
        <f>(考核费用!F240)/10000</f>
        <v>0</v>
      </c>
      <c r="G75" s="30">
        <f>(考核费用!H240)/10000</f>
        <v>0</v>
      </c>
      <c r="H75" s="30">
        <f>(考核费用!I240)/10000</f>
        <v>0</v>
      </c>
      <c r="I75" s="29">
        <f>(考核费用!J240)/10000</f>
        <v>0</v>
      </c>
      <c r="J75" s="29">
        <f>(考核费用!K240)/10000</f>
        <v>0</v>
      </c>
      <c r="K75" s="29">
        <f>(考核费用!L240)/10000</f>
        <v>0</v>
      </c>
      <c r="L75" s="30">
        <f>(考核费用!M240)/10000</f>
        <v>0</v>
      </c>
      <c r="M75" s="29">
        <f>(考核费用!N240)/10000</f>
        <v>0</v>
      </c>
      <c r="N75" s="29">
        <f>(考核费用!O240)/10000</f>
        <v>0</v>
      </c>
      <c r="O75" s="30">
        <f>(考核费用!P240)/10000</f>
        <v>0</v>
      </c>
      <c r="P75" s="29">
        <f>(考核费用!Q240)/10000</f>
        <v>0</v>
      </c>
      <c r="Q75" s="29">
        <f>(考核费用!R240)/10000</f>
        <v>0</v>
      </c>
      <c r="R75" s="29">
        <f>(考核费用!G240)/10000</f>
        <v>0</v>
      </c>
      <c r="S75" s="30">
        <f>(考核费用!S240)/10000</f>
        <v>0</v>
      </c>
      <c r="T75" s="29">
        <f>(考核费用!T240)/10000</f>
        <v>0</v>
      </c>
      <c r="U75" s="29">
        <f>(考核费用!U240)/10000</f>
        <v>0</v>
      </c>
      <c r="V75" s="29">
        <f>(考核费用!V240)/10000</f>
        <v>0</v>
      </c>
      <c r="W75" s="29">
        <f>(考核费用!W240)/10000</f>
        <v>0</v>
      </c>
      <c r="X75" s="29">
        <f>(考核费用!X240)/10000</f>
        <v>0</v>
      </c>
      <c r="Y75" s="29">
        <f>(考核费用!Y240)/10000</f>
        <v>0</v>
      </c>
    </row>
    <row r="76" ht="16.5" spans="1:25">
      <c r="A76" s="26"/>
      <c r="B76" s="31" t="s">
        <v>149</v>
      </c>
      <c r="C76" s="29">
        <f>(考核费用!C241)/10000</f>
        <v>0</v>
      </c>
      <c r="D76" s="29">
        <f>(考核费用!D241)/10000</f>
        <v>0</v>
      </c>
      <c r="E76" s="29">
        <f>(考核费用!E241)/10000</f>
        <v>0</v>
      </c>
      <c r="F76" s="29">
        <f>(考核费用!F241)/10000</f>
        <v>0</v>
      </c>
      <c r="G76" s="30">
        <f>(考核费用!H241)/10000</f>
        <v>0</v>
      </c>
      <c r="H76" s="30">
        <f>(考核费用!I241)/10000</f>
        <v>0</v>
      </c>
      <c r="I76" s="29">
        <f>(考核费用!J241)/10000</f>
        <v>0</v>
      </c>
      <c r="J76" s="29">
        <f>(考核费用!K241)/10000</f>
        <v>0</v>
      </c>
      <c r="K76" s="29">
        <f>(考核费用!L241)/10000</f>
        <v>0</v>
      </c>
      <c r="L76" s="30">
        <f>(考核费用!M241)/10000</f>
        <v>0</v>
      </c>
      <c r="M76" s="29">
        <f>(考核费用!N241)/10000</f>
        <v>0</v>
      </c>
      <c r="N76" s="29">
        <f>(考核费用!O241)/10000</f>
        <v>0</v>
      </c>
      <c r="O76" s="30">
        <f>(考核费用!P241)/10000</f>
        <v>0</v>
      </c>
      <c r="P76" s="29">
        <f>(考核费用!Q241)/10000</f>
        <v>0</v>
      </c>
      <c r="Q76" s="29">
        <f>(考核费用!R241)/10000</f>
        <v>0</v>
      </c>
      <c r="R76" s="29">
        <f>(考核费用!G241)/10000</f>
        <v>0</v>
      </c>
      <c r="S76" s="30">
        <f>(考核费用!S241)/10000</f>
        <v>0</v>
      </c>
      <c r="T76" s="29">
        <f>(考核费用!T241)/10000</f>
        <v>0</v>
      </c>
      <c r="U76" s="29">
        <f>(考核费用!U241)/10000</f>
        <v>0</v>
      </c>
      <c r="V76" s="29">
        <f>(考核费用!V241)/10000</f>
        <v>0</v>
      </c>
      <c r="W76" s="29">
        <f>(考核费用!W241)/10000</f>
        <v>0</v>
      </c>
      <c r="X76" s="29">
        <f>(考核费用!X241)/10000</f>
        <v>0</v>
      </c>
      <c r="Y76" s="29">
        <f>(考核费用!Y241)/10000</f>
        <v>0</v>
      </c>
    </row>
    <row r="77" ht="16.5" spans="1:25">
      <c r="A77" s="26"/>
      <c r="B77" s="31" t="s">
        <v>150</v>
      </c>
      <c r="C77" s="29">
        <f>(考核费用!C242)/10000</f>
        <v>375.108523</v>
      </c>
      <c r="D77" s="29">
        <f>(考核费用!D242)/10000</f>
        <v>0</v>
      </c>
      <c r="E77" s="29">
        <f>(考核费用!E242)/10000</f>
        <v>144.987103</v>
      </c>
      <c r="F77" s="29">
        <f>(考核费用!F242)/10000</f>
        <v>0</v>
      </c>
      <c r="G77" s="30">
        <f>(考核费用!H242)/10000</f>
        <v>139.139381</v>
      </c>
      <c r="H77" s="30">
        <f>(考核费用!I242)/10000</f>
        <v>12.908813</v>
      </c>
      <c r="I77" s="29">
        <f>(考核费用!J242)/10000</f>
        <v>5.692793</v>
      </c>
      <c r="J77" s="29">
        <f>(考核费用!K242)/10000</f>
        <v>3.267572</v>
      </c>
      <c r="K77" s="29">
        <f>(考核费用!L242)/10000</f>
        <v>3.948448</v>
      </c>
      <c r="L77" s="30">
        <f>(考核费用!M242)/10000</f>
        <v>4.020345</v>
      </c>
      <c r="M77" s="29">
        <f>(考核费用!N242)/10000</f>
        <v>3.121236</v>
      </c>
      <c r="N77" s="29">
        <f>(考核费用!O242)/10000</f>
        <v>0.899109</v>
      </c>
      <c r="O77" s="30">
        <f>(考核费用!P242)/10000</f>
        <v>9.162762</v>
      </c>
      <c r="P77" s="29">
        <f>(考核费用!Q242)/10000</f>
        <v>7.013007</v>
      </c>
      <c r="Q77" s="29">
        <f>(考核费用!R242)/10000</f>
        <v>2.149755</v>
      </c>
      <c r="R77" s="29">
        <f>(考核费用!G242)/10000</f>
        <v>1.69666</v>
      </c>
      <c r="S77" s="30">
        <f>(考核费用!S242)/10000</f>
        <v>63.193459</v>
      </c>
      <c r="T77" s="29">
        <f>(考核费用!T242)/10000</f>
        <v>30.85742</v>
      </c>
      <c r="U77" s="29">
        <f>(考核费用!U242)/10000</f>
        <v>10.558871</v>
      </c>
      <c r="V77" s="29">
        <f>(考核费用!V242)/10000</f>
        <v>6.972926</v>
      </c>
      <c r="W77" s="29">
        <f>(考核费用!W242)/10000</f>
        <v>8.660109</v>
      </c>
      <c r="X77" s="29">
        <f>(考核费用!X242)/10000</f>
        <v>0</v>
      </c>
      <c r="Y77" s="29">
        <f>(考核费用!Y242)/10000</f>
        <v>6.144133</v>
      </c>
    </row>
    <row r="78" ht="16.5" spans="1:25">
      <c r="A78" s="26"/>
      <c r="B78" s="31" t="s">
        <v>151</v>
      </c>
      <c r="C78" s="29">
        <f>(考核费用!C243)/10000</f>
        <v>15.095332</v>
      </c>
      <c r="D78" s="29">
        <f>(考核费用!D243)/10000</f>
        <v>0</v>
      </c>
      <c r="E78" s="29">
        <f>(考核费用!E243)/10000</f>
        <v>0</v>
      </c>
      <c r="F78" s="29">
        <f>(考核费用!F243)/10000</f>
        <v>0</v>
      </c>
      <c r="G78" s="30">
        <f>(考核费用!H243)/10000</f>
        <v>15.095332</v>
      </c>
      <c r="H78" s="30">
        <f>(考核费用!I243)/10000</f>
        <v>0</v>
      </c>
      <c r="I78" s="29">
        <f>(考核费用!J243)/10000</f>
        <v>0</v>
      </c>
      <c r="J78" s="29">
        <f>(考核费用!K243)/10000</f>
        <v>0</v>
      </c>
      <c r="K78" s="29">
        <f>(考核费用!L243)/10000</f>
        <v>0</v>
      </c>
      <c r="L78" s="30">
        <f>(考核费用!M243)/10000</f>
        <v>0</v>
      </c>
      <c r="M78" s="29">
        <f>(考核费用!N243)/10000</f>
        <v>0</v>
      </c>
      <c r="N78" s="29">
        <f>(考核费用!O243)/10000</f>
        <v>0</v>
      </c>
      <c r="O78" s="30">
        <f>(考核费用!P243)/10000</f>
        <v>0</v>
      </c>
      <c r="P78" s="29">
        <f>(考核费用!Q243)/10000</f>
        <v>0</v>
      </c>
      <c r="Q78" s="29">
        <f>(考核费用!R243)/10000</f>
        <v>0</v>
      </c>
      <c r="R78" s="29">
        <f>(考核费用!G243)/10000</f>
        <v>0</v>
      </c>
      <c r="S78" s="30">
        <f>(考核费用!S243)/10000</f>
        <v>0</v>
      </c>
      <c r="T78" s="29">
        <f>(考核费用!T243)/10000</f>
        <v>0</v>
      </c>
      <c r="U78" s="29">
        <f>(考核费用!U243)/10000</f>
        <v>0</v>
      </c>
      <c r="V78" s="29">
        <f>(考核费用!V243)/10000</f>
        <v>0</v>
      </c>
      <c r="W78" s="29">
        <f>(考核费用!W243)/10000</f>
        <v>0</v>
      </c>
      <c r="X78" s="29">
        <f>(考核费用!X243)/10000</f>
        <v>0</v>
      </c>
      <c r="Y78" s="29">
        <f>(考核费用!Y243)/10000</f>
        <v>0</v>
      </c>
    </row>
    <row r="79" ht="16.5" spans="1:25">
      <c r="A79" s="26"/>
      <c r="B79" s="41" t="s">
        <v>95</v>
      </c>
      <c r="C79" s="30">
        <f>(考核费用!C244)/10000</f>
        <v>391.642855</v>
      </c>
      <c r="D79" s="30">
        <f>(考核费用!D244)/10000</f>
        <v>0</v>
      </c>
      <c r="E79" s="30">
        <f>(考核费用!E244)/10000</f>
        <v>146.426103</v>
      </c>
      <c r="F79" s="30">
        <f>(考核费用!F244)/10000</f>
        <v>0</v>
      </c>
      <c r="G79" s="30">
        <f>(考核费用!H244)/10000</f>
        <v>154.234713</v>
      </c>
      <c r="H79" s="30">
        <f>(考核费用!I244)/10000</f>
        <v>12.908813</v>
      </c>
      <c r="I79" s="30">
        <f>(考核费用!J244)/10000</f>
        <v>5.692793</v>
      </c>
      <c r="J79" s="30">
        <f>(考核费用!K244)/10000</f>
        <v>3.267572</v>
      </c>
      <c r="K79" s="30">
        <f>(考核费用!L244)/10000</f>
        <v>3.948448</v>
      </c>
      <c r="L79" s="30">
        <f>(考核费用!M244)/10000</f>
        <v>4.020345</v>
      </c>
      <c r="M79" s="30">
        <f>(考核费用!N244)/10000</f>
        <v>3.121236</v>
      </c>
      <c r="N79" s="30">
        <f>(考核费用!O244)/10000</f>
        <v>0.899109</v>
      </c>
      <c r="O79" s="30">
        <f>(考核费用!P244)/10000</f>
        <v>9.162762</v>
      </c>
      <c r="P79" s="30">
        <f>(考核费用!Q244)/10000</f>
        <v>7.013007</v>
      </c>
      <c r="Q79" s="30">
        <f>(考核费用!R244)/10000</f>
        <v>2.149755</v>
      </c>
      <c r="R79" s="30">
        <f>(考核费用!G244)/10000</f>
        <v>1.69666</v>
      </c>
      <c r="S79" s="30">
        <f>(考核费用!S244)/10000</f>
        <v>63.193459</v>
      </c>
      <c r="T79" s="30">
        <f>(考核费用!T244)/10000</f>
        <v>30.85742</v>
      </c>
      <c r="U79" s="30">
        <f>(考核费用!U244)/10000</f>
        <v>10.558871</v>
      </c>
      <c r="V79" s="30">
        <f>(考核费用!V244)/10000</f>
        <v>6.972926</v>
      </c>
      <c r="W79" s="30">
        <f>(考核费用!W244)/10000</f>
        <v>8.660109</v>
      </c>
      <c r="X79" s="30">
        <f>(考核费用!X244)/10000</f>
        <v>0</v>
      </c>
      <c r="Y79" s="30">
        <f>(考核费用!Y244)/10000</f>
        <v>6.144133</v>
      </c>
    </row>
    <row r="80" ht="16.5" spans="1:25">
      <c r="A80" s="42" t="s">
        <v>2</v>
      </c>
      <c r="B80" s="42"/>
      <c r="C80" s="30">
        <f>(考核费用!C245)/10000</f>
        <v>82835.357788</v>
      </c>
      <c r="D80" s="30">
        <f>(考核费用!D245)/10000</f>
        <v>-2441.1223716193</v>
      </c>
      <c r="E80" s="30">
        <f>(考核费用!E245)/10000</f>
        <v>26438.133523</v>
      </c>
      <c r="F80" s="30">
        <f>(考核费用!F245)/10000</f>
        <v>339.873649540147</v>
      </c>
      <c r="G80" s="30">
        <f>(考核费用!H245)/10000</f>
        <v>38768.3513213016</v>
      </c>
      <c r="H80" s="30">
        <f>(考核费用!I245)/10000</f>
        <v>2042.64065104799</v>
      </c>
      <c r="I80" s="30">
        <f>(考核费用!J245)/10000</f>
        <v>665.437643300137</v>
      </c>
      <c r="J80" s="30">
        <f>(考核费用!K245)/10000</f>
        <v>645.351705150506</v>
      </c>
      <c r="K80" s="30">
        <f>(考核费用!L245)/10000</f>
        <v>731.851302597347</v>
      </c>
      <c r="L80" s="30">
        <f>(考核费用!M245)/10000</f>
        <v>1529.37694946823</v>
      </c>
      <c r="M80" s="30">
        <f>(考核费用!N245)/10000</f>
        <v>1166.7364395838</v>
      </c>
      <c r="N80" s="30">
        <f>(考核费用!O245)/10000</f>
        <v>362.640509884437</v>
      </c>
      <c r="O80" s="30">
        <f>(考核费用!P245)/10000</f>
        <v>1781.74516297967</v>
      </c>
      <c r="P80" s="30">
        <f>(考核费用!Q245)/10000</f>
        <v>1280.54947314096</v>
      </c>
      <c r="Q80" s="30">
        <f>(考核费用!R245)/10000</f>
        <v>501.19568983871</v>
      </c>
      <c r="R80" s="30">
        <f>(考核费用!G245)/10000</f>
        <v>1061.11926064366</v>
      </c>
      <c r="S80" s="30">
        <f>(考核费用!S245)/10000</f>
        <v>13315.239641638</v>
      </c>
      <c r="T80" s="30">
        <f>(考核费用!T245)/10000</f>
        <v>6801.4713826503</v>
      </c>
      <c r="U80" s="30">
        <f>(考核费用!U245)/10000</f>
        <v>2412.73003638188</v>
      </c>
      <c r="V80" s="30">
        <f>(考核费用!V245)/10000</f>
        <v>1114.98334680435</v>
      </c>
      <c r="W80" s="30">
        <f>(考核费用!W245)/10000</f>
        <v>2192.22641634009</v>
      </c>
      <c r="X80" s="30">
        <f>(考核费用!X245)/10000</f>
        <v>250.298726</v>
      </c>
      <c r="Y80" s="30">
        <f>(考核费用!Y245)/10000</f>
        <v>543.529733461371</v>
      </c>
    </row>
    <row r="84" spans="3:3">
      <c r="C84">
        <v>10000</v>
      </c>
    </row>
  </sheetData>
  <mergeCells count="6">
    <mergeCell ref="A80:B80"/>
    <mergeCell ref="A2:A22"/>
    <mergeCell ref="A23:A36"/>
    <mergeCell ref="A37:A59"/>
    <mergeCell ref="A60:A74"/>
    <mergeCell ref="A75:A79"/>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O129"/>
  <sheetViews>
    <sheetView workbookViewId="0">
      <selection activeCell="S24" sqref="S24"/>
    </sheetView>
  </sheetViews>
  <sheetFormatPr defaultColWidth="9" defaultRowHeight="13.5"/>
  <cols>
    <col min="1" max="1" width="29.625" style="6" customWidth="1"/>
    <col min="2" max="8" width="8.125" style="6" hidden="1" customWidth="1"/>
    <col min="9" max="12" width="9" style="6" hidden="1" customWidth="1"/>
    <col min="13" max="13" width="9" style="6" customWidth="1"/>
    <col min="14" max="14" width="9" style="7"/>
  </cols>
  <sheetData>
    <row r="1" spans="1:14">
      <c r="A1" s="8" t="s">
        <v>492</v>
      </c>
      <c r="B1" s="8"/>
      <c r="C1" s="8"/>
      <c r="D1" s="9"/>
      <c r="M1" s="6">
        <f>SUM(M4:M15)+M18</f>
        <v>228</v>
      </c>
      <c r="N1" s="7">
        <f>M1-M129</f>
        <v>-1465</v>
      </c>
    </row>
    <row r="2" spans="1:13">
      <c r="A2" s="10" t="s">
        <v>493</v>
      </c>
      <c r="B2" s="10"/>
      <c r="C2" s="10"/>
      <c r="D2" s="9"/>
      <c r="M2" s="6">
        <f>M17+M22+M24+M23+M128</f>
        <v>1201</v>
      </c>
    </row>
    <row r="3" spans="1:14">
      <c r="A3" s="11" t="s">
        <v>479</v>
      </c>
      <c r="B3" s="12" t="s">
        <v>494</v>
      </c>
      <c r="C3" s="12" t="s">
        <v>495</v>
      </c>
      <c r="D3" s="12" t="s">
        <v>496</v>
      </c>
      <c r="E3" s="13" t="s">
        <v>497</v>
      </c>
      <c r="F3" s="13" t="s">
        <v>498</v>
      </c>
      <c r="G3" s="13" t="s">
        <v>499</v>
      </c>
      <c r="H3" s="13" t="s">
        <v>500</v>
      </c>
      <c r="I3" s="13" t="s">
        <v>501</v>
      </c>
      <c r="J3" s="13" t="s">
        <v>502</v>
      </c>
      <c r="K3" s="13" t="s">
        <v>503</v>
      </c>
      <c r="L3" s="13" t="s">
        <v>504</v>
      </c>
      <c r="M3" s="13" t="s">
        <v>505</v>
      </c>
      <c r="N3" s="13" t="s">
        <v>506</v>
      </c>
    </row>
    <row r="4" spans="1:14">
      <c r="A4" s="14" t="s">
        <v>459</v>
      </c>
      <c r="B4" s="15">
        <v>13</v>
      </c>
      <c r="C4" s="15">
        <v>13</v>
      </c>
      <c r="D4" s="16">
        <v>13</v>
      </c>
      <c r="E4" s="17">
        <v>12</v>
      </c>
      <c r="F4" s="17">
        <v>11</v>
      </c>
      <c r="G4" s="17">
        <v>10</v>
      </c>
      <c r="H4" s="17">
        <v>10</v>
      </c>
      <c r="I4" s="17">
        <v>11</v>
      </c>
      <c r="J4" s="17">
        <v>11</v>
      </c>
      <c r="K4" s="17">
        <f>VLOOKUP(A4,[5]Sheet2!$A:$B,2,0)</f>
        <v>11</v>
      </c>
      <c r="L4" s="17">
        <f>VLOOKUP(A4,[6]部门人数!$A:$B,2,0)</f>
        <v>11</v>
      </c>
      <c r="M4" s="17">
        <f>VLOOKUP(A4,[7]人数!$A:$B,2,0)</f>
        <v>11</v>
      </c>
      <c r="N4" s="20">
        <f t="shared" ref="N4:N67" si="0">ROUND(AVERAGE(B4:M4),0)</f>
        <v>11</v>
      </c>
    </row>
    <row r="5" spans="1:14">
      <c r="A5" s="11" t="s">
        <v>464</v>
      </c>
      <c r="B5" s="15">
        <v>26</v>
      </c>
      <c r="C5" s="15">
        <v>25</v>
      </c>
      <c r="D5" s="16">
        <v>26</v>
      </c>
      <c r="E5" s="17">
        <v>24</v>
      </c>
      <c r="F5" s="17">
        <v>23</v>
      </c>
      <c r="G5" s="17">
        <v>22</v>
      </c>
      <c r="H5" s="17">
        <v>23</v>
      </c>
      <c r="I5" s="17">
        <v>22</v>
      </c>
      <c r="J5" s="17">
        <v>22</v>
      </c>
      <c r="K5" s="17">
        <f>VLOOKUP(A5,[5]Sheet2!$A:$B,2,0)</f>
        <v>22</v>
      </c>
      <c r="L5" s="17">
        <f>VLOOKUP(A5,[6]部门人数!$A:$B,2,0)</f>
        <v>23</v>
      </c>
      <c r="M5" s="17">
        <f>VLOOKUP(A5,[7]人数!$A:$B,2,0)</f>
        <v>23</v>
      </c>
      <c r="N5" s="20">
        <f t="shared" si="0"/>
        <v>23</v>
      </c>
    </row>
    <row r="6" spans="1:14">
      <c r="A6" s="14" t="s">
        <v>507</v>
      </c>
      <c r="B6" s="15">
        <v>4</v>
      </c>
      <c r="C6" s="15">
        <v>4</v>
      </c>
      <c r="D6" s="16">
        <v>4</v>
      </c>
      <c r="E6" s="17">
        <v>4</v>
      </c>
      <c r="F6" s="17">
        <v>3</v>
      </c>
      <c r="G6" s="17">
        <v>4</v>
      </c>
      <c r="H6" s="17">
        <v>4</v>
      </c>
      <c r="I6" s="17">
        <v>4</v>
      </c>
      <c r="J6" s="17">
        <v>4</v>
      </c>
      <c r="K6" s="17">
        <f>VLOOKUP(A6,[5]Sheet2!$A:$B,2,0)</f>
        <v>4</v>
      </c>
      <c r="L6" s="17">
        <f>VLOOKUP(A6,[6]部门人数!$A:$B,2,0)</f>
        <v>4</v>
      </c>
      <c r="M6" s="17">
        <f>VLOOKUP(A6,[7]人数!$A:$B,2,0)</f>
        <v>4</v>
      </c>
      <c r="N6" s="20">
        <f t="shared" si="0"/>
        <v>4</v>
      </c>
    </row>
    <row r="7" spans="1:14">
      <c r="A7" s="14" t="s">
        <v>461</v>
      </c>
      <c r="B7" s="15">
        <v>1</v>
      </c>
      <c r="C7" s="15">
        <v>1</v>
      </c>
      <c r="D7" s="16">
        <v>1</v>
      </c>
      <c r="E7" s="17">
        <v>1</v>
      </c>
      <c r="F7" s="17">
        <v>1</v>
      </c>
      <c r="G7" s="17">
        <v>1</v>
      </c>
      <c r="H7" s="17">
        <v>1</v>
      </c>
      <c r="I7" s="17">
        <v>1</v>
      </c>
      <c r="J7" s="17">
        <v>1</v>
      </c>
      <c r="K7" s="17">
        <f>VLOOKUP(A7,[5]Sheet2!$A:$B,2,0)</f>
        <v>1</v>
      </c>
      <c r="L7" s="17">
        <f>VLOOKUP(A7,[6]部门人数!$A:$B,2,0)</f>
        <v>1</v>
      </c>
      <c r="M7" s="17">
        <f>VLOOKUP(A7,[7]人数!$A:$B,2,0)</f>
        <v>2</v>
      </c>
      <c r="N7" s="20">
        <f t="shared" si="0"/>
        <v>1</v>
      </c>
    </row>
    <row r="8" spans="1:14">
      <c r="A8" s="14" t="s">
        <v>467</v>
      </c>
      <c r="B8" s="15">
        <v>10</v>
      </c>
      <c r="C8" s="15">
        <v>10</v>
      </c>
      <c r="D8" s="16">
        <v>10</v>
      </c>
      <c r="E8" s="17">
        <v>10</v>
      </c>
      <c r="F8" s="17">
        <v>10</v>
      </c>
      <c r="G8" s="17">
        <v>12</v>
      </c>
      <c r="H8" s="17">
        <v>12</v>
      </c>
      <c r="I8" s="17">
        <v>12</v>
      </c>
      <c r="J8" s="17">
        <v>12</v>
      </c>
      <c r="K8" s="17">
        <f>VLOOKUP(A8,[5]Sheet2!$A:$B,2,0)</f>
        <v>12</v>
      </c>
      <c r="L8" s="17">
        <f>VLOOKUP(A8,[6]部门人数!$A:$B,2,0)</f>
        <v>11</v>
      </c>
      <c r="M8" s="17">
        <f>VLOOKUP(A8,[7]人数!$A:$B,2,0)</f>
        <v>11</v>
      </c>
      <c r="N8" s="20">
        <f t="shared" si="0"/>
        <v>11</v>
      </c>
    </row>
    <row r="9" spans="1:14">
      <c r="A9" s="14" t="s">
        <v>462</v>
      </c>
      <c r="B9" s="15">
        <v>14</v>
      </c>
      <c r="C9" s="15">
        <v>14</v>
      </c>
      <c r="D9" s="15">
        <v>14</v>
      </c>
      <c r="E9" s="17">
        <v>14</v>
      </c>
      <c r="F9" s="17">
        <v>14</v>
      </c>
      <c r="G9" s="17">
        <v>12</v>
      </c>
      <c r="H9" s="17">
        <v>12</v>
      </c>
      <c r="I9" s="17">
        <v>12</v>
      </c>
      <c r="J9" s="17">
        <v>11</v>
      </c>
      <c r="K9" s="17">
        <f>VLOOKUP(A9,[5]Sheet2!$A:$B,2,0)</f>
        <v>11</v>
      </c>
      <c r="L9" s="17">
        <f>VLOOKUP(A9,[6]部门人数!$A:$B,2,0)</f>
        <v>10</v>
      </c>
      <c r="M9" s="17">
        <f>VLOOKUP(A9,[7]人数!$A:$B,2,0)</f>
        <v>10</v>
      </c>
      <c r="N9" s="20">
        <f t="shared" si="0"/>
        <v>12</v>
      </c>
    </row>
    <row r="10" spans="1:14">
      <c r="A10" s="14" t="s">
        <v>463</v>
      </c>
      <c r="B10" s="15">
        <v>33</v>
      </c>
      <c r="C10" s="15">
        <v>33</v>
      </c>
      <c r="D10" s="16">
        <v>32</v>
      </c>
      <c r="E10" s="17">
        <v>31</v>
      </c>
      <c r="F10" s="17">
        <v>30</v>
      </c>
      <c r="G10" s="17">
        <v>31</v>
      </c>
      <c r="H10" s="17">
        <v>31</v>
      </c>
      <c r="I10" s="17">
        <v>31</v>
      </c>
      <c r="J10" s="17">
        <v>31</v>
      </c>
      <c r="K10" s="17">
        <f>VLOOKUP(A10,[5]Sheet2!$A:$B,2,0)</f>
        <v>31</v>
      </c>
      <c r="L10" s="17">
        <f>VLOOKUP(A10,[6]部门人数!$A:$B,2,0)</f>
        <v>32</v>
      </c>
      <c r="M10" s="17">
        <f>VLOOKUP(A10,[7]人数!$A:$B,2,0)</f>
        <v>32</v>
      </c>
      <c r="N10" s="20">
        <f t="shared" si="0"/>
        <v>32</v>
      </c>
    </row>
    <row r="11" spans="1:14">
      <c r="A11" s="14" t="s">
        <v>469</v>
      </c>
      <c r="B11" s="15">
        <v>15</v>
      </c>
      <c r="C11" s="15">
        <v>15</v>
      </c>
      <c r="D11" s="16">
        <v>15</v>
      </c>
      <c r="E11" s="17">
        <v>15</v>
      </c>
      <c r="F11" s="17">
        <v>15</v>
      </c>
      <c r="G11" s="17">
        <v>14</v>
      </c>
      <c r="H11" s="17">
        <v>14</v>
      </c>
      <c r="I11" s="17">
        <v>15</v>
      </c>
      <c r="J11" s="17">
        <v>15</v>
      </c>
      <c r="K11" s="17">
        <f>VLOOKUP(A11,[5]Sheet2!$A:$B,2,0)</f>
        <v>15</v>
      </c>
      <c r="L11" s="17">
        <f>VLOOKUP(A11,[6]部门人数!$A:$B,2,0)</f>
        <v>15</v>
      </c>
      <c r="M11" s="17">
        <f>VLOOKUP(A11,[7]人数!$A:$B,2,0)</f>
        <v>15</v>
      </c>
      <c r="N11" s="20">
        <f t="shared" si="0"/>
        <v>15</v>
      </c>
    </row>
    <row r="12" spans="1:14">
      <c r="A12" s="14" t="s">
        <v>468</v>
      </c>
      <c r="B12" s="15">
        <v>20</v>
      </c>
      <c r="C12" s="15">
        <v>20</v>
      </c>
      <c r="D12" s="16">
        <v>20</v>
      </c>
      <c r="E12" s="17">
        <v>20</v>
      </c>
      <c r="F12" s="17">
        <v>19</v>
      </c>
      <c r="G12" s="17">
        <v>19</v>
      </c>
      <c r="H12" s="17">
        <v>19</v>
      </c>
      <c r="I12" s="17">
        <v>19</v>
      </c>
      <c r="J12" s="17">
        <v>19</v>
      </c>
      <c r="K12" s="17">
        <f>VLOOKUP(A12,[5]Sheet2!$A:$B,2,0)</f>
        <v>20</v>
      </c>
      <c r="L12" s="17">
        <f>VLOOKUP(A12,[6]部门人数!$A:$B,2,0)</f>
        <v>20</v>
      </c>
      <c r="M12" s="17">
        <f>VLOOKUP(A12,[7]人数!$A:$B,2,0)</f>
        <v>20</v>
      </c>
      <c r="N12" s="20">
        <f t="shared" si="0"/>
        <v>20</v>
      </c>
    </row>
    <row r="13" spans="1:14">
      <c r="A13" s="14" t="s">
        <v>465</v>
      </c>
      <c r="B13" s="15">
        <v>39</v>
      </c>
      <c r="C13" s="15">
        <v>40</v>
      </c>
      <c r="D13" s="16">
        <v>39</v>
      </c>
      <c r="E13" s="17">
        <v>38</v>
      </c>
      <c r="F13" s="17">
        <v>31</v>
      </c>
      <c r="G13" s="17">
        <v>31</v>
      </c>
      <c r="H13" s="17">
        <v>32</v>
      </c>
      <c r="I13" s="17">
        <v>33</v>
      </c>
      <c r="J13" s="17">
        <v>32</v>
      </c>
      <c r="K13" s="17">
        <f>VLOOKUP(A13,[5]Sheet2!$A:$B,2,0)</f>
        <v>31</v>
      </c>
      <c r="L13" s="17">
        <f>VLOOKUP(A13,[6]部门人数!$A:$B,2,0)</f>
        <v>31</v>
      </c>
      <c r="M13" s="17">
        <f>VLOOKUP(A13,[7]人数!$A:$B,2,0)</f>
        <v>31</v>
      </c>
      <c r="N13" s="20">
        <f t="shared" si="0"/>
        <v>34</v>
      </c>
    </row>
    <row r="14" spans="1:14">
      <c r="A14" s="14" t="s">
        <v>273</v>
      </c>
      <c r="B14" s="15">
        <v>21</v>
      </c>
      <c r="C14" s="15">
        <v>21</v>
      </c>
      <c r="D14" s="16">
        <v>21</v>
      </c>
      <c r="E14" s="17">
        <v>20</v>
      </c>
      <c r="F14" s="17">
        <v>14</v>
      </c>
      <c r="G14" s="17">
        <v>14</v>
      </c>
      <c r="H14" s="17">
        <v>14</v>
      </c>
      <c r="I14" s="17">
        <v>14</v>
      </c>
      <c r="J14" s="17">
        <v>14</v>
      </c>
      <c r="K14" s="17">
        <f>VLOOKUP(A14,[5]Sheet2!$A:$B,2,0)</f>
        <v>14</v>
      </c>
      <c r="L14" s="17">
        <f>VLOOKUP(A14,[6]部门人数!$A:$B,2,0)</f>
        <v>14</v>
      </c>
      <c r="M14" s="17">
        <f>VLOOKUP(A14,[7]人数!$A:$B,2,0)</f>
        <v>14</v>
      </c>
      <c r="N14" s="20">
        <f t="shared" si="0"/>
        <v>16</v>
      </c>
    </row>
    <row r="15" spans="1:14">
      <c r="A15" s="14" t="s">
        <v>276</v>
      </c>
      <c r="B15" s="15">
        <v>12</v>
      </c>
      <c r="C15" s="15">
        <v>12</v>
      </c>
      <c r="D15" s="16">
        <v>12</v>
      </c>
      <c r="E15" s="17">
        <v>12</v>
      </c>
      <c r="F15" s="17">
        <v>12</v>
      </c>
      <c r="G15" s="17">
        <v>12</v>
      </c>
      <c r="H15" s="17">
        <v>12</v>
      </c>
      <c r="I15" s="17">
        <v>10</v>
      </c>
      <c r="J15" s="17">
        <v>11</v>
      </c>
      <c r="K15" s="17">
        <f>VLOOKUP(A15,[5]Sheet2!$A:$B,2,0)</f>
        <v>11</v>
      </c>
      <c r="L15" s="17">
        <f>VLOOKUP(A15,[6]部门人数!$A:$B,2,0)</f>
        <v>11</v>
      </c>
      <c r="M15" s="17">
        <f>VLOOKUP(A15,[7]人数!$A:$B,2,0)</f>
        <v>11</v>
      </c>
      <c r="N15" s="20">
        <f t="shared" si="0"/>
        <v>12</v>
      </c>
    </row>
    <row r="16" spans="1:14">
      <c r="A16" s="14" t="s">
        <v>5</v>
      </c>
      <c r="B16" s="15">
        <v>4</v>
      </c>
      <c r="C16" s="15">
        <v>4</v>
      </c>
      <c r="D16" s="16">
        <v>4</v>
      </c>
      <c r="E16" s="17">
        <v>4</v>
      </c>
      <c r="F16" s="17">
        <v>10</v>
      </c>
      <c r="G16" s="17">
        <v>10</v>
      </c>
      <c r="H16" s="17">
        <v>10</v>
      </c>
      <c r="I16" s="17">
        <v>10</v>
      </c>
      <c r="J16" s="17">
        <v>10</v>
      </c>
      <c r="K16" s="17">
        <f>VLOOKUP(A16,[5]Sheet2!$A:$B,2,0)</f>
        <v>10</v>
      </c>
      <c r="L16" s="17">
        <f>VLOOKUP(A16,[6]部门人数!$A:$B,2,0)</f>
        <v>10</v>
      </c>
      <c r="M16" s="17">
        <f>VLOOKUP(A16,[7]人数!$A:$B,2,0)</f>
        <v>10</v>
      </c>
      <c r="N16" s="20">
        <f t="shared" si="0"/>
        <v>8</v>
      </c>
    </row>
    <row r="17" spans="1:14">
      <c r="A17" s="14" t="s">
        <v>282</v>
      </c>
      <c r="B17" s="15">
        <v>63</v>
      </c>
      <c r="C17" s="15">
        <v>63</v>
      </c>
      <c r="D17" s="16">
        <v>63</v>
      </c>
      <c r="E17" s="17">
        <v>63</v>
      </c>
      <c r="F17" s="17">
        <v>20</v>
      </c>
      <c r="G17" s="17">
        <v>21</v>
      </c>
      <c r="H17" s="17">
        <v>21</v>
      </c>
      <c r="I17" s="17">
        <v>20</v>
      </c>
      <c r="J17" s="17">
        <v>20</v>
      </c>
      <c r="K17" s="17">
        <f>VLOOKUP(A17,[5]Sheet2!$A:$B,2,0)</f>
        <v>20</v>
      </c>
      <c r="L17" s="17">
        <f>VLOOKUP(A17,[6]部门人数!$A:$B,2,0)</f>
        <v>20</v>
      </c>
      <c r="M17" s="17">
        <f>VLOOKUP(A17,[7]人数!$A:$B,2,0)</f>
        <v>19</v>
      </c>
      <c r="N17" s="20">
        <f t="shared" si="0"/>
        <v>34</v>
      </c>
    </row>
    <row r="18" spans="1:14">
      <c r="A18" s="14" t="s">
        <v>466</v>
      </c>
      <c r="B18" s="15">
        <v>40</v>
      </c>
      <c r="C18" s="15">
        <v>40</v>
      </c>
      <c r="D18" s="16">
        <v>40</v>
      </c>
      <c r="E18" s="17">
        <v>40</v>
      </c>
      <c r="F18" s="17">
        <v>42</v>
      </c>
      <c r="G18" s="17">
        <v>41</v>
      </c>
      <c r="H18" s="17">
        <v>41</v>
      </c>
      <c r="I18" s="17">
        <v>40</v>
      </c>
      <c r="J18" s="17">
        <v>41</v>
      </c>
      <c r="K18" s="17">
        <f>VLOOKUP(A18,[5]Sheet2!$A:$B,2,0)</f>
        <v>41</v>
      </c>
      <c r="L18" s="17">
        <f>VLOOKUP(A18,[6]部门人数!$A:$B,2,0)</f>
        <v>44</v>
      </c>
      <c r="M18" s="17">
        <f>VLOOKUP(A18,[7]人数!$A:$B,2,0)</f>
        <v>44</v>
      </c>
      <c r="N18" s="20">
        <f t="shared" si="0"/>
        <v>41</v>
      </c>
    </row>
    <row r="19" spans="1:14">
      <c r="A19" s="14" t="s">
        <v>11</v>
      </c>
      <c r="B19" s="15">
        <v>20</v>
      </c>
      <c r="C19" s="15">
        <v>20</v>
      </c>
      <c r="D19" s="16">
        <v>20</v>
      </c>
      <c r="E19" s="17">
        <v>20</v>
      </c>
      <c r="F19" s="17">
        <v>20</v>
      </c>
      <c r="G19" s="17">
        <v>22</v>
      </c>
      <c r="H19" s="17">
        <v>22</v>
      </c>
      <c r="I19" s="17">
        <v>23</v>
      </c>
      <c r="J19" s="17">
        <v>23</v>
      </c>
      <c r="K19" s="17">
        <f>VLOOKUP(A19,[5]Sheet2!$A:$B,2,0)</f>
        <v>23</v>
      </c>
      <c r="L19" s="17">
        <f>VLOOKUP(A19,[6]部门人数!$A:$B,2,0)</f>
        <v>23</v>
      </c>
      <c r="M19" s="17">
        <f>VLOOKUP(A19,[7]人数!$A:$B,2,0)</f>
        <v>23</v>
      </c>
      <c r="N19" s="20">
        <f t="shared" si="0"/>
        <v>22</v>
      </c>
    </row>
    <row r="20" spans="1:14">
      <c r="A20" s="14" t="s">
        <v>24</v>
      </c>
      <c r="B20" s="15">
        <v>14</v>
      </c>
      <c r="C20" s="15">
        <v>14</v>
      </c>
      <c r="D20" s="16">
        <v>13</v>
      </c>
      <c r="E20" s="17">
        <v>13</v>
      </c>
      <c r="F20" s="17">
        <v>15</v>
      </c>
      <c r="G20" s="17">
        <v>15</v>
      </c>
      <c r="H20" s="17">
        <v>14</v>
      </c>
      <c r="I20" s="17">
        <v>13</v>
      </c>
      <c r="J20" s="17">
        <v>13</v>
      </c>
      <c r="K20" s="17">
        <f>VLOOKUP(A20,[5]Sheet2!$A:$B,2,0)</f>
        <v>13</v>
      </c>
      <c r="L20" s="17">
        <f>VLOOKUP(A20,[6]部门人数!$A:$B,2,0)</f>
        <v>13</v>
      </c>
      <c r="M20" s="17">
        <f>VLOOKUP(A20,[7]人数!$A:$B,2,0)</f>
        <v>13</v>
      </c>
      <c r="N20" s="20">
        <f t="shared" si="0"/>
        <v>14</v>
      </c>
    </row>
    <row r="21" spans="1:14">
      <c r="A21" s="14" t="s">
        <v>23</v>
      </c>
      <c r="B21" s="15">
        <v>9</v>
      </c>
      <c r="C21" s="15">
        <v>9</v>
      </c>
      <c r="D21" s="16">
        <v>9</v>
      </c>
      <c r="E21" s="17">
        <v>9</v>
      </c>
      <c r="F21" s="17">
        <v>8</v>
      </c>
      <c r="G21" s="17">
        <v>9</v>
      </c>
      <c r="H21" s="17">
        <v>9</v>
      </c>
      <c r="I21" s="17">
        <v>9</v>
      </c>
      <c r="J21" s="17">
        <v>9</v>
      </c>
      <c r="K21" s="17">
        <f>VLOOKUP(A21,[5]Sheet2!$A:$B,2,0)</f>
        <v>9</v>
      </c>
      <c r="L21" s="17">
        <f>VLOOKUP(A21,[6]部门人数!$A:$B,2,0)</f>
        <v>8</v>
      </c>
      <c r="M21" s="17">
        <f>VLOOKUP(A21,[7]人数!$A:$B,2,0)</f>
        <v>8</v>
      </c>
      <c r="N21" s="20">
        <f t="shared" si="0"/>
        <v>9</v>
      </c>
    </row>
    <row r="22" spans="1:14">
      <c r="A22" s="11" t="s">
        <v>280</v>
      </c>
      <c r="B22" s="15">
        <v>13</v>
      </c>
      <c r="C22" s="15">
        <v>14</v>
      </c>
      <c r="D22" s="16">
        <v>14</v>
      </c>
      <c r="E22" s="17">
        <v>14</v>
      </c>
      <c r="F22" s="17">
        <v>13</v>
      </c>
      <c r="G22" s="17">
        <v>13</v>
      </c>
      <c r="H22" s="17">
        <v>15</v>
      </c>
      <c r="I22" s="17">
        <v>16</v>
      </c>
      <c r="J22" s="17">
        <v>15</v>
      </c>
      <c r="K22" s="17">
        <f>VLOOKUP(A22,[5]Sheet2!$A:$B,2,0)</f>
        <v>15</v>
      </c>
      <c r="L22" s="17">
        <f>VLOOKUP(A22,[6]部门人数!$A:$B,2,0)</f>
        <v>15</v>
      </c>
      <c r="M22" s="17">
        <f>VLOOKUP(A22,[7]人数!$A:$B,2,0)</f>
        <v>15</v>
      </c>
      <c r="N22" s="20">
        <f t="shared" si="0"/>
        <v>14</v>
      </c>
    </row>
    <row r="23" spans="1:14">
      <c r="A23" s="14" t="s">
        <v>281</v>
      </c>
      <c r="B23" s="15">
        <v>44</v>
      </c>
      <c r="C23" s="15">
        <v>44</v>
      </c>
      <c r="D23" s="16">
        <v>44</v>
      </c>
      <c r="E23" s="17">
        <v>43</v>
      </c>
      <c r="F23" s="17">
        <v>42</v>
      </c>
      <c r="G23" s="17">
        <v>41</v>
      </c>
      <c r="H23" s="17">
        <v>36</v>
      </c>
      <c r="I23" s="17">
        <v>37</v>
      </c>
      <c r="J23" s="17">
        <v>37</v>
      </c>
      <c r="K23" s="17">
        <f>VLOOKUP(A23,[5]Sheet2!$A:$B,2,0)</f>
        <v>35</v>
      </c>
      <c r="L23" s="17">
        <f>VLOOKUP(A23,[6]部门人数!$A:$B,2,0)</f>
        <v>34</v>
      </c>
      <c r="M23" s="17">
        <f>VLOOKUP(A23,[7]人数!$A:$B,2,0)</f>
        <v>34</v>
      </c>
      <c r="N23" s="20">
        <f t="shared" si="0"/>
        <v>39</v>
      </c>
    </row>
    <row r="24" spans="1:14">
      <c r="A24" s="11" t="s">
        <v>284</v>
      </c>
      <c r="B24" s="15">
        <v>36</v>
      </c>
      <c r="C24" s="15">
        <v>36</v>
      </c>
      <c r="D24" s="16">
        <v>36</v>
      </c>
      <c r="E24" s="17">
        <v>34</v>
      </c>
      <c r="F24" s="17">
        <v>30</v>
      </c>
      <c r="G24" s="17">
        <v>28</v>
      </c>
      <c r="H24" s="17">
        <v>26</v>
      </c>
      <c r="I24" s="17">
        <v>24</v>
      </c>
      <c r="J24" s="17">
        <v>24</v>
      </c>
      <c r="K24" s="17">
        <f>VLOOKUP(A24,[5]Sheet2!$A:$B,2,0)</f>
        <v>26</v>
      </c>
      <c r="L24" s="17">
        <f>VLOOKUP(A24,[6]部门人数!$A:$B,2,0)</f>
        <v>25</v>
      </c>
      <c r="M24" s="17">
        <f>VLOOKUP(A24,[7]人数!$A:$B,2,0)</f>
        <v>24</v>
      </c>
      <c r="N24" s="20">
        <f t="shared" si="0"/>
        <v>29</v>
      </c>
    </row>
    <row r="25" spans="1:14">
      <c r="A25" s="11" t="s">
        <v>19</v>
      </c>
      <c r="B25" s="15">
        <v>50</v>
      </c>
      <c r="C25" s="15">
        <v>51</v>
      </c>
      <c r="D25" s="16">
        <v>49</v>
      </c>
      <c r="E25" s="17">
        <v>49</v>
      </c>
      <c r="F25" s="17">
        <v>48</v>
      </c>
      <c r="G25" s="17">
        <v>47</v>
      </c>
      <c r="H25" s="17">
        <v>47</v>
      </c>
      <c r="I25" s="17">
        <v>47</v>
      </c>
      <c r="J25" s="17">
        <v>47</v>
      </c>
      <c r="K25" s="17">
        <f>VLOOKUP(A25,[5]Sheet2!$A:$B,2,0)</f>
        <v>48</v>
      </c>
      <c r="L25" s="17">
        <f>VLOOKUP(A25,[6]部门人数!$A:$B,2,0)</f>
        <v>47</v>
      </c>
      <c r="M25" s="17">
        <f>VLOOKUP(A25,[7]人数!$A:$B,2,0)</f>
        <v>51</v>
      </c>
      <c r="N25" s="20">
        <f t="shared" si="0"/>
        <v>48</v>
      </c>
    </row>
    <row r="26" spans="1:14">
      <c r="A26" s="11" t="s">
        <v>20</v>
      </c>
      <c r="B26" s="15">
        <v>37</v>
      </c>
      <c r="C26" s="15">
        <v>37</v>
      </c>
      <c r="D26" s="16">
        <v>36</v>
      </c>
      <c r="E26" s="17">
        <v>35</v>
      </c>
      <c r="F26" s="17">
        <v>35</v>
      </c>
      <c r="G26" s="17">
        <v>26</v>
      </c>
      <c r="H26" s="17">
        <v>25</v>
      </c>
      <c r="I26" s="17">
        <v>24</v>
      </c>
      <c r="J26" s="17">
        <v>24</v>
      </c>
      <c r="K26" s="17">
        <f>VLOOKUP(A26,[5]Sheet2!$A:$B,2,0)</f>
        <v>24</v>
      </c>
      <c r="L26" s="17">
        <f>VLOOKUP(A26,[6]部门人数!$A:$B,2,0)</f>
        <v>23</v>
      </c>
      <c r="M26" s="17">
        <f>VLOOKUP(A26,[7]人数!$A:$B,2,0)</f>
        <v>25</v>
      </c>
      <c r="N26" s="20">
        <f t="shared" si="0"/>
        <v>29</v>
      </c>
    </row>
    <row r="27" spans="1:14">
      <c r="A27" s="11" t="s">
        <v>61</v>
      </c>
      <c r="B27" s="15"/>
      <c r="C27" s="15"/>
      <c r="D27" s="16"/>
      <c r="E27" s="17"/>
      <c r="F27" s="17"/>
      <c r="G27" s="17">
        <v>6</v>
      </c>
      <c r="H27" s="17">
        <v>6</v>
      </c>
      <c r="I27" s="17">
        <v>6</v>
      </c>
      <c r="J27" s="17">
        <v>7</v>
      </c>
      <c r="K27" s="17">
        <f>VLOOKUP(A27,[5]Sheet2!$A:$B,2,0)</f>
        <v>7</v>
      </c>
      <c r="L27" s="17">
        <f>VLOOKUP(A27,[6]部门人数!$A:$B,2,0)</f>
        <v>8</v>
      </c>
      <c r="M27" s="17">
        <f>VLOOKUP(A27,[7]人数!$A:$B,2,0)</f>
        <v>8</v>
      </c>
      <c r="N27" s="20">
        <f t="shared" si="0"/>
        <v>7</v>
      </c>
    </row>
    <row r="28" spans="1:14">
      <c r="A28" s="11" t="s">
        <v>62</v>
      </c>
      <c r="B28" s="15"/>
      <c r="C28" s="15"/>
      <c r="D28" s="16"/>
      <c r="E28" s="17"/>
      <c r="F28" s="17"/>
      <c r="G28" s="17">
        <v>3</v>
      </c>
      <c r="H28" s="17">
        <v>4</v>
      </c>
      <c r="I28" s="17">
        <v>4</v>
      </c>
      <c r="J28" s="17">
        <v>4</v>
      </c>
      <c r="K28" s="17">
        <f>VLOOKUP(A28,[5]Sheet2!$A:$B,2,0)</f>
        <v>4</v>
      </c>
      <c r="L28" s="17">
        <f>VLOOKUP(A28,[6]部门人数!$A:$B,2,0)</f>
        <v>4</v>
      </c>
      <c r="M28" s="17">
        <f>VLOOKUP(A28,[7]人数!$A:$B,2,0)</f>
        <v>4</v>
      </c>
      <c r="N28" s="20">
        <f t="shared" si="0"/>
        <v>4</v>
      </c>
    </row>
    <row r="29" spans="1:14">
      <c r="A29" s="11" t="s">
        <v>63</v>
      </c>
      <c r="B29" s="15"/>
      <c r="C29" s="15"/>
      <c r="D29" s="16"/>
      <c r="E29" s="17"/>
      <c r="F29" s="17"/>
      <c r="G29" s="17"/>
      <c r="H29" s="17"/>
      <c r="I29" s="17"/>
      <c r="J29" s="17"/>
      <c r="K29" s="17"/>
      <c r="L29" s="17"/>
      <c r="M29" s="17">
        <v>4</v>
      </c>
      <c r="N29" s="20">
        <f t="shared" si="0"/>
        <v>4</v>
      </c>
    </row>
    <row r="30" spans="1:14">
      <c r="A30" s="11" t="s">
        <v>21</v>
      </c>
      <c r="B30" s="15">
        <v>26</v>
      </c>
      <c r="C30" s="15">
        <v>25</v>
      </c>
      <c r="D30" s="16">
        <v>24</v>
      </c>
      <c r="E30" s="17">
        <v>24</v>
      </c>
      <c r="F30" s="17">
        <v>24</v>
      </c>
      <c r="G30" s="17">
        <v>23</v>
      </c>
      <c r="H30" s="17">
        <v>22</v>
      </c>
      <c r="I30" s="17">
        <v>21</v>
      </c>
      <c r="J30" s="17">
        <v>20</v>
      </c>
      <c r="K30" s="17">
        <f>VLOOKUP(A30,[5]Sheet2!$A:$B,2,0)</f>
        <v>20</v>
      </c>
      <c r="L30" s="17">
        <f>VLOOKUP(A30,[6]部门人数!$A:$B,2,0)</f>
        <v>20</v>
      </c>
      <c r="M30" s="17">
        <f>VLOOKUP(A30,[7]人数!$A:$B,2,0)</f>
        <v>20</v>
      </c>
      <c r="N30" s="20">
        <f t="shared" si="0"/>
        <v>22</v>
      </c>
    </row>
    <row r="31" spans="1:14">
      <c r="A31" s="14" t="s">
        <v>508</v>
      </c>
      <c r="B31" s="15">
        <v>7</v>
      </c>
      <c r="C31" s="15">
        <v>7</v>
      </c>
      <c r="D31" s="16">
        <v>5</v>
      </c>
      <c r="E31" s="17">
        <v>1</v>
      </c>
      <c r="F31" s="17"/>
      <c r="G31" s="17">
        <v>0</v>
      </c>
      <c r="H31" s="17"/>
      <c r="I31" s="17"/>
      <c r="J31" s="17"/>
      <c r="K31" s="17"/>
      <c r="L31" s="17"/>
      <c r="M31" s="17"/>
      <c r="N31" s="20">
        <f t="shared" si="0"/>
        <v>4</v>
      </c>
    </row>
    <row r="32" spans="1:14">
      <c r="A32" s="11" t="s">
        <v>22</v>
      </c>
      <c r="B32" s="15">
        <v>18</v>
      </c>
      <c r="C32" s="15">
        <v>18</v>
      </c>
      <c r="D32" s="16">
        <v>18</v>
      </c>
      <c r="E32" s="17">
        <v>16</v>
      </c>
      <c r="F32" s="17">
        <v>16</v>
      </c>
      <c r="G32" s="17">
        <v>5</v>
      </c>
      <c r="H32" s="17">
        <v>7</v>
      </c>
      <c r="I32" s="17">
        <v>7</v>
      </c>
      <c r="J32" s="17">
        <v>7</v>
      </c>
      <c r="K32" s="17">
        <f>VLOOKUP(A32,[5]Sheet2!$A:$B,2,0)</f>
        <v>7</v>
      </c>
      <c r="L32" s="17">
        <f>VLOOKUP(A32,[6]部门人数!$A:$B,2,0)</f>
        <v>7</v>
      </c>
      <c r="M32" s="17">
        <f>VLOOKUP(A32,[7]人数!$A:$B,2,0)</f>
        <v>7</v>
      </c>
      <c r="N32" s="20">
        <f t="shared" si="0"/>
        <v>11</v>
      </c>
    </row>
    <row r="33" spans="1:14">
      <c r="A33" s="11" t="s">
        <v>60</v>
      </c>
      <c r="B33" s="15"/>
      <c r="C33" s="15"/>
      <c r="D33" s="16"/>
      <c r="E33" s="17"/>
      <c r="F33" s="17"/>
      <c r="G33" s="17">
        <v>10</v>
      </c>
      <c r="H33" s="17">
        <v>10</v>
      </c>
      <c r="I33" s="17">
        <v>9</v>
      </c>
      <c r="J33" s="17">
        <v>8</v>
      </c>
      <c r="K33" s="17">
        <f>VLOOKUP(A33,[5]Sheet2!$A:$B,2,0)</f>
        <v>8</v>
      </c>
      <c r="L33" s="17">
        <f>VLOOKUP(A33,[6]部门人数!$A:$B,2,0)</f>
        <v>8</v>
      </c>
      <c r="M33" s="17">
        <f>VLOOKUP(A33,[7]人数!$A:$B,2,0)</f>
        <v>8</v>
      </c>
      <c r="N33" s="20">
        <f t="shared" si="0"/>
        <v>9</v>
      </c>
    </row>
    <row r="34" spans="1:14">
      <c r="A34" s="11" t="s">
        <v>9</v>
      </c>
      <c r="B34" s="15">
        <v>23</v>
      </c>
      <c r="C34" s="15">
        <v>22</v>
      </c>
      <c r="D34" s="16">
        <v>21</v>
      </c>
      <c r="E34" s="17">
        <v>21</v>
      </c>
      <c r="F34" s="17">
        <v>23</v>
      </c>
      <c r="G34" s="17">
        <v>22</v>
      </c>
      <c r="H34" s="17">
        <v>20</v>
      </c>
      <c r="I34" s="17">
        <v>19</v>
      </c>
      <c r="J34" s="17">
        <v>18</v>
      </c>
      <c r="K34" s="17">
        <f>VLOOKUP(A34,[5]Sheet2!$A:$B,2,0)</f>
        <v>18</v>
      </c>
      <c r="L34" s="17">
        <f>VLOOKUP(A34,[6]部门人数!$A:$B,2,0)</f>
        <v>17</v>
      </c>
      <c r="M34" s="17">
        <f>VLOOKUP(A34,[7]人数!$A:$B,2,0)</f>
        <v>16</v>
      </c>
      <c r="N34" s="20">
        <f t="shared" si="0"/>
        <v>20</v>
      </c>
    </row>
    <row r="35" spans="1:14">
      <c r="A35" s="11" t="s">
        <v>10</v>
      </c>
      <c r="B35" s="15">
        <v>10</v>
      </c>
      <c r="C35" s="15">
        <v>10</v>
      </c>
      <c r="D35" s="16">
        <v>10</v>
      </c>
      <c r="E35" s="17">
        <v>10</v>
      </c>
      <c r="F35" s="17">
        <v>11</v>
      </c>
      <c r="G35" s="17">
        <v>10</v>
      </c>
      <c r="H35" s="17">
        <v>11</v>
      </c>
      <c r="I35" s="17">
        <v>11</v>
      </c>
      <c r="J35" s="17">
        <v>12</v>
      </c>
      <c r="K35" s="17">
        <f>VLOOKUP(A35,[5]Sheet2!$A:$B,2,0)</f>
        <v>13</v>
      </c>
      <c r="L35" s="17">
        <f>VLOOKUP(A35,[6]部门人数!$A:$B,2,0)</f>
        <v>14</v>
      </c>
      <c r="M35" s="17">
        <f>VLOOKUP(A35,[7]人数!$A:$B,2,0)</f>
        <v>14</v>
      </c>
      <c r="N35" s="20">
        <f t="shared" si="0"/>
        <v>11</v>
      </c>
    </row>
    <row r="36" spans="1:14">
      <c r="A36" s="14" t="s">
        <v>509</v>
      </c>
      <c r="B36" s="15">
        <v>11</v>
      </c>
      <c r="C36" s="15">
        <v>11</v>
      </c>
      <c r="D36" s="15">
        <v>11</v>
      </c>
      <c r="E36" s="17">
        <v>11</v>
      </c>
      <c r="F36" s="17">
        <v>10</v>
      </c>
      <c r="G36" s="17">
        <v>8</v>
      </c>
      <c r="H36" s="17">
        <v>9</v>
      </c>
      <c r="I36" s="17">
        <v>9</v>
      </c>
      <c r="J36" s="17">
        <v>10</v>
      </c>
      <c r="K36" s="17">
        <f>VLOOKUP(A36,[5]Sheet2!$A:$B,2,0)</f>
        <v>10</v>
      </c>
      <c r="L36" s="17">
        <f>VLOOKUP(A36,[6]部门人数!$A:$B,2,0)</f>
        <v>10</v>
      </c>
      <c r="M36" s="17">
        <f>VLOOKUP(A36,[7]人数!$A:$B,2,0)</f>
        <v>10</v>
      </c>
      <c r="N36" s="20">
        <f t="shared" si="0"/>
        <v>10</v>
      </c>
    </row>
    <row r="37" spans="1:14">
      <c r="A37" s="11" t="s">
        <v>13</v>
      </c>
      <c r="B37" s="15">
        <v>16</v>
      </c>
      <c r="C37" s="15">
        <v>16</v>
      </c>
      <c r="D37" s="16">
        <v>16</v>
      </c>
      <c r="E37" s="17">
        <v>16</v>
      </c>
      <c r="F37" s="17">
        <v>16</v>
      </c>
      <c r="G37" s="17">
        <v>16</v>
      </c>
      <c r="H37" s="17">
        <v>16</v>
      </c>
      <c r="I37" s="17">
        <v>16</v>
      </c>
      <c r="J37" s="17">
        <v>15</v>
      </c>
      <c r="K37" s="17">
        <f>VLOOKUP(A37,[5]Sheet2!$A:$B,2,0)</f>
        <v>15</v>
      </c>
      <c r="L37" s="17">
        <f>VLOOKUP(A37,[6]部门人数!$A:$B,2,0)</f>
        <v>16</v>
      </c>
      <c r="M37" s="17">
        <f>VLOOKUP(A37,[7]人数!$A:$B,2,0)</f>
        <v>16</v>
      </c>
      <c r="N37" s="20">
        <f t="shared" si="0"/>
        <v>16</v>
      </c>
    </row>
    <row r="38" spans="1:14">
      <c r="A38" s="14" t="s">
        <v>16</v>
      </c>
      <c r="B38" s="15">
        <v>20</v>
      </c>
      <c r="C38" s="15">
        <v>20</v>
      </c>
      <c r="D38" s="16">
        <v>20</v>
      </c>
      <c r="E38" s="17">
        <v>20</v>
      </c>
      <c r="F38" s="17">
        <v>18</v>
      </c>
      <c r="G38" s="17">
        <v>18</v>
      </c>
      <c r="H38" s="17">
        <v>17</v>
      </c>
      <c r="I38" s="17">
        <v>16</v>
      </c>
      <c r="J38" s="17">
        <v>16</v>
      </c>
      <c r="K38" s="17">
        <f>VLOOKUP(A38,[5]Sheet2!$A:$B,2,0)</f>
        <v>16</v>
      </c>
      <c r="L38" s="17">
        <f>VLOOKUP(A38,[6]部门人数!$A:$B,2,0)</f>
        <v>16</v>
      </c>
      <c r="M38" s="17">
        <f>VLOOKUP(A38,[7]人数!$A:$B,2,0)</f>
        <v>15</v>
      </c>
      <c r="N38" s="20">
        <f t="shared" si="0"/>
        <v>18</v>
      </c>
    </row>
    <row r="39" spans="1:14">
      <c r="A39" s="14" t="s">
        <v>58</v>
      </c>
      <c r="B39" s="15">
        <v>6</v>
      </c>
      <c r="C39" s="15">
        <v>6</v>
      </c>
      <c r="D39" s="16">
        <v>6</v>
      </c>
      <c r="E39" s="17">
        <v>6</v>
      </c>
      <c r="F39" s="17">
        <v>5</v>
      </c>
      <c r="G39" s="17">
        <v>5</v>
      </c>
      <c r="H39" s="17">
        <v>5</v>
      </c>
      <c r="I39" s="17">
        <v>5</v>
      </c>
      <c r="J39" s="17">
        <v>5</v>
      </c>
      <c r="K39" s="17">
        <f>VLOOKUP(A39,[5]Sheet2!$A:$B,2,0)</f>
        <v>5</v>
      </c>
      <c r="L39" s="17">
        <f>VLOOKUP(A39,[6]部门人数!$A:$B,2,0)</f>
        <v>5</v>
      </c>
      <c r="M39" s="17">
        <f>VLOOKUP(A39,[7]人数!$A:$B,2,0)</f>
        <v>5</v>
      </c>
      <c r="N39" s="20">
        <f t="shared" si="0"/>
        <v>5</v>
      </c>
    </row>
    <row r="40" spans="1:14">
      <c r="A40" s="14" t="s">
        <v>17</v>
      </c>
      <c r="B40" s="15">
        <v>8</v>
      </c>
      <c r="C40" s="15">
        <v>8</v>
      </c>
      <c r="D40" s="16">
        <v>8</v>
      </c>
      <c r="E40" s="17">
        <v>8</v>
      </c>
      <c r="F40" s="17">
        <v>8</v>
      </c>
      <c r="G40" s="17">
        <v>8</v>
      </c>
      <c r="H40" s="17">
        <v>7</v>
      </c>
      <c r="I40" s="17">
        <v>7</v>
      </c>
      <c r="J40" s="17">
        <v>7</v>
      </c>
      <c r="K40" s="17">
        <f>VLOOKUP(A40,[5]Sheet2!$A:$B,2,0)</f>
        <v>7</v>
      </c>
      <c r="L40" s="17">
        <f>VLOOKUP(A40,[6]部门人数!$A:$B,2,0)</f>
        <v>7</v>
      </c>
      <c r="M40" s="17">
        <f>VLOOKUP(A40,[7]人数!$A:$B,2,0)</f>
        <v>7</v>
      </c>
      <c r="N40" s="20">
        <f t="shared" si="0"/>
        <v>8</v>
      </c>
    </row>
    <row r="41" spans="1:14">
      <c r="A41" s="18" t="s">
        <v>95</v>
      </c>
      <c r="B41" s="19">
        <f t="shared" ref="B41:M41" si="1">SUM(B4:B40)</f>
        <v>683</v>
      </c>
      <c r="C41" s="19">
        <f t="shared" si="1"/>
        <v>683</v>
      </c>
      <c r="D41" s="19">
        <f t="shared" si="1"/>
        <v>674</v>
      </c>
      <c r="E41" s="19">
        <f t="shared" si="1"/>
        <v>658</v>
      </c>
      <c r="F41" s="19">
        <f t="shared" si="1"/>
        <v>597</v>
      </c>
      <c r="G41" s="19">
        <f t="shared" si="1"/>
        <v>589</v>
      </c>
      <c r="H41" s="19">
        <f t="shared" si="1"/>
        <v>584</v>
      </c>
      <c r="I41" s="19">
        <f t="shared" si="1"/>
        <v>577</v>
      </c>
      <c r="J41" s="19">
        <f t="shared" si="1"/>
        <v>575</v>
      </c>
      <c r="K41" s="19">
        <f t="shared" si="1"/>
        <v>577</v>
      </c>
      <c r="L41" s="19">
        <f t="shared" si="1"/>
        <v>577</v>
      </c>
      <c r="M41" s="19">
        <f t="shared" si="1"/>
        <v>584</v>
      </c>
      <c r="N41" s="19">
        <f t="shared" si="0"/>
        <v>613</v>
      </c>
    </row>
    <row r="42" spans="1:14">
      <c r="A42" s="11" t="s">
        <v>283</v>
      </c>
      <c r="B42" s="16"/>
      <c r="C42" s="16"/>
      <c r="D42" s="16"/>
      <c r="E42" s="16"/>
      <c r="F42" s="16">
        <v>42</v>
      </c>
      <c r="G42" s="16">
        <v>40</v>
      </c>
      <c r="H42" s="16">
        <v>40</v>
      </c>
      <c r="I42" s="17">
        <v>38</v>
      </c>
      <c r="J42" s="17">
        <v>40</v>
      </c>
      <c r="K42" s="17">
        <f>VLOOKUP(A42,[5]Sheet2!$A:$B,2,0)</f>
        <v>40</v>
      </c>
      <c r="L42" s="17">
        <f>VLOOKUP(A42,[6]部门人数!$A:$B,2,0)</f>
        <v>43</v>
      </c>
      <c r="M42" s="17">
        <f>VLOOKUP(A42,[7]人数!$A:$B,2,0)</f>
        <v>42</v>
      </c>
      <c r="N42" s="20">
        <f t="shared" si="0"/>
        <v>41</v>
      </c>
    </row>
    <row r="43" spans="1:14">
      <c r="A43" s="14" t="s">
        <v>286</v>
      </c>
      <c r="B43" s="15">
        <v>9</v>
      </c>
      <c r="C43" s="15">
        <v>9</v>
      </c>
      <c r="D43" s="16">
        <v>9</v>
      </c>
      <c r="E43" s="17">
        <v>9</v>
      </c>
      <c r="F43" s="17">
        <v>7</v>
      </c>
      <c r="G43" s="17">
        <v>6</v>
      </c>
      <c r="H43" s="17">
        <v>6</v>
      </c>
      <c r="I43" s="17">
        <v>6</v>
      </c>
      <c r="J43" s="17">
        <v>6</v>
      </c>
      <c r="K43" s="17">
        <f>VLOOKUP(A43,[5]Sheet2!$A:$B,2,0)</f>
        <v>6</v>
      </c>
      <c r="L43" s="17">
        <f>VLOOKUP(A43,[6]部门人数!$A:$B,2,0)</f>
        <v>6</v>
      </c>
      <c r="M43" s="17">
        <f>VLOOKUP(A43,[7]人数!$A:$B,2,0)</f>
        <v>6</v>
      </c>
      <c r="N43" s="20">
        <f t="shared" si="0"/>
        <v>7</v>
      </c>
    </row>
    <row r="44" spans="1:15">
      <c r="A44" s="14" t="s">
        <v>285</v>
      </c>
      <c r="B44" s="15">
        <v>8</v>
      </c>
      <c r="C44" s="15">
        <v>7</v>
      </c>
      <c r="D44" s="16">
        <v>7</v>
      </c>
      <c r="E44" s="17">
        <v>7</v>
      </c>
      <c r="F44" s="17">
        <v>6</v>
      </c>
      <c r="G44" s="17">
        <v>5</v>
      </c>
      <c r="H44" s="17">
        <v>5</v>
      </c>
      <c r="I44" s="17">
        <v>4</v>
      </c>
      <c r="J44" s="17">
        <v>4</v>
      </c>
      <c r="K44" s="17">
        <f>VLOOKUP(A44,[5]Sheet2!$A:$B,2,0)</f>
        <v>4</v>
      </c>
      <c r="L44" s="17">
        <f>VLOOKUP(A44,[6]部门人数!$A:$B,2,0)</f>
        <v>4</v>
      </c>
      <c r="M44" s="17">
        <f>VLOOKUP(A44,[7]人数!$A:$B,2,0)</f>
        <v>4</v>
      </c>
      <c r="N44" s="20">
        <f t="shared" si="0"/>
        <v>5</v>
      </c>
      <c r="O44">
        <f>M128-M42-M43-M44</f>
        <v>1057</v>
      </c>
    </row>
    <row r="45" spans="1:14">
      <c r="A45" s="14" t="s">
        <v>287</v>
      </c>
      <c r="B45" s="15">
        <v>39</v>
      </c>
      <c r="C45" s="15">
        <v>38</v>
      </c>
      <c r="D45" s="16">
        <v>37</v>
      </c>
      <c r="E45" s="17">
        <v>37</v>
      </c>
      <c r="F45" s="17">
        <v>33</v>
      </c>
      <c r="G45" s="17">
        <v>34</v>
      </c>
      <c r="H45" s="17">
        <v>33</v>
      </c>
      <c r="I45" s="17">
        <v>33</v>
      </c>
      <c r="J45" s="17">
        <v>33</v>
      </c>
      <c r="K45" s="17">
        <f>VLOOKUP(A45,[5]Sheet2!$A:$B,2,0)</f>
        <v>34</v>
      </c>
      <c r="L45" s="17">
        <f>VLOOKUP(A45,[6]部门人数!$A:$B,2,0)</f>
        <v>34</v>
      </c>
      <c r="M45" s="17">
        <f>VLOOKUP(A45,[7]人数!$A:$B,2,0)</f>
        <v>34</v>
      </c>
      <c r="N45" s="20">
        <f t="shared" si="0"/>
        <v>35</v>
      </c>
    </row>
    <row r="46" spans="1:14">
      <c r="A46" s="14" t="s">
        <v>510</v>
      </c>
      <c r="B46" s="15">
        <v>21</v>
      </c>
      <c r="C46" s="15">
        <v>21</v>
      </c>
      <c r="D46" s="16">
        <v>20</v>
      </c>
      <c r="E46" s="17">
        <v>20</v>
      </c>
      <c r="F46" s="17">
        <v>20</v>
      </c>
      <c r="G46" s="17">
        <v>20</v>
      </c>
      <c r="H46" s="17">
        <v>20</v>
      </c>
      <c r="I46" s="17">
        <v>19</v>
      </c>
      <c r="J46" s="17">
        <v>19</v>
      </c>
      <c r="K46" s="17">
        <f>VLOOKUP(A46,[5]Sheet2!$A:$B,2,0)</f>
        <v>18</v>
      </c>
      <c r="L46" s="17">
        <f>VLOOKUP(A46,[6]部门人数!$A:$B,2,0)</f>
        <v>17</v>
      </c>
      <c r="M46" s="17">
        <f>VLOOKUP(A46,[7]人数!$A:$B,2,0)</f>
        <v>18</v>
      </c>
      <c r="N46" s="20">
        <f t="shared" si="0"/>
        <v>19</v>
      </c>
    </row>
    <row r="47" spans="1:15">
      <c r="A47" s="14" t="s">
        <v>511</v>
      </c>
      <c r="B47" s="15">
        <v>34</v>
      </c>
      <c r="C47" s="15">
        <v>34</v>
      </c>
      <c r="D47" s="16">
        <v>34</v>
      </c>
      <c r="E47" s="17">
        <v>32</v>
      </c>
      <c r="F47" s="17">
        <v>31</v>
      </c>
      <c r="G47" s="17">
        <v>32</v>
      </c>
      <c r="H47" s="17">
        <v>32</v>
      </c>
      <c r="I47" s="17">
        <v>32</v>
      </c>
      <c r="J47" s="17">
        <v>32</v>
      </c>
      <c r="K47" s="17">
        <f>VLOOKUP(A47,[5]Sheet2!$A:$B,2,0)</f>
        <v>32</v>
      </c>
      <c r="L47" s="17">
        <f>VLOOKUP(A47,[6]部门人数!$A:$B,2,0)</f>
        <v>32</v>
      </c>
      <c r="M47" s="17">
        <f>VLOOKUP(A47,[7]人数!$A:$B,2,0)</f>
        <v>34</v>
      </c>
      <c r="N47" s="20">
        <f t="shared" si="0"/>
        <v>33</v>
      </c>
      <c r="O47">
        <f>M42+M43+M44+M17+M22+M23+M24</f>
        <v>144</v>
      </c>
    </row>
    <row r="48" spans="1:14">
      <c r="A48" s="14" t="s">
        <v>512</v>
      </c>
      <c r="B48" s="15">
        <v>8</v>
      </c>
      <c r="C48" s="15">
        <v>8</v>
      </c>
      <c r="D48" s="16">
        <v>8</v>
      </c>
      <c r="E48" s="17">
        <v>7</v>
      </c>
      <c r="F48" s="17">
        <v>8</v>
      </c>
      <c r="G48" s="17">
        <v>9</v>
      </c>
      <c r="H48" s="17">
        <v>9</v>
      </c>
      <c r="I48" s="17">
        <v>9</v>
      </c>
      <c r="J48" s="17">
        <v>9</v>
      </c>
      <c r="K48" s="17">
        <f>VLOOKUP(A48,[5]Sheet2!$A:$B,2,0)</f>
        <v>9</v>
      </c>
      <c r="L48" s="17">
        <f>VLOOKUP(A48,[6]部门人数!$A:$B,2,0)</f>
        <v>9</v>
      </c>
      <c r="M48" s="17">
        <f>VLOOKUP(A48,[7]人数!$A:$B,2,0)</f>
        <v>9</v>
      </c>
      <c r="N48" s="20">
        <f t="shared" si="0"/>
        <v>9</v>
      </c>
    </row>
    <row r="49" spans="1:14">
      <c r="A49" s="14" t="s">
        <v>513</v>
      </c>
      <c r="B49" s="15">
        <v>38</v>
      </c>
      <c r="C49" s="15">
        <v>37</v>
      </c>
      <c r="D49" s="16">
        <v>38</v>
      </c>
      <c r="E49" s="17">
        <v>38</v>
      </c>
      <c r="F49" s="17">
        <v>38</v>
      </c>
      <c r="G49" s="17">
        <v>38</v>
      </c>
      <c r="H49" s="17">
        <v>38</v>
      </c>
      <c r="I49" s="17">
        <v>38</v>
      </c>
      <c r="J49" s="17">
        <v>38</v>
      </c>
      <c r="K49" s="17">
        <f>VLOOKUP(A49,[5]Sheet2!$A:$B,2,0)</f>
        <v>38</v>
      </c>
      <c r="L49" s="17">
        <f>VLOOKUP(A49,[6]部门人数!$A:$B,2,0)</f>
        <v>38</v>
      </c>
      <c r="M49" s="17">
        <f>VLOOKUP(A49,[7]人数!$A:$B,2,0)</f>
        <v>38</v>
      </c>
      <c r="N49" s="20">
        <f t="shared" si="0"/>
        <v>38</v>
      </c>
    </row>
    <row r="50" spans="1:14">
      <c r="A50" s="14" t="s">
        <v>514</v>
      </c>
      <c r="B50" s="15">
        <v>11</v>
      </c>
      <c r="C50" s="15">
        <v>11</v>
      </c>
      <c r="D50" s="16">
        <v>11</v>
      </c>
      <c r="E50" s="17">
        <v>12</v>
      </c>
      <c r="F50" s="17">
        <v>15</v>
      </c>
      <c r="G50" s="17">
        <v>9</v>
      </c>
      <c r="H50" s="17">
        <v>9</v>
      </c>
      <c r="I50" s="17">
        <v>9</v>
      </c>
      <c r="J50" s="17">
        <v>8</v>
      </c>
      <c r="K50" s="17">
        <f>VLOOKUP(A50,[5]Sheet2!$A:$B,2,0)</f>
        <v>7</v>
      </c>
      <c r="L50" s="17">
        <f>VLOOKUP(A50,[6]部门人数!$A:$B,2,0)</f>
        <v>7</v>
      </c>
      <c r="M50" s="17">
        <f>VLOOKUP(A50,[7]人数!$A:$B,2,0)</f>
        <v>7</v>
      </c>
      <c r="N50" s="20">
        <f t="shared" si="0"/>
        <v>10</v>
      </c>
    </row>
    <row r="51" spans="1:14">
      <c r="A51" s="14" t="s">
        <v>515</v>
      </c>
      <c r="B51" s="15">
        <v>55</v>
      </c>
      <c r="C51" s="15">
        <v>54</v>
      </c>
      <c r="D51" s="16">
        <v>53</v>
      </c>
      <c r="E51" s="17">
        <v>54</v>
      </c>
      <c r="F51" s="17">
        <v>51</v>
      </c>
      <c r="G51" s="17">
        <v>50</v>
      </c>
      <c r="H51" s="17">
        <v>52</v>
      </c>
      <c r="I51" s="17">
        <v>53</v>
      </c>
      <c r="J51" s="17">
        <v>52</v>
      </c>
      <c r="K51" s="17">
        <f>VLOOKUP(A51,[5]Sheet2!$A:$B,2,0)</f>
        <v>51</v>
      </c>
      <c r="L51" s="17">
        <f>VLOOKUP(A51,[6]部门人数!$A:$B,2,0)</f>
        <v>51</v>
      </c>
      <c r="M51" s="17">
        <f>VLOOKUP(A51,[7]人数!$A:$B,2,0)</f>
        <v>50</v>
      </c>
      <c r="N51" s="20">
        <f t="shared" si="0"/>
        <v>52</v>
      </c>
    </row>
    <row r="52" spans="1:14">
      <c r="A52" s="14" t="s">
        <v>516</v>
      </c>
      <c r="B52" s="15">
        <v>44</v>
      </c>
      <c r="C52" s="15">
        <v>43</v>
      </c>
      <c r="D52" s="16">
        <v>43</v>
      </c>
      <c r="E52" s="17">
        <v>42</v>
      </c>
      <c r="F52" s="17">
        <v>42</v>
      </c>
      <c r="G52" s="17">
        <v>43</v>
      </c>
      <c r="H52" s="17">
        <v>43</v>
      </c>
      <c r="I52" s="17">
        <v>43</v>
      </c>
      <c r="J52" s="17">
        <v>45</v>
      </c>
      <c r="K52" s="17">
        <f>VLOOKUP(A52,[5]Sheet2!$A:$B,2,0)</f>
        <v>43</v>
      </c>
      <c r="L52" s="17">
        <f>VLOOKUP(A52,[6]部门人数!$A:$B,2,0)</f>
        <v>40</v>
      </c>
      <c r="M52" s="17">
        <f>VLOOKUP(A52,[7]人数!$A:$B,2,0)</f>
        <v>40</v>
      </c>
      <c r="N52" s="20">
        <f t="shared" si="0"/>
        <v>43</v>
      </c>
    </row>
    <row r="53" spans="1:14">
      <c r="A53" s="14" t="s">
        <v>517</v>
      </c>
      <c r="B53" s="15">
        <v>15</v>
      </c>
      <c r="C53" s="15">
        <v>15</v>
      </c>
      <c r="D53" s="16">
        <v>15</v>
      </c>
      <c r="E53" s="17">
        <v>16</v>
      </c>
      <c r="F53" s="17">
        <v>17</v>
      </c>
      <c r="G53" s="17">
        <v>16</v>
      </c>
      <c r="H53" s="17">
        <v>17</v>
      </c>
      <c r="I53" s="17">
        <v>18</v>
      </c>
      <c r="J53" s="17">
        <v>18</v>
      </c>
      <c r="K53" s="17">
        <f>VLOOKUP(A53,[5]Sheet2!$A:$B,2,0)</f>
        <v>18</v>
      </c>
      <c r="L53" s="17">
        <f>VLOOKUP(A53,[6]部门人数!$A:$B,2,0)</f>
        <v>18</v>
      </c>
      <c r="M53" s="17">
        <f>VLOOKUP(A53,[7]人数!$A:$B,2,0)</f>
        <v>17</v>
      </c>
      <c r="N53" s="20">
        <f t="shared" si="0"/>
        <v>17</v>
      </c>
    </row>
    <row r="54" spans="1:14">
      <c r="A54" s="14" t="s">
        <v>518</v>
      </c>
      <c r="B54" s="15">
        <v>13</v>
      </c>
      <c r="C54" s="15">
        <v>13</v>
      </c>
      <c r="D54" s="16">
        <v>13</v>
      </c>
      <c r="E54" s="17">
        <v>13</v>
      </c>
      <c r="F54" s="17">
        <v>13</v>
      </c>
      <c r="G54" s="17">
        <v>16</v>
      </c>
      <c r="H54" s="17">
        <v>17</v>
      </c>
      <c r="I54" s="17">
        <v>16</v>
      </c>
      <c r="J54" s="17">
        <v>16</v>
      </c>
      <c r="K54" s="17">
        <f>VLOOKUP(A54,[5]Sheet2!$A:$B,2,0)</f>
        <v>16</v>
      </c>
      <c r="L54" s="17">
        <f>VLOOKUP(A54,[6]部门人数!$A:$B,2,0)</f>
        <v>15</v>
      </c>
      <c r="M54" s="17">
        <f>VLOOKUP(A54,[7]人数!$A:$B,2,0)</f>
        <v>15</v>
      </c>
      <c r="N54" s="20">
        <f t="shared" si="0"/>
        <v>15</v>
      </c>
    </row>
    <row r="55" spans="1:14">
      <c r="A55" s="14" t="s">
        <v>519</v>
      </c>
      <c r="B55" s="15">
        <v>9</v>
      </c>
      <c r="C55" s="15">
        <v>9</v>
      </c>
      <c r="D55" s="16">
        <v>9</v>
      </c>
      <c r="E55" s="17">
        <v>10</v>
      </c>
      <c r="F55" s="17">
        <v>10</v>
      </c>
      <c r="G55" s="17">
        <v>10</v>
      </c>
      <c r="H55" s="17">
        <v>10</v>
      </c>
      <c r="I55" s="17">
        <v>10</v>
      </c>
      <c r="J55" s="17">
        <v>10</v>
      </c>
      <c r="K55" s="17">
        <f>VLOOKUP(A55,[5]Sheet2!$A:$B,2,0)</f>
        <v>11</v>
      </c>
      <c r="L55" s="17">
        <f>VLOOKUP(A55,[6]部门人数!$A:$B,2,0)</f>
        <v>12</v>
      </c>
      <c r="M55" s="17">
        <f>VLOOKUP(A55,[7]人数!$A:$B,2,0)</f>
        <v>13</v>
      </c>
      <c r="N55" s="20">
        <f t="shared" si="0"/>
        <v>10</v>
      </c>
    </row>
    <row r="56" spans="1:14">
      <c r="A56" s="14" t="s">
        <v>520</v>
      </c>
      <c r="B56" s="15">
        <v>40</v>
      </c>
      <c r="C56" s="15">
        <v>40</v>
      </c>
      <c r="D56" s="16">
        <v>40</v>
      </c>
      <c r="E56" s="17">
        <v>40</v>
      </c>
      <c r="F56" s="17">
        <v>40</v>
      </c>
      <c r="G56" s="17">
        <v>41</v>
      </c>
      <c r="H56" s="17">
        <v>41</v>
      </c>
      <c r="I56" s="17">
        <v>41</v>
      </c>
      <c r="J56" s="17">
        <v>41</v>
      </c>
      <c r="K56" s="17">
        <f>VLOOKUP(A56,[5]Sheet2!$A:$B,2,0)</f>
        <v>41</v>
      </c>
      <c r="L56" s="17">
        <f>VLOOKUP(A56,[6]部门人数!$A:$B,2,0)</f>
        <v>39</v>
      </c>
      <c r="M56" s="17">
        <f>VLOOKUP(A56,[7]人数!$A:$B,2,0)</f>
        <v>39</v>
      </c>
      <c r="N56" s="20">
        <f t="shared" si="0"/>
        <v>40</v>
      </c>
    </row>
    <row r="57" spans="1:14">
      <c r="A57" s="14" t="s">
        <v>521</v>
      </c>
      <c r="B57" s="15">
        <v>4</v>
      </c>
      <c r="C57" s="15">
        <v>4</v>
      </c>
      <c r="D57" s="16">
        <v>4</v>
      </c>
      <c r="E57" s="17">
        <v>4</v>
      </c>
      <c r="F57" s="17">
        <v>4</v>
      </c>
      <c r="G57" s="17">
        <v>5</v>
      </c>
      <c r="H57" s="17">
        <v>5</v>
      </c>
      <c r="I57" s="17">
        <v>5</v>
      </c>
      <c r="J57" s="17">
        <v>5</v>
      </c>
      <c r="K57" s="17">
        <f>VLOOKUP(A57,[5]Sheet2!$A:$B,2,0)</f>
        <v>5</v>
      </c>
      <c r="L57" s="17">
        <f>VLOOKUP(A57,[6]部门人数!$A:$B,2,0)</f>
        <v>5</v>
      </c>
      <c r="M57" s="17">
        <f>VLOOKUP(A57,[7]人数!$A:$B,2,0)</f>
        <v>5</v>
      </c>
      <c r="N57" s="20">
        <f t="shared" si="0"/>
        <v>5</v>
      </c>
    </row>
    <row r="58" spans="1:14">
      <c r="A58" s="14" t="s">
        <v>522</v>
      </c>
      <c r="B58" s="15">
        <v>35</v>
      </c>
      <c r="C58" s="15">
        <v>35</v>
      </c>
      <c r="D58" s="16">
        <v>35</v>
      </c>
      <c r="E58" s="17">
        <v>36</v>
      </c>
      <c r="F58" s="17">
        <v>36</v>
      </c>
      <c r="G58" s="17">
        <v>35</v>
      </c>
      <c r="H58" s="17">
        <v>34</v>
      </c>
      <c r="I58" s="17">
        <v>33</v>
      </c>
      <c r="J58" s="17">
        <v>33</v>
      </c>
      <c r="K58" s="17">
        <f>VLOOKUP(A58,[5]Sheet2!$A:$B,2,0)</f>
        <v>33</v>
      </c>
      <c r="L58" s="17">
        <f>VLOOKUP(A58,[6]部门人数!$A:$B,2,0)</f>
        <v>33</v>
      </c>
      <c r="M58" s="17">
        <f>VLOOKUP(A58,[7]人数!$A:$B,2,0)</f>
        <v>33</v>
      </c>
      <c r="N58" s="20">
        <f t="shared" si="0"/>
        <v>34</v>
      </c>
    </row>
    <row r="59" spans="1:14">
      <c r="A59" s="14" t="s">
        <v>523</v>
      </c>
      <c r="B59" s="15">
        <v>13</v>
      </c>
      <c r="C59" s="15">
        <v>13</v>
      </c>
      <c r="D59" s="16">
        <v>13</v>
      </c>
      <c r="E59" s="17">
        <v>13</v>
      </c>
      <c r="F59" s="17">
        <v>13</v>
      </c>
      <c r="G59" s="17">
        <v>13</v>
      </c>
      <c r="H59" s="17">
        <v>13</v>
      </c>
      <c r="I59" s="17">
        <v>13</v>
      </c>
      <c r="J59" s="17">
        <v>12</v>
      </c>
      <c r="K59" s="17">
        <f>VLOOKUP(A59,[5]Sheet2!$A:$B,2,0)</f>
        <v>12</v>
      </c>
      <c r="L59" s="17">
        <f>VLOOKUP(A59,[6]部门人数!$A:$B,2,0)</f>
        <v>12</v>
      </c>
      <c r="M59" s="17">
        <f>VLOOKUP(A59,[7]人数!$A:$B,2,0)</f>
        <v>12</v>
      </c>
      <c r="N59" s="20">
        <f t="shared" si="0"/>
        <v>13</v>
      </c>
    </row>
    <row r="60" spans="1:14">
      <c r="A60" s="14" t="s">
        <v>524</v>
      </c>
      <c r="B60" s="15">
        <v>26</v>
      </c>
      <c r="C60" s="15">
        <v>26</v>
      </c>
      <c r="D60" s="16">
        <v>26</v>
      </c>
      <c r="E60" s="17">
        <v>26</v>
      </c>
      <c r="F60" s="17">
        <v>26</v>
      </c>
      <c r="G60" s="17">
        <v>25</v>
      </c>
      <c r="H60" s="17">
        <v>25</v>
      </c>
      <c r="I60" s="17">
        <v>24</v>
      </c>
      <c r="J60" s="17">
        <v>25</v>
      </c>
      <c r="K60" s="17">
        <f>VLOOKUP(A60,[5]Sheet2!$A:$B,2,0)</f>
        <v>26</v>
      </c>
      <c r="L60" s="17">
        <f>VLOOKUP(A60,[6]部门人数!$A:$B,2,0)</f>
        <v>25</v>
      </c>
      <c r="M60" s="17">
        <f>VLOOKUP(A60,[7]人数!$A:$B,2,0)</f>
        <v>26</v>
      </c>
      <c r="N60" s="20">
        <f t="shared" si="0"/>
        <v>26</v>
      </c>
    </row>
    <row r="61" spans="1:14">
      <c r="A61" s="14" t="s">
        <v>525</v>
      </c>
      <c r="B61" s="15">
        <v>18</v>
      </c>
      <c r="C61" s="15">
        <v>18</v>
      </c>
      <c r="D61" s="16">
        <v>18</v>
      </c>
      <c r="E61" s="17">
        <v>18</v>
      </c>
      <c r="F61" s="17">
        <v>18</v>
      </c>
      <c r="G61" s="17">
        <v>18</v>
      </c>
      <c r="H61" s="17">
        <v>18</v>
      </c>
      <c r="I61" s="17">
        <v>18</v>
      </c>
      <c r="J61" s="17">
        <v>18</v>
      </c>
      <c r="K61" s="17">
        <f>VLOOKUP(A61,[5]Sheet2!$A:$B,2,0)</f>
        <v>18</v>
      </c>
      <c r="L61" s="17">
        <f>VLOOKUP(A61,[6]部门人数!$A:$B,2,0)</f>
        <v>18</v>
      </c>
      <c r="M61" s="17">
        <f>VLOOKUP(A61,[7]人数!$A:$B,2,0)</f>
        <v>18</v>
      </c>
      <c r="N61" s="20">
        <f t="shared" si="0"/>
        <v>18</v>
      </c>
    </row>
    <row r="62" spans="1:14">
      <c r="A62" s="14" t="s">
        <v>526</v>
      </c>
      <c r="B62" s="15">
        <v>44</v>
      </c>
      <c r="C62" s="15">
        <v>44</v>
      </c>
      <c r="D62" s="16">
        <v>45</v>
      </c>
      <c r="E62" s="17">
        <v>45</v>
      </c>
      <c r="F62" s="17">
        <v>45</v>
      </c>
      <c r="G62" s="17">
        <v>45</v>
      </c>
      <c r="H62" s="17">
        <v>45</v>
      </c>
      <c r="I62" s="17">
        <v>46</v>
      </c>
      <c r="J62" s="17">
        <v>46</v>
      </c>
      <c r="K62" s="17">
        <f>VLOOKUP(A62,[5]Sheet2!$A:$B,2,0)</f>
        <v>44</v>
      </c>
      <c r="L62" s="17">
        <f>VLOOKUP(A62,[6]部门人数!$A:$B,2,0)</f>
        <v>42</v>
      </c>
      <c r="M62" s="17">
        <f>VLOOKUP(A62,[7]人数!$A:$B,2,0)</f>
        <v>42</v>
      </c>
      <c r="N62" s="20">
        <f t="shared" si="0"/>
        <v>44</v>
      </c>
    </row>
    <row r="63" spans="1:14">
      <c r="A63" s="14" t="s">
        <v>527</v>
      </c>
      <c r="B63" s="15">
        <v>10</v>
      </c>
      <c r="C63" s="15">
        <v>10</v>
      </c>
      <c r="D63" s="16">
        <v>10</v>
      </c>
      <c r="E63" s="17">
        <v>10</v>
      </c>
      <c r="F63" s="17">
        <v>11</v>
      </c>
      <c r="G63" s="17">
        <v>11</v>
      </c>
      <c r="H63" s="17">
        <v>11</v>
      </c>
      <c r="I63" s="17">
        <v>11</v>
      </c>
      <c r="J63" s="17">
        <v>11</v>
      </c>
      <c r="K63" s="17">
        <f>VLOOKUP(A63,[5]Sheet2!$A:$B,2,0)</f>
        <v>10</v>
      </c>
      <c r="L63" s="17">
        <f>VLOOKUP(A63,[6]部门人数!$A:$B,2,0)</f>
        <v>10</v>
      </c>
      <c r="M63" s="17">
        <f>VLOOKUP(A63,[7]人数!$A:$B,2,0)</f>
        <v>10</v>
      </c>
      <c r="N63" s="20">
        <f t="shared" si="0"/>
        <v>10</v>
      </c>
    </row>
    <row r="64" spans="1:14">
      <c r="A64" s="14" t="s">
        <v>528</v>
      </c>
      <c r="B64" s="15">
        <v>9</v>
      </c>
      <c r="C64" s="15">
        <v>9</v>
      </c>
      <c r="D64" s="16">
        <v>9</v>
      </c>
      <c r="E64" s="17">
        <v>9</v>
      </c>
      <c r="F64" s="17">
        <v>10</v>
      </c>
      <c r="G64" s="17">
        <v>10</v>
      </c>
      <c r="H64" s="17">
        <v>9</v>
      </c>
      <c r="I64" s="17">
        <v>10</v>
      </c>
      <c r="J64" s="17">
        <v>10</v>
      </c>
      <c r="K64" s="17">
        <f>VLOOKUP(A64,[5]Sheet2!$A:$B,2,0)</f>
        <v>10</v>
      </c>
      <c r="L64" s="17">
        <f>VLOOKUP(A64,[6]部门人数!$A:$B,2,0)</f>
        <v>10</v>
      </c>
      <c r="M64" s="17">
        <f>VLOOKUP(A64,[7]人数!$A:$B,2,0)</f>
        <v>10</v>
      </c>
      <c r="N64" s="20">
        <f t="shared" si="0"/>
        <v>10</v>
      </c>
    </row>
    <row r="65" spans="1:14">
      <c r="A65" s="14" t="s">
        <v>529</v>
      </c>
      <c r="B65" s="15">
        <v>17</v>
      </c>
      <c r="C65" s="15">
        <v>17</v>
      </c>
      <c r="D65" s="16">
        <v>17</v>
      </c>
      <c r="E65" s="17">
        <v>17</v>
      </c>
      <c r="F65" s="17">
        <v>15</v>
      </c>
      <c r="G65" s="17">
        <v>15</v>
      </c>
      <c r="H65" s="17">
        <v>15</v>
      </c>
      <c r="I65" s="17">
        <v>14</v>
      </c>
      <c r="J65" s="17">
        <v>14</v>
      </c>
      <c r="K65" s="17">
        <f>VLOOKUP(A65,[5]Sheet2!$A:$B,2,0)</f>
        <v>14</v>
      </c>
      <c r="L65" s="17">
        <f>VLOOKUP(A65,[6]部门人数!$A:$B,2,0)</f>
        <v>14</v>
      </c>
      <c r="M65" s="17">
        <f>VLOOKUP(A65,[7]人数!$A:$B,2,0)</f>
        <v>14</v>
      </c>
      <c r="N65" s="20">
        <f t="shared" si="0"/>
        <v>15</v>
      </c>
    </row>
    <row r="66" spans="1:14">
      <c r="A66" s="14" t="s">
        <v>530</v>
      </c>
      <c r="B66" s="15">
        <v>23</v>
      </c>
      <c r="C66" s="15">
        <v>23</v>
      </c>
      <c r="D66" s="16">
        <v>23</v>
      </c>
      <c r="E66" s="17">
        <v>23</v>
      </c>
      <c r="F66" s="17">
        <v>24</v>
      </c>
      <c r="G66" s="17">
        <v>24</v>
      </c>
      <c r="H66" s="17">
        <v>24</v>
      </c>
      <c r="I66" s="17">
        <v>24</v>
      </c>
      <c r="J66" s="17">
        <v>24</v>
      </c>
      <c r="K66" s="17">
        <f>VLOOKUP(A66,[5]Sheet2!$A:$B,2,0)</f>
        <v>24</v>
      </c>
      <c r="L66" s="17">
        <f>VLOOKUP(A66,[6]部门人数!$A:$B,2,0)</f>
        <v>23</v>
      </c>
      <c r="M66" s="17">
        <f>VLOOKUP(A66,[7]人数!$A:$B,2,0)</f>
        <v>22</v>
      </c>
      <c r="N66" s="20">
        <f t="shared" si="0"/>
        <v>23</v>
      </c>
    </row>
    <row r="67" spans="1:14">
      <c r="A67" s="14" t="s">
        <v>531</v>
      </c>
      <c r="B67" s="15">
        <v>20</v>
      </c>
      <c r="C67" s="15">
        <v>19</v>
      </c>
      <c r="D67" s="16">
        <v>19</v>
      </c>
      <c r="E67" s="17">
        <v>19</v>
      </c>
      <c r="F67" s="17">
        <v>20</v>
      </c>
      <c r="G67" s="17">
        <v>20</v>
      </c>
      <c r="H67" s="17">
        <v>20</v>
      </c>
      <c r="I67" s="17">
        <v>21</v>
      </c>
      <c r="J67" s="17">
        <v>21</v>
      </c>
      <c r="K67" s="17">
        <f>VLOOKUP(A67,[5]Sheet2!$A:$B,2,0)</f>
        <v>21</v>
      </c>
      <c r="L67" s="17">
        <f>VLOOKUP(A67,[6]部门人数!$A:$B,2,0)</f>
        <v>21</v>
      </c>
      <c r="M67" s="17">
        <f>VLOOKUP(A67,[7]人数!$A:$B,2,0)</f>
        <v>21</v>
      </c>
      <c r="N67" s="20">
        <f t="shared" si="0"/>
        <v>20</v>
      </c>
    </row>
    <row r="68" spans="1:14">
      <c r="A68" s="14" t="s">
        <v>532</v>
      </c>
      <c r="B68" s="15">
        <v>16</v>
      </c>
      <c r="C68" s="15">
        <v>16</v>
      </c>
      <c r="D68" s="16">
        <v>16</v>
      </c>
      <c r="E68" s="17">
        <v>16</v>
      </c>
      <c r="F68" s="17">
        <v>16</v>
      </c>
      <c r="G68" s="17">
        <v>16</v>
      </c>
      <c r="H68" s="17">
        <v>16</v>
      </c>
      <c r="I68" s="17">
        <v>16</v>
      </c>
      <c r="J68" s="17">
        <v>16</v>
      </c>
      <c r="K68" s="17">
        <f>VLOOKUP(A68,[5]Sheet2!$A:$B,2,0)</f>
        <v>16</v>
      </c>
      <c r="L68" s="17">
        <f>VLOOKUP(A68,[6]部门人数!$A:$B,2,0)</f>
        <v>16</v>
      </c>
      <c r="M68" s="17">
        <f>VLOOKUP(A68,[7]人数!$A:$B,2,0)</f>
        <v>16</v>
      </c>
      <c r="N68" s="20">
        <f t="shared" ref="N68:N129" si="2">ROUND(AVERAGE(B68:M68),0)</f>
        <v>16</v>
      </c>
    </row>
    <row r="69" spans="1:14">
      <c r="A69" s="14" t="s">
        <v>533</v>
      </c>
      <c r="B69" s="15">
        <v>11</v>
      </c>
      <c r="C69" s="15">
        <v>11</v>
      </c>
      <c r="D69" s="16">
        <v>11</v>
      </c>
      <c r="E69" s="17">
        <v>12</v>
      </c>
      <c r="F69" s="17">
        <v>14</v>
      </c>
      <c r="G69" s="17">
        <v>15</v>
      </c>
      <c r="H69" s="17">
        <v>15</v>
      </c>
      <c r="I69" s="17">
        <v>16</v>
      </c>
      <c r="J69" s="17">
        <v>15</v>
      </c>
      <c r="K69" s="17">
        <f>VLOOKUP(A69,[5]Sheet2!$A:$B,2,0)</f>
        <v>15</v>
      </c>
      <c r="L69" s="17">
        <f>VLOOKUP(A69,[6]部门人数!$A:$B,2,0)</f>
        <v>15</v>
      </c>
      <c r="M69" s="17">
        <f>VLOOKUP(A69,[7]人数!$A:$B,2,0)</f>
        <v>13</v>
      </c>
      <c r="N69" s="20">
        <f t="shared" si="2"/>
        <v>14</v>
      </c>
    </row>
    <row r="70" spans="1:14">
      <c r="A70" s="14" t="s">
        <v>534</v>
      </c>
      <c r="B70" s="15">
        <v>25</v>
      </c>
      <c r="C70" s="15">
        <v>25</v>
      </c>
      <c r="D70" s="16">
        <v>25</v>
      </c>
      <c r="E70" s="17">
        <v>25</v>
      </c>
      <c r="F70" s="17">
        <v>21</v>
      </c>
      <c r="G70" s="17">
        <v>22</v>
      </c>
      <c r="H70" s="17">
        <v>25</v>
      </c>
      <c r="I70" s="17">
        <v>24</v>
      </c>
      <c r="J70" s="17">
        <v>24</v>
      </c>
      <c r="K70" s="17">
        <f>VLOOKUP(A70,[5]Sheet2!$A:$B,2,0)</f>
        <v>22</v>
      </c>
      <c r="L70" s="17">
        <f>VLOOKUP(A70,[6]部门人数!$A:$B,2,0)</f>
        <v>22</v>
      </c>
      <c r="M70" s="17">
        <f>VLOOKUP(A70,[7]人数!$A:$B,2,0)</f>
        <v>22</v>
      </c>
      <c r="N70" s="20">
        <f t="shared" si="2"/>
        <v>24</v>
      </c>
    </row>
    <row r="71" spans="1:14">
      <c r="A71" s="14" t="s">
        <v>535</v>
      </c>
      <c r="B71" s="15">
        <v>22</v>
      </c>
      <c r="C71" s="15">
        <v>21</v>
      </c>
      <c r="D71" s="16">
        <v>21</v>
      </c>
      <c r="E71" s="17">
        <v>21</v>
      </c>
      <c r="F71" s="17">
        <v>21</v>
      </c>
      <c r="G71" s="17">
        <v>21</v>
      </c>
      <c r="H71" s="17">
        <v>21</v>
      </c>
      <c r="I71" s="17">
        <v>21</v>
      </c>
      <c r="J71" s="17">
        <v>21</v>
      </c>
      <c r="K71" s="17">
        <f>VLOOKUP(A71,[5]Sheet2!$A:$B,2,0)</f>
        <v>21</v>
      </c>
      <c r="L71" s="17">
        <f>VLOOKUP(A71,[6]部门人数!$A:$B,2,0)</f>
        <v>22</v>
      </c>
      <c r="M71" s="17">
        <f>VLOOKUP(A71,[7]人数!$A:$B,2,0)</f>
        <v>22</v>
      </c>
      <c r="N71" s="20">
        <f t="shared" si="2"/>
        <v>21</v>
      </c>
    </row>
    <row r="72" spans="1:14">
      <c r="A72" s="14" t="s">
        <v>536</v>
      </c>
      <c r="B72" s="15">
        <v>24</v>
      </c>
      <c r="C72" s="15">
        <v>24</v>
      </c>
      <c r="D72" s="16">
        <v>23</v>
      </c>
      <c r="E72" s="17">
        <v>23</v>
      </c>
      <c r="F72" s="17">
        <v>22</v>
      </c>
      <c r="G72" s="17">
        <v>22</v>
      </c>
      <c r="H72" s="17">
        <v>22</v>
      </c>
      <c r="I72" s="17">
        <v>22</v>
      </c>
      <c r="J72" s="17">
        <v>22</v>
      </c>
      <c r="K72" s="17">
        <f>VLOOKUP(A72,[5]Sheet2!$A:$B,2,0)</f>
        <v>23</v>
      </c>
      <c r="L72" s="17">
        <f>VLOOKUP(A72,[6]部门人数!$A:$B,2,0)</f>
        <v>22</v>
      </c>
      <c r="M72" s="17">
        <f>VLOOKUP(A72,[7]人数!$A:$B,2,0)</f>
        <v>22</v>
      </c>
      <c r="N72" s="20">
        <f t="shared" si="2"/>
        <v>23</v>
      </c>
    </row>
    <row r="73" spans="1:14">
      <c r="A73" s="14" t="s">
        <v>537</v>
      </c>
      <c r="B73" s="15">
        <v>19</v>
      </c>
      <c r="C73" s="15">
        <v>19</v>
      </c>
      <c r="D73" s="16">
        <v>19</v>
      </c>
      <c r="E73" s="17">
        <v>19</v>
      </c>
      <c r="F73" s="17">
        <v>19</v>
      </c>
      <c r="G73" s="17">
        <v>19</v>
      </c>
      <c r="H73" s="17">
        <v>19</v>
      </c>
      <c r="I73" s="17">
        <v>19</v>
      </c>
      <c r="J73" s="17">
        <v>18</v>
      </c>
      <c r="K73" s="17">
        <f>VLOOKUP(A73,[5]Sheet2!$A:$B,2,0)</f>
        <v>18</v>
      </c>
      <c r="L73" s="17">
        <f>VLOOKUP(A73,[6]部门人数!$A:$B,2,0)</f>
        <v>19</v>
      </c>
      <c r="M73" s="17">
        <f>VLOOKUP(A73,[7]人数!$A:$B,2,0)</f>
        <v>19</v>
      </c>
      <c r="N73" s="20">
        <f t="shared" si="2"/>
        <v>19</v>
      </c>
    </row>
    <row r="74" spans="1:14">
      <c r="A74" s="11" t="s">
        <v>538</v>
      </c>
      <c r="B74" s="15">
        <v>13</v>
      </c>
      <c r="C74" s="15">
        <v>13</v>
      </c>
      <c r="D74" s="16">
        <v>13</v>
      </c>
      <c r="E74" s="17">
        <v>13</v>
      </c>
      <c r="F74" s="17">
        <v>13</v>
      </c>
      <c r="G74" s="17">
        <v>13</v>
      </c>
      <c r="H74" s="17">
        <v>13</v>
      </c>
      <c r="I74" s="17">
        <v>13</v>
      </c>
      <c r="J74" s="17">
        <v>11</v>
      </c>
      <c r="K74" s="17">
        <f>VLOOKUP(A74,[5]Sheet2!$A:$B,2,0)</f>
        <v>11</v>
      </c>
      <c r="L74" s="17">
        <f>VLOOKUP(A74,[6]部门人数!$A:$B,2,0)</f>
        <v>11</v>
      </c>
      <c r="M74" s="17">
        <f>VLOOKUP(A74,[7]人数!$A:$B,2,0)</f>
        <v>11</v>
      </c>
      <c r="N74" s="20">
        <f t="shared" si="2"/>
        <v>12</v>
      </c>
    </row>
    <row r="75" spans="1:14">
      <c r="A75" s="14" t="s">
        <v>539</v>
      </c>
      <c r="B75" s="15">
        <v>20</v>
      </c>
      <c r="C75" s="15">
        <v>20</v>
      </c>
      <c r="D75" s="16">
        <v>18</v>
      </c>
      <c r="E75" s="17">
        <v>18</v>
      </c>
      <c r="F75" s="17">
        <v>18</v>
      </c>
      <c r="G75" s="17">
        <v>18</v>
      </c>
      <c r="H75" s="17">
        <v>18</v>
      </c>
      <c r="I75" s="17">
        <v>18</v>
      </c>
      <c r="J75" s="17">
        <v>18</v>
      </c>
      <c r="K75" s="17">
        <f>VLOOKUP(A75,[5]Sheet2!$A:$B,2,0)</f>
        <v>18</v>
      </c>
      <c r="L75" s="17">
        <f>VLOOKUP(A75,[6]部门人数!$A:$B,2,0)</f>
        <v>17</v>
      </c>
      <c r="M75" s="17">
        <f>VLOOKUP(A75,[7]人数!$A:$B,2,0)</f>
        <v>17</v>
      </c>
      <c r="N75" s="20">
        <f t="shared" si="2"/>
        <v>18</v>
      </c>
    </row>
    <row r="76" spans="1:14">
      <c r="A76" s="14" t="s">
        <v>540</v>
      </c>
      <c r="B76" s="15">
        <v>18</v>
      </c>
      <c r="C76" s="15">
        <v>18</v>
      </c>
      <c r="D76" s="16">
        <v>18</v>
      </c>
      <c r="E76" s="17">
        <v>17</v>
      </c>
      <c r="F76" s="17">
        <v>18</v>
      </c>
      <c r="G76" s="17">
        <v>16</v>
      </c>
      <c r="H76" s="17">
        <v>16</v>
      </c>
      <c r="I76" s="17">
        <v>16</v>
      </c>
      <c r="J76" s="17">
        <v>16</v>
      </c>
      <c r="K76" s="17">
        <f>VLOOKUP(A76,[5]Sheet2!$A:$B,2,0)</f>
        <v>16</v>
      </c>
      <c r="L76" s="17">
        <f>VLOOKUP(A76,[6]部门人数!$A:$B,2,0)</f>
        <v>15</v>
      </c>
      <c r="M76" s="17">
        <f>VLOOKUP(A76,[7]人数!$A:$B,2,0)</f>
        <v>14</v>
      </c>
      <c r="N76" s="20">
        <f t="shared" si="2"/>
        <v>17</v>
      </c>
    </row>
    <row r="77" spans="1:14">
      <c r="A77" s="14" t="s">
        <v>541</v>
      </c>
      <c r="B77" s="15">
        <v>10</v>
      </c>
      <c r="C77" s="15">
        <v>10</v>
      </c>
      <c r="D77" s="16">
        <v>10</v>
      </c>
      <c r="E77" s="17">
        <v>10</v>
      </c>
      <c r="F77" s="17">
        <v>11</v>
      </c>
      <c r="G77" s="17">
        <v>11</v>
      </c>
      <c r="H77" s="17">
        <v>10</v>
      </c>
      <c r="I77" s="17">
        <v>8</v>
      </c>
      <c r="J77" s="17">
        <v>9</v>
      </c>
      <c r="K77" s="17">
        <f>VLOOKUP(A77,[5]Sheet2!$A:$B,2,0)</f>
        <v>9</v>
      </c>
      <c r="L77" s="17">
        <f>VLOOKUP(A77,[6]部门人数!$A:$B,2,0)</f>
        <v>9</v>
      </c>
      <c r="M77" s="17">
        <f>VLOOKUP(A77,[7]人数!$A:$B,2,0)</f>
        <v>9</v>
      </c>
      <c r="N77" s="20">
        <f t="shared" si="2"/>
        <v>10</v>
      </c>
    </row>
    <row r="78" spans="1:14">
      <c r="A78" s="14" t="s">
        <v>542</v>
      </c>
      <c r="B78" s="15">
        <v>13</v>
      </c>
      <c r="C78" s="15">
        <v>13</v>
      </c>
      <c r="D78" s="16">
        <v>13</v>
      </c>
      <c r="E78" s="17">
        <v>13</v>
      </c>
      <c r="F78" s="17">
        <v>14</v>
      </c>
      <c r="G78" s="17">
        <v>15</v>
      </c>
      <c r="H78" s="17">
        <v>15</v>
      </c>
      <c r="I78" s="17">
        <v>14</v>
      </c>
      <c r="J78" s="17">
        <v>14</v>
      </c>
      <c r="K78" s="17">
        <f>VLOOKUP(A78,[5]Sheet2!$A:$B,2,0)</f>
        <v>15</v>
      </c>
      <c r="L78" s="17">
        <f>VLOOKUP(A78,[6]部门人数!$A:$B,2,0)</f>
        <v>15</v>
      </c>
      <c r="M78" s="17">
        <f>VLOOKUP(A78,[7]人数!$A:$B,2,0)</f>
        <v>15</v>
      </c>
      <c r="N78" s="20">
        <f t="shared" si="2"/>
        <v>14</v>
      </c>
    </row>
    <row r="79" spans="1:14">
      <c r="A79" s="14" t="s">
        <v>543</v>
      </c>
      <c r="B79" s="15">
        <v>18</v>
      </c>
      <c r="C79" s="15">
        <v>18</v>
      </c>
      <c r="D79" s="16">
        <v>18</v>
      </c>
      <c r="E79" s="17">
        <v>18</v>
      </c>
      <c r="F79" s="17">
        <v>17</v>
      </c>
      <c r="G79" s="17">
        <v>17</v>
      </c>
      <c r="H79" s="17">
        <v>17</v>
      </c>
      <c r="I79" s="17">
        <v>16</v>
      </c>
      <c r="J79" s="17">
        <v>16</v>
      </c>
      <c r="K79" s="17">
        <f>VLOOKUP(A79,[5]Sheet2!$A:$B,2,0)</f>
        <v>16</v>
      </c>
      <c r="L79" s="17">
        <f>VLOOKUP(A79,[6]部门人数!$A:$B,2,0)</f>
        <v>16</v>
      </c>
      <c r="M79" s="17">
        <f>VLOOKUP(A79,[7]人数!$A:$B,2,0)</f>
        <v>14</v>
      </c>
      <c r="N79" s="20">
        <f t="shared" si="2"/>
        <v>17</v>
      </c>
    </row>
    <row r="80" spans="1:14">
      <c r="A80" s="14" t="s">
        <v>544</v>
      </c>
      <c r="B80" s="15">
        <v>16</v>
      </c>
      <c r="C80" s="15">
        <v>16</v>
      </c>
      <c r="D80" s="16">
        <v>16</v>
      </c>
      <c r="E80" s="17">
        <v>14</v>
      </c>
      <c r="F80" s="17">
        <v>16</v>
      </c>
      <c r="G80" s="17">
        <v>17</v>
      </c>
      <c r="H80" s="17">
        <v>17</v>
      </c>
      <c r="I80" s="17">
        <v>18</v>
      </c>
      <c r="J80" s="17">
        <v>18</v>
      </c>
      <c r="K80" s="17">
        <f>VLOOKUP(A80,[5]Sheet2!$A:$B,2,0)</f>
        <v>18</v>
      </c>
      <c r="L80" s="17">
        <f>VLOOKUP(A80,[6]部门人数!$A:$B,2,0)</f>
        <v>17</v>
      </c>
      <c r="M80" s="17">
        <f>VLOOKUP(A80,[7]人数!$A:$B,2,0)</f>
        <v>17</v>
      </c>
      <c r="N80" s="20">
        <f t="shared" si="2"/>
        <v>17</v>
      </c>
    </row>
    <row r="81" spans="1:14">
      <c r="A81" s="14" t="s">
        <v>545</v>
      </c>
      <c r="B81" s="15">
        <v>10</v>
      </c>
      <c r="C81" s="15">
        <v>10</v>
      </c>
      <c r="D81" s="16">
        <v>10</v>
      </c>
      <c r="E81" s="17">
        <v>10</v>
      </c>
      <c r="F81" s="17">
        <v>10</v>
      </c>
      <c r="G81" s="17">
        <v>11</v>
      </c>
      <c r="H81" s="17">
        <v>11</v>
      </c>
      <c r="I81" s="17">
        <v>11</v>
      </c>
      <c r="J81" s="17">
        <v>11</v>
      </c>
      <c r="K81" s="17">
        <f>VLOOKUP(A81,[5]Sheet2!$A:$B,2,0)</f>
        <v>11</v>
      </c>
      <c r="L81" s="17">
        <f>VLOOKUP(A81,[6]部门人数!$A:$B,2,0)</f>
        <v>11</v>
      </c>
      <c r="M81" s="17">
        <f>VLOOKUP(A81,[7]人数!$A:$B,2,0)</f>
        <v>10</v>
      </c>
      <c r="N81" s="20">
        <f t="shared" si="2"/>
        <v>11</v>
      </c>
    </row>
    <row r="82" spans="1:14">
      <c r="A82" s="14" t="s">
        <v>546</v>
      </c>
      <c r="B82" s="15">
        <v>13</v>
      </c>
      <c r="C82" s="15">
        <v>13</v>
      </c>
      <c r="D82" s="16">
        <v>13</v>
      </c>
      <c r="E82" s="17">
        <v>12</v>
      </c>
      <c r="F82" s="17">
        <v>11</v>
      </c>
      <c r="G82" s="17">
        <v>9</v>
      </c>
      <c r="H82" s="17">
        <v>10</v>
      </c>
      <c r="I82" s="17">
        <v>10</v>
      </c>
      <c r="J82" s="17">
        <v>10</v>
      </c>
      <c r="K82" s="17">
        <f>VLOOKUP(A82,[5]Sheet2!$A:$B,2,0)</f>
        <v>10</v>
      </c>
      <c r="L82" s="17">
        <f>VLOOKUP(A82,[6]部门人数!$A:$B,2,0)</f>
        <v>10</v>
      </c>
      <c r="M82" s="17">
        <f>VLOOKUP(A82,[7]人数!$A:$B,2,0)</f>
        <v>10</v>
      </c>
      <c r="N82" s="20">
        <f t="shared" si="2"/>
        <v>11</v>
      </c>
    </row>
    <row r="83" spans="1:14">
      <c r="A83" s="14" t="s">
        <v>547</v>
      </c>
      <c r="B83" s="15">
        <v>5</v>
      </c>
      <c r="C83" s="15">
        <v>5</v>
      </c>
      <c r="D83" s="16">
        <v>5</v>
      </c>
      <c r="E83" s="17">
        <v>4</v>
      </c>
      <c r="F83" s="17">
        <v>4</v>
      </c>
      <c r="G83" s="17">
        <v>4</v>
      </c>
      <c r="H83" s="17">
        <v>4</v>
      </c>
      <c r="I83" s="17">
        <v>4</v>
      </c>
      <c r="J83" s="17">
        <v>4</v>
      </c>
      <c r="K83" s="17">
        <f>VLOOKUP(A83,[5]Sheet2!$A:$B,2,0)</f>
        <v>4</v>
      </c>
      <c r="L83" s="17">
        <f>VLOOKUP(A83,[6]部门人数!$A:$B,2,0)</f>
        <v>4</v>
      </c>
      <c r="M83" s="17">
        <f>VLOOKUP(A83,[7]人数!$A:$B,2,0)</f>
        <v>5</v>
      </c>
      <c r="N83" s="20">
        <f t="shared" si="2"/>
        <v>4</v>
      </c>
    </row>
    <row r="84" spans="1:14">
      <c r="A84" s="14" t="s">
        <v>548</v>
      </c>
      <c r="B84" s="15">
        <v>15</v>
      </c>
      <c r="C84" s="15">
        <v>16</v>
      </c>
      <c r="D84" s="16">
        <v>18</v>
      </c>
      <c r="E84" s="17">
        <v>16</v>
      </c>
      <c r="F84" s="17">
        <v>15</v>
      </c>
      <c r="G84" s="17">
        <v>15</v>
      </c>
      <c r="H84" s="17">
        <v>15</v>
      </c>
      <c r="I84" s="17">
        <v>13</v>
      </c>
      <c r="J84" s="17">
        <v>11</v>
      </c>
      <c r="K84" s="17">
        <f>VLOOKUP(A84,[5]Sheet2!$A:$B,2,0)</f>
        <v>11</v>
      </c>
      <c r="L84" s="17">
        <f>VLOOKUP(A84,[6]部门人数!$A:$B,2,0)</f>
        <v>11</v>
      </c>
      <c r="M84" s="17">
        <f>VLOOKUP(A84,[7]人数!$A:$B,2,0)</f>
        <v>11</v>
      </c>
      <c r="N84" s="20">
        <f t="shared" si="2"/>
        <v>14</v>
      </c>
    </row>
    <row r="85" spans="1:14">
      <c r="A85" s="14" t="s">
        <v>549</v>
      </c>
      <c r="B85" s="15">
        <v>4</v>
      </c>
      <c r="C85" s="15">
        <v>5</v>
      </c>
      <c r="D85" s="16">
        <v>5</v>
      </c>
      <c r="E85" s="17">
        <v>5</v>
      </c>
      <c r="F85" s="17">
        <v>5</v>
      </c>
      <c r="G85" s="17">
        <v>4</v>
      </c>
      <c r="H85" s="17">
        <v>5</v>
      </c>
      <c r="I85" s="17">
        <v>6</v>
      </c>
      <c r="J85" s="17">
        <v>6</v>
      </c>
      <c r="K85" s="17">
        <f>VLOOKUP(A85,[5]Sheet2!$A:$B,2,0)</f>
        <v>4</v>
      </c>
      <c r="L85" s="17">
        <f>VLOOKUP(A85,[6]部门人数!$A:$B,2,0)</f>
        <v>4</v>
      </c>
      <c r="M85" s="17">
        <f>VLOOKUP(A85,[7]人数!$A:$B,2,0)</f>
        <v>4</v>
      </c>
      <c r="N85" s="20">
        <f t="shared" si="2"/>
        <v>5</v>
      </c>
    </row>
    <row r="86" spans="1:14">
      <c r="A86" s="14" t="s">
        <v>550</v>
      </c>
      <c r="B86" s="15">
        <v>6</v>
      </c>
      <c r="C86" s="15">
        <v>6</v>
      </c>
      <c r="D86" s="16">
        <v>5</v>
      </c>
      <c r="E86" s="17">
        <v>5</v>
      </c>
      <c r="F86" s="17">
        <v>5</v>
      </c>
      <c r="G86" s="17">
        <v>5</v>
      </c>
      <c r="H86" s="17">
        <v>5</v>
      </c>
      <c r="I86" s="17">
        <v>5</v>
      </c>
      <c r="J86" s="17">
        <v>5</v>
      </c>
      <c r="K86" s="17">
        <f>VLOOKUP(A86,[5]Sheet2!$A:$B,2,0)</f>
        <v>5</v>
      </c>
      <c r="L86" s="17">
        <f>VLOOKUP(A86,[6]部门人数!$A:$B,2,0)</f>
        <v>5</v>
      </c>
      <c r="M86" s="17">
        <f>VLOOKUP(A86,[7]人数!$A:$B,2,0)</f>
        <v>4</v>
      </c>
      <c r="N86" s="20">
        <f t="shared" si="2"/>
        <v>5</v>
      </c>
    </row>
    <row r="87" spans="1:14">
      <c r="A87" s="14" t="s">
        <v>551</v>
      </c>
      <c r="B87" s="15">
        <v>7</v>
      </c>
      <c r="C87" s="15">
        <v>7</v>
      </c>
      <c r="D87" s="16">
        <v>7</v>
      </c>
      <c r="E87" s="17">
        <v>5</v>
      </c>
      <c r="F87" s="17">
        <v>4</v>
      </c>
      <c r="G87" s="17">
        <v>4</v>
      </c>
      <c r="H87" s="17">
        <v>4</v>
      </c>
      <c r="I87" s="17">
        <v>4</v>
      </c>
      <c r="J87" s="17">
        <v>4</v>
      </c>
      <c r="K87" s="17">
        <f>VLOOKUP(A87,[5]Sheet2!$A:$B,2,0)</f>
        <v>3</v>
      </c>
      <c r="L87" s="17">
        <f>VLOOKUP(A87,[6]部门人数!$A:$B,2,0)</f>
        <v>3</v>
      </c>
      <c r="M87" s="17">
        <f>VLOOKUP(A87,[7]人数!$A:$B,2,0)</f>
        <v>4</v>
      </c>
      <c r="N87" s="20">
        <f t="shared" si="2"/>
        <v>5</v>
      </c>
    </row>
    <row r="88" spans="1:14">
      <c r="A88" s="14" t="s">
        <v>552</v>
      </c>
      <c r="B88" s="15">
        <v>10</v>
      </c>
      <c r="C88" s="15">
        <v>11</v>
      </c>
      <c r="D88" s="16">
        <v>12</v>
      </c>
      <c r="E88" s="17">
        <v>10</v>
      </c>
      <c r="F88" s="17">
        <v>11</v>
      </c>
      <c r="G88" s="17">
        <v>11</v>
      </c>
      <c r="H88" s="17">
        <v>10</v>
      </c>
      <c r="I88" s="17">
        <v>9</v>
      </c>
      <c r="J88" s="17">
        <v>9</v>
      </c>
      <c r="K88" s="17">
        <f>VLOOKUP(A88,[5]Sheet2!$A:$B,2,0)</f>
        <v>8</v>
      </c>
      <c r="L88" s="17">
        <f>VLOOKUP(A88,[6]部门人数!$A:$B,2,0)</f>
        <v>8</v>
      </c>
      <c r="M88" s="17">
        <f>VLOOKUP(A88,[7]人数!$A:$B,2,0)</f>
        <v>8</v>
      </c>
      <c r="N88" s="20">
        <f t="shared" si="2"/>
        <v>10</v>
      </c>
    </row>
    <row r="89" spans="1:14">
      <c r="A89" s="14" t="s">
        <v>553</v>
      </c>
      <c r="B89" s="15">
        <v>6</v>
      </c>
      <c r="C89" s="15">
        <v>6</v>
      </c>
      <c r="D89" s="16">
        <v>6</v>
      </c>
      <c r="E89" s="17">
        <v>6</v>
      </c>
      <c r="F89" s="17">
        <v>6</v>
      </c>
      <c r="G89" s="17">
        <v>6</v>
      </c>
      <c r="H89" s="17">
        <v>6</v>
      </c>
      <c r="I89" s="17">
        <v>6</v>
      </c>
      <c r="J89" s="17">
        <v>6</v>
      </c>
      <c r="K89" s="17">
        <f>VLOOKUP(A89,[5]Sheet2!$A:$B,2,0)</f>
        <v>6</v>
      </c>
      <c r="L89" s="17">
        <f>VLOOKUP(A89,[6]部门人数!$A:$B,2,0)</f>
        <v>6</v>
      </c>
      <c r="M89" s="17">
        <f>VLOOKUP(A89,[7]人数!$A:$B,2,0)</f>
        <v>6</v>
      </c>
      <c r="N89" s="20">
        <f t="shared" si="2"/>
        <v>6</v>
      </c>
    </row>
    <row r="90" spans="1:14">
      <c r="A90" s="14" t="s">
        <v>554</v>
      </c>
      <c r="B90" s="15">
        <v>7</v>
      </c>
      <c r="C90" s="15">
        <v>7</v>
      </c>
      <c r="D90" s="16">
        <v>7</v>
      </c>
      <c r="E90" s="17">
        <v>7</v>
      </c>
      <c r="F90" s="17">
        <v>7</v>
      </c>
      <c r="G90" s="17">
        <v>8</v>
      </c>
      <c r="H90" s="17">
        <v>7</v>
      </c>
      <c r="I90" s="17">
        <v>7</v>
      </c>
      <c r="J90" s="17">
        <v>7</v>
      </c>
      <c r="K90" s="17">
        <f>VLOOKUP(A90,[5]Sheet2!$A:$B,2,0)</f>
        <v>7</v>
      </c>
      <c r="L90" s="17">
        <f>VLOOKUP(A90,[6]部门人数!$A:$B,2,0)</f>
        <v>6</v>
      </c>
      <c r="M90" s="17">
        <f>VLOOKUP(A90,[7]人数!$A:$B,2,0)</f>
        <v>6</v>
      </c>
      <c r="N90" s="20">
        <f t="shared" si="2"/>
        <v>7</v>
      </c>
    </row>
    <row r="91" spans="1:14">
      <c r="A91" s="14" t="s">
        <v>555</v>
      </c>
      <c r="B91" s="15">
        <v>6</v>
      </c>
      <c r="C91" s="15">
        <v>5</v>
      </c>
      <c r="D91" s="16">
        <v>5</v>
      </c>
      <c r="E91" s="17">
        <v>5</v>
      </c>
      <c r="F91" s="17">
        <v>5</v>
      </c>
      <c r="G91" s="17">
        <v>4</v>
      </c>
      <c r="H91" s="17">
        <v>5</v>
      </c>
      <c r="I91" s="17">
        <v>5</v>
      </c>
      <c r="J91" s="17">
        <v>6</v>
      </c>
      <c r="K91" s="17">
        <f>VLOOKUP(A91,[5]Sheet2!$A:$B,2,0)</f>
        <v>6</v>
      </c>
      <c r="L91" s="17">
        <f>VLOOKUP(A91,[6]部门人数!$A:$B,2,0)</f>
        <v>6</v>
      </c>
      <c r="M91" s="17">
        <f>VLOOKUP(A91,[7]人数!$A:$B,2,0)</f>
        <v>6</v>
      </c>
      <c r="N91" s="20">
        <f t="shared" si="2"/>
        <v>5</v>
      </c>
    </row>
    <row r="92" spans="1:14">
      <c r="A92" s="14" t="s">
        <v>556</v>
      </c>
      <c r="B92" s="15">
        <v>13</v>
      </c>
      <c r="C92" s="15">
        <v>13</v>
      </c>
      <c r="D92" s="16">
        <v>13</v>
      </c>
      <c r="E92" s="17">
        <v>12</v>
      </c>
      <c r="F92" s="17">
        <v>13</v>
      </c>
      <c r="G92" s="17">
        <v>12</v>
      </c>
      <c r="H92" s="17">
        <v>13</v>
      </c>
      <c r="I92" s="17">
        <v>12</v>
      </c>
      <c r="J92" s="17">
        <v>14</v>
      </c>
      <c r="K92" s="17">
        <f>VLOOKUP(A92,[5]Sheet2!$A:$B,2,0)</f>
        <v>13</v>
      </c>
      <c r="L92" s="17">
        <f>VLOOKUP(A92,[6]部门人数!$A:$B,2,0)</f>
        <v>12</v>
      </c>
      <c r="M92" s="17">
        <f>VLOOKUP(A92,[7]人数!$A:$B,2,0)</f>
        <v>12</v>
      </c>
      <c r="N92" s="20">
        <f t="shared" si="2"/>
        <v>13</v>
      </c>
    </row>
    <row r="93" spans="1:14">
      <c r="A93" s="14" t="s">
        <v>557</v>
      </c>
      <c r="B93" s="15">
        <v>4</v>
      </c>
      <c r="C93" s="15">
        <v>4</v>
      </c>
      <c r="D93" s="16">
        <v>4</v>
      </c>
      <c r="E93" s="17">
        <v>4</v>
      </c>
      <c r="F93" s="17">
        <v>4</v>
      </c>
      <c r="G93" s="17">
        <v>4</v>
      </c>
      <c r="H93" s="17">
        <v>4</v>
      </c>
      <c r="I93" s="17">
        <v>4</v>
      </c>
      <c r="J93" s="17">
        <v>4</v>
      </c>
      <c r="K93" s="17">
        <f>VLOOKUP(A93,[5]Sheet2!$A:$B,2,0)</f>
        <v>4</v>
      </c>
      <c r="L93" s="17">
        <f>VLOOKUP(A93,[6]部门人数!$A:$B,2,0)</f>
        <v>4</v>
      </c>
      <c r="M93" s="17">
        <f>VLOOKUP(A93,[7]人数!$A:$B,2,0)</f>
        <v>4</v>
      </c>
      <c r="N93" s="20">
        <f t="shared" si="2"/>
        <v>4</v>
      </c>
    </row>
    <row r="94" spans="1:14">
      <c r="A94" s="14" t="s">
        <v>558</v>
      </c>
      <c r="B94" s="15">
        <v>11</v>
      </c>
      <c r="C94" s="15">
        <v>11</v>
      </c>
      <c r="D94" s="16">
        <v>11</v>
      </c>
      <c r="E94" s="17">
        <v>9</v>
      </c>
      <c r="F94" s="17">
        <v>9</v>
      </c>
      <c r="G94" s="17">
        <v>9</v>
      </c>
      <c r="H94" s="17">
        <v>9</v>
      </c>
      <c r="I94" s="17">
        <v>8</v>
      </c>
      <c r="J94" s="17">
        <v>8</v>
      </c>
      <c r="K94" s="17">
        <f>VLOOKUP(A94,[5]Sheet2!$A:$B,2,0)</f>
        <v>8</v>
      </c>
      <c r="L94" s="17">
        <f>VLOOKUP(A94,[6]部门人数!$A:$B,2,0)</f>
        <v>8</v>
      </c>
      <c r="M94" s="17">
        <f>VLOOKUP(A94,[7]人数!$A:$B,2,0)</f>
        <v>8</v>
      </c>
      <c r="N94" s="20">
        <f t="shared" si="2"/>
        <v>9</v>
      </c>
    </row>
    <row r="95" spans="1:14">
      <c r="A95" s="14" t="s">
        <v>559</v>
      </c>
      <c r="B95" s="15">
        <v>10</v>
      </c>
      <c r="C95" s="15">
        <v>10</v>
      </c>
      <c r="D95" s="16">
        <v>10</v>
      </c>
      <c r="E95" s="17">
        <v>11</v>
      </c>
      <c r="F95" s="17">
        <v>11</v>
      </c>
      <c r="G95" s="17">
        <v>10</v>
      </c>
      <c r="H95" s="17">
        <v>10</v>
      </c>
      <c r="I95" s="17">
        <v>11</v>
      </c>
      <c r="J95" s="17">
        <v>10</v>
      </c>
      <c r="K95" s="17">
        <f>VLOOKUP(A95,[5]Sheet2!$A:$B,2,0)</f>
        <v>10</v>
      </c>
      <c r="L95" s="17">
        <f>VLOOKUP(A95,[6]部门人数!$A:$B,2,0)</f>
        <v>10</v>
      </c>
      <c r="M95" s="17">
        <f>VLOOKUP(A95,[7]人数!$A:$B,2,0)</f>
        <v>9</v>
      </c>
      <c r="N95" s="20">
        <f t="shared" si="2"/>
        <v>10</v>
      </c>
    </row>
    <row r="96" spans="1:14">
      <c r="A96" s="14" t="s">
        <v>560</v>
      </c>
      <c r="B96" s="15">
        <v>8</v>
      </c>
      <c r="C96" s="15">
        <v>6</v>
      </c>
      <c r="D96" s="16">
        <v>5</v>
      </c>
      <c r="E96" s="17">
        <v>6</v>
      </c>
      <c r="F96" s="17">
        <v>9</v>
      </c>
      <c r="G96" s="17">
        <v>9</v>
      </c>
      <c r="H96" s="17">
        <v>8</v>
      </c>
      <c r="I96" s="17">
        <v>8</v>
      </c>
      <c r="J96" s="17">
        <v>8</v>
      </c>
      <c r="K96" s="17">
        <f>VLOOKUP(A96,[5]Sheet2!$A:$B,2,0)</f>
        <v>8</v>
      </c>
      <c r="L96" s="17">
        <f>VLOOKUP(A96,[6]部门人数!$A:$B,2,0)</f>
        <v>8</v>
      </c>
      <c r="M96" s="17">
        <f>VLOOKUP(A96,[7]人数!$A:$B,2,0)</f>
        <v>8</v>
      </c>
      <c r="N96" s="20">
        <f t="shared" si="2"/>
        <v>8</v>
      </c>
    </row>
    <row r="97" spans="1:14">
      <c r="A97" s="14" t="s">
        <v>561</v>
      </c>
      <c r="B97" s="15">
        <v>9</v>
      </c>
      <c r="C97" s="15">
        <v>9</v>
      </c>
      <c r="D97" s="16">
        <v>9</v>
      </c>
      <c r="E97" s="17">
        <v>8</v>
      </c>
      <c r="F97" s="17">
        <v>8</v>
      </c>
      <c r="G97" s="17">
        <v>8</v>
      </c>
      <c r="H97" s="17">
        <v>8</v>
      </c>
      <c r="I97" s="17">
        <v>9</v>
      </c>
      <c r="J97" s="17">
        <v>9</v>
      </c>
      <c r="K97" s="17">
        <f>VLOOKUP(A97,[5]Sheet2!$A:$B,2,0)</f>
        <v>9</v>
      </c>
      <c r="L97" s="17">
        <f>VLOOKUP(A97,[6]部门人数!$A:$B,2,0)</f>
        <v>10</v>
      </c>
      <c r="M97" s="17">
        <f>VLOOKUP(A97,[7]人数!$A:$B,2,0)</f>
        <v>12</v>
      </c>
      <c r="N97" s="20">
        <f t="shared" si="2"/>
        <v>9</v>
      </c>
    </row>
    <row r="98" spans="1:14">
      <c r="A98" s="21" t="s">
        <v>562</v>
      </c>
      <c r="B98" s="15">
        <v>12</v>
      </c>
      <c r="C98" s="15">
        <v>12</v>
      </c>
      <c r="D98" s="16">
        <v>11</v>
      </c>
      <c r="E98" s="17">
        <v>12</v>
      </c>
      <c r="F98" s="17">
        <v>13</v>
      </c>
      <c r="G98" s="17">
        <v>10</v>
      </c>
      <c r="H98" s="17">
        <v>10</v>
      </c>
      <c r="I98" s="17">
        <v>11</v>
      </c>
      <c r="J98" s="17">
        <v>11</v>
      </c>
      <c r="K98" s="17">
        <f>VLOOKUP(A98,[5]Sheet2!$A:$B,2,0)</f>
        <v>10</v>
      </c>
      <c r="L98" s="17">
        <f>VLOOKUP(A98,[6]部门人数!$A:$B,2,0)</f>
        <v>7</v>
      </c>
      <c r="M98" s="17">
        <f>VLOOKUP(A98,[7]人数!$A:$B,2,0)</f>
        <v>8</v>
      </c>
      <c r="N98" s="20">
        <f t="shared" si="2"/>
        <v>11</v>
      </c>
    </row>
    <row r="99" spans="1:14">
      <c r="A99" s="14" t="s">
        <v>563</v>
      </c>
      <c r="B99" s="15">
        <v>6</v>
      </c>
      <c r="C99" s="15">
        <v>6</v>
      </c>
      <c r="D99" s="16">
        <v>7</v>
      </c>
      <c r="E99" s="17">
        <v>7</v>
      </c>
      <c r="F99" s="17">
        <v>8</v>
      </c>
      <c r="G99" s="17">
        <v>8</v>
      </c>
      <c r="H99" s="17">
        <v>8</v>
      </c>
      <c r="I99" s="17">
        <v>8</v>
      </c>
      <c r="J99" s="17">
        <v>8</v>
      </c>
      <c r="K99" s="17">
        <f>VLOOKUP(A99,[5]Sheet2!$A:$B,2,0)</f>
        <v>8</v>
      </c>
      <c r="L99" s="17">
        <f>VLOOKUP(A99,[6]部门人数!$A:$B,2,0)</f>
        <v>7</v>
      </c>
      <c r="M99" s="17">
        <f>VLOOKUP(A99,[7]人数!$A:$B,2,0)</f>
        <v>7</v>
      </c>
      <c r="N99" s="20">
        <f t="shared" si="2"/>
        <v>7</v>
      </c>
    </row>
    <row r="100" spans="1:14">
      <c r="A100" s="14" t="s">
        <v>564</v>
      </c>
      <c r="B100" s="15">
        <v>11</v>
      </c>
      <c r="C100" s="15">
        <v>10</v>
      </c>
      <c r="D100" s="16">
        <v>10</v>
      </c>
      <c r="E100" s="17">
        <v>10</v>
      </c>
      <c r="F100" s="17">
        <v>10</v>
      </c>
      <c r="G100" s="17">
        <v>10</v>
      </c>
      <c r="H100" s="17">
        <v>10</v>
      </c>
      <c r="I100" s="17">
        <v>10</v>
      </c>
      <c r="J100" s="17">
        <v>9</v>
      </c>
      <c r="K100" s="17">
        <f>VLOOKUP(A100,[5]Sheet2!$A:$B,2,0)</f>
        <v>8</v>
      </c>
      <c r="L100" s="17">
        <f>VLOOKUP(A100,[6]部门人数!$A:$B,2,0)</f>
        <v>8</v>
      </c>
      <c r="M100" s="17">
        <f>VLOOKUP(A100,[7]人数!$A:$B,2,0)</f>
        <v>8</v>
      </c>
      <c r="N100" s="20">
        <f t="shared" si="2"/>
        <v>10</v>
      </c>
    </row>
    <row r="101" spans="1:14">
      <c r="A101" s="14" t="s">
        <v>565</v>
      </c>
      <c r="B101" s="15">
        <v>6</v>
      </c>
      <c r="C101" s="15">
        <v>7</v>
      </c>
      <c r="D101" s="16">
        <v>8</v>
      </c>
      <c r="E101" s="17">
        <v>8</v>
      </c>
      <c r="F101" s="17">
        <v>7</v>
      </c>
      <c r="G101" s="17">
        <v>7</v>
      </c>
      <c r="H101" s="17">
        <v>7</v>
      </c>
      <c r="I101" s="17">
        <v>7</v>
      </c>
      <c r="J101" s="17">
        <v>7</v>
      </c>
      <c r="K101" s="17">
        <f>VLOOKUP(A101,[5]Sheet2!$A:$B,2,0)</f>
        <v>7</v>
      </c>
      <c r="L101" s="17">
        <f>VLOOKUP(A101,[6]部门人数!$A:$B,2,0)</f>
        <v>8</v>
      </c>
      <c r="M101" s="17">
        <f>VLOOKUP(A101,[7]人数!$A:$B,2,0)</f>
        <v>8</v>
      </c>
      <c r="N101" s="20">
        <f t="shared" si="2"/>
        <v>7</v>
      </c>
    </row>
    <row r="102" spans="1:14">
      <c r="A102" s="14" t="s">
        <v>566</v>
      </c>
      <c r="B102" s="15">
        <v>9</v>
      </c>
      <c r="C102" s="15">
        <v>9</v>
      </c>
      <c r="D102" s="16">
        <v>9</v>
      </c>
      <c r="E102" s="17">
        <v>8</v>
      </c>
      <c r="F102" s="17">
        <v>8</v>
      </c>
      <c r="G102" s="17">
        <v>8</v>
      </c>
      <c r="H102" s="17">
        <v>7</v>
      </c>
      <c r="I102" s="17">
        <v>7</v>
      </c>
      <c r="J102" s="17">
        <v>7</v>
      </c>
      <c r="K102" s="17">
        <f>VLOOKUP(A102,[5]Sheet2!$A:$B,2,0)</f>
        <v>7</v>
      </c>
      <c r="L102" s="17">
        <f>VLOOKUP(A102,[6]部门人数!$A:$B,2,0)</f>
        <v>7</v>
      </c>
      <c r="M102" s="17">
        <f>VLOOKUP(A102,[7]人数!$A:$B,2,0)</f>
        <v>7</v>
      </c>
      <c r="N102" s="20">
        <f t="shared" si="2"/>
        <v>8</v>
      </c>
    </row>
    <row r="103" spans="1:14">
      <c r="A103" s="14" t="s">
        <v>567</v>
      </c>
      <c r="B103" s="15">
        <v>12</v>
      </c>
      <c r="C103" s="15">
        <v>12</v>
      </c>
      <c r="D103" s="16">
        <v>13</v>
      </c>
      <c r="E103" s="17">
        <v>13</v>
      </c>
      <c r="F103" s="17">
        <v>14</v>
      </c>
      <c r="G103" s="17">
        <v>15</v>
      </c>
      <c r="H103" s="17">
        <v>14</v>
      </c>
      <c r="I103" s="17">
        <v>14</v>
      </c>
      <c r="J103" s="17">
        <v>13</v>
      </c>
      <c r="K103" s="17">
        <f>VLOOKUP(A103,[5]Sheet2!$A:$B,2,0)</f>
        <v>13</v>
      </c>
      <c r="L103" s="17">
        <f>VLOOKUP(A103,[6]部门人数!$A:$B,2,0)</f>
        <v>13</v>
      </c>
      <c r="M103" s="17">
        <f>VLOOKUP(A103,[7]人数!$A:$B,2,0)</f>
        <v>13</v>
      </c>
      <c r="N103" s="20">
        <f t="shared" si="2"/>
        <v>13</v>
      </c>
    </row>
    <row r="104" spans="1:14">
      <c r="A104" s="14" t="s">
        <v>568</v>
      </c>
      <c r="B104" s="15">
        <v>8</v>
      </c>
      <c r="C104" s="15">
        <v>9</v>
      </c>
      <c r="D104" s="16">
        <v>9</v>
      </c>
      <c r="E104" s="17">
        <v>10</v>
      </c>
      <c r="F104" s="17">
        <v>10</v>
      </c>
      <c r="G104" s="17">
        <v>10</v>
      </c>
      <c r="H104" s="17">
        <v>9</v>
      </c>
      <c r="I104" s="17">
        <v>9</v>
      </c>
      <c r="J104" s="17">
        <v>9</v>
      </c>
      <c r="K104" s="17">
        <f>VLOOKUP(A104,[5]Sheet2!$A:$B,2,0)</f>
        <v>9</v>
      </c>
      <c r="L104" s="17">
        <f>VLOOKUP(A104,[6]部门人数!$A:$B,2,0)</f>
        <v>9</v>
      </c>
      <c r="M104" s="17">
        <f>VLOOKUP(A104,[7]人数!$A:$B,2,0)</f>
        <v>9</v>
      </c>
      <c r="N104" s="20">
        <f t="shared" si="2"/>
        <v>9</v>
      </c>
    </row>
    <row r="105" spans="1:14">
      <c r="A105" s="14" t="s">
        <v>569</v>
      </c>
      <c r="B105" s="15">
        <v>5</v>
      </c>
      <c r="C105" s="15">
        <v>5</v>
      </c>
      <c r="D105" s="16">
        <v>5</v>
      </c>
      <c r="E105" s="17">
        <v>7</v>
      </c>
      <c r="F105" s="17">
        <v>6</v>
      </c>
      <c r="G105" s="17">
        <v>5</v>
      </c>
      <c r="H105" s="17">
        <v>7</v>
      </c>
      <c r="I105" s="17">
        <v>9</v>
      </c>
      <c r="J105" s="17">
        <v>9</v>
      </c>
      <c r="K105" s="17">
        <f>VLOOKUP(A105,[5]Sheet2!$A:$B,2,0)</f>
        <v>8</v>
      </c>
      <c r="L105" s="17">
        <f>VLOOKUP(A105,[6]部门人数!$A:$B,2,0)</f>
        <v>8</v>
      </c>
      <c r="M105" s="17">
        <f>VLOOKUP(A105,[7]人数!$A:$B,2,0)</f>
        <v>8</v>
      </c>
      <c r="N105" s="20">
        <f t="shared" si="2"/>
        <v>7</v>
      </c>
    </row>
    <row r="106" spans="1:14">
      <c r="A106" s="14" t="s">
        <v>570</v>
      </c>
      <c r="B106" s="15">
        <v>10</v>
      </c>
      <c r="C106" s="15">
        <v>11</v>
      </c>
      <c r="D106" s="16">
        <v>11</v>
      </c>
      <c r="E106" s="17">
        <v>11</v>
      </c>
      <c r="F106" s="17">
        <v>11</v>
      </c>
      <c r="G106" s="17">
        <v>12</v>
      </c>
      <c r="H106" s="17">
        <v>12</v>
      </c>
      <c r="I106" s="17">
        <v>12</v>
      </c>
      <c r="J106" s="17">
        <v>12</v>
      </c>
      <c r="K106" s="17">
        <f>VLOOKUP(A106,[5]Sheet2!$A:$B,2,0)</f>
        <v>12</v>
      </c>
      <c r="L106" s="17">
        <f>VLOOKUP(A106,[6]部门人数!$A:$B,2,0)</f>
        <v>11</v>
      </c>
      <c r="M106" s="17">
        <f>VLOOKUP(A106,[7]人数!$A:$B,2,0)</f>
        <v>11</v>
      </c>
      <c r="N106" s="20">
        <f t="shared" si="2"/>
        <v>11</v>
      </c>
    </row>
    <row r="107" spans="1:14">
      <c r="A107" s="14" t="s">
        <v>571</v>
      </c>
      <c r="B107" s="15">
        <v>6</v>
      </c>
      <c r="C107" s="15">
        <v>6</v>
      </c>
      <c r="D107" s="16">
        <v>6</v>
      </c>
      <c r="E107" s="17">
        <v>8</v>
      </c>
      <c r="F107" s="17">
        <v>4</v>
      </c>
      <c r="G107" s="17">
        <v>4</v>
      </c>
      <c r="H107" s="17">
        <v>4</v>
      </c>
      <c r="I107" s="17">
        <v>3</v>
      </c>
      <c r="J107" s="17">
        <v>5</v>
      </c>
      <c r="K107" s="17">
        <f>VLOOKUP(A107,[5]Sheet2!$A:$B,2,0)</f>
        <v>6</v>
      </c>
      <c r="L107" s="17">
        <f>VLOOKUP(A107,[6]部门人数!$A:$B,2,0)</f>
        <v>5</v>
      </c>
      <c r="M107" s="17">
        <f>VLOOKUP(A107,[7]人数!$A:$B,2,0)</f>
        <v>4</v>
      </c>
      <c r="N107" s="20">
        <f t="shared" si="2"/>
        <v>5</v>
      </c>
    </row>
    <row r="108" spans="1:14">
      <c r="A108" s="14" t="s">
        <v>572</v>
      </c>
      <c r="B108" s="15">
        <v>5</v>
      </c>
      <c r="C108" s="15">
        <v>5</v>
      </c>
      <c r="D108" s="16">
        <v>5</v>
      </c>
      <c r="E108" s="17">
        <v>5</v>
      </c>
      <c r="F108" s="17">
        <v>6</v>
      </c>
      <c r="G108" s="17">
        <v>6</v>
      </c>
      <c r="H108" s="17">
        <v>6</v>
      </c>
      <c r="I108" s="17">
        <v>6</v>
      </c>
      <c r="J108" s="17">
        <v>6</v>
      </c>
      <c r="K108" s="17">
        <f>VLOOKUP(A108,[5]Sheet2!$A:$B,2,0)</f>
        <v>6</v>
      </c>
      <c r="L108" s="17">
        <f>VLOOKUP(A108,[6]部门人数!$A:$B,2,0)</f>
        <v>6</v>
      </c>
      <c r="M108" s="17">
        <f>VLOOKUP(A108,[7]人数!$A:$B,2,0)</f>
        <v>6</v>
      </c>
      <c r="N108" s="20">
        <f t="shared" si="2"/>
        <v>6</v>
      </c>
    </row>
    <row r="109" spans="1:14">
      <c r="A109" s="14" t="s">
        <v>573</v>
      </c>
      <c r="B109" s="15">
        <v>10</v>
      </c>
      <c r="C109" s="15">
        <v>10</v>
      </c>
      <c r="D109" s="16">
        <v>10</v>
      </c>
      <c r="E109" s="17">
        <v>9</v>
      </c>
      <c r="F109" s="17">
        <v>9</v>
      </c>
      <c r="G109" s="17">
        <v>9</v>
      </c>
      <c r="H109" s="17">
        <v>9</v>
      </c>
      <c r="I109" s="17">
        <v>8</v>
      </c>
      <c r="J109" s="17">
        <v>8</v>
      </c>
      <c r="K109" s="17">
        <f>VLOOKUP(A109,[5]Sheet2!$A:$B,2,0)</f>
        <v>8</v>
      </c>
      <c r="L109" s="17">
        <f>VLOOKUP(A109,[6]部门人数!$A:$B,2,0)</f>
        <v>8</v>
      </c>
      <c r="M109" s="17">
        <f>VLOOKUP(A109,[7]人数!$A:$B,2,0)</f>
        <v>8</v>
      </c>
      <c r="N109" s="20">
        <f t="shared" si="2"/>
        <v>9</v>
      </c>
    </row>
    <row r="110" spans="1:14">
      <c r="A110" s="14" t="s">
        <v>574</v>
      </c>
      <c r="B110" s="15">
        <v>5</v>
      </c>
      <c r="C110" s="15">
        <v>5</v>
      </c>
      <c r="D110" s="16">
        <v>5</v>
      </c>
      <c r="E110" s="17">
        <v>5</v>
      </c>
      <c r="F110" s="17">
        <v>4</v>
      </c>
      <c r="G110" s="17">
        <v>8</v>
      </c>
      <c r="H110" s="17">
        <v>7</v>
      </c>
      <c r="I110" s="17">
        <v>6</v>
      </c>
      <c r="J110" s="17">
        <v>6</v>
      </c>
      <c r="K110" s="17">
        <f>VLOOKUP(A110,[5]Sheet2!$A:$B,2,0)</f>
        <v>6</v>
      </c>
      <c r="L110" s="17">
        <f>VLOOKUP(A110,[6]部门人数!$A:$B,2,0)</f>
        <v>7</v>
      </c>
      <c r="M110" s="17">
        <f>VLOOKUP(A110,[7]人数!$A:$B,2,0)</f>
        <v>7</v>
      </c>
      <c r="N110" s="20">
        <f t="shared" si="2"/>
        <v>6</v>
      </c>
    </row>
    <row r="111" spans="1:14">
      <c r="A111" s="14" t="s">
        <v>575</v>
      </c>
      <c r="B111" s="15">
        <v>7</v>
      </c>
      <c r="C111" s="15">
        <v>6</v>
      </c>
      <c r="D111" s="16">
        <v>6</v>
      </c>
      <c r="E111" s="17">
        <v>6</v>
      </c>
      <c r="F111" s="17">
        <v>6</v>
      </c>
      <c r="G111" s="17">
        <v>6</v>
      </c>
      <c r="H111" s="17">
        <v>6</v>
      </c>
      <c r="I111" s="17">
        <v>6</v>
      </c>
      <c r="J111" s="17">
        <v>7</v>
      </c>
      <c r="K111" s="17">
        <f>VLOOKUP(A111,[5]Sheet2!$A:$B,2,0)</f>
        <v>7</v>
      </c>
      <c r="L111" s="17">
        <f>VLOOKUP(A111,[6]部门人数!$A:$B,2,0)</f>
        <v>7</v>
      </c>
      <c r="M111" s="17">
        <f>VLOOKUP(A111,[7]人数!$A:$B,2,0)</f>
        <v>7</v>
      </c>
      <c r="N111" s="20">
        <f t="shared" si="2"/>
        <v>6</v>
      </c>
    </row>
    <row r="112" spans="1:14">
      <c r="A112" s="14" t="s">
        <v>576</v>
      </c>
      <c r="B112" s="15">
        <v>4</v>
      </c>
      <c r="C112" s="15">
        <v>4</v>
      </c>
      <c r="D112" s="16">
        <v>5</v>
      </c>
      <c r="E112" s="17">
        <v>5</v>
      </c>
      <c r="F112" s="17">
        <v>9</v>
      </c>
      <c r="G112" s="17">
        <v>9</v>
      </c>
      <c r="H112" s="17">
        <v>9</v>
      </c>
      <c r="I112" s="17">
        <v>8</v>
      </c>
      <c r="J112" s="17">
        <v>8</v>
      </c>
      <c r="K112" s="17">
        <f>VLOOKUP(A112,[5]Sheet2!$A:$B,2,0)</f>
        <v>8</v>
      </c>
      <c r="L112" s="17">
        <f>VLOOKUP(A112,[6]部门人数!$A:$B,2,0)</f>
        <v>9</v>
      </c>
      <c r="M112" s="17">
        <f>VLOOKUP(A112,[7]人数!$A:$B,2,0)</f>
        <v>9</v>
      </c>
      <c r="N112" s="20">
        <f t="shared" si="2"/>
        <v>7</v>
      </c>
    </row>
    <row r="113" spans="1:14">
      <c r="A113" s="14" t="s">
        <v>577</v>
      </c>
      <c r="B113" s="15">
        <v>4</v>
      </c>
      <c r="C113" s="15">
        <v>4</v>
      </c>
      <c r="D113" s="16">
        <v>4</v>
      </c>
      <c r="E113" s="17">
        <v>4</v>
      </c>
      <c r="F113" s="17">
        <v>4</v>
      </c>
      <c r="G113" s="17">
        <v>5</v>
      </c>
      <c r="H113" s="17">
        <v>6</v>
      </c>
      <c r="I113" s="17">
        <v>6</v>
      </c>
      <c r="J113" s="17">
        <v>6</v>
      </c>
      <c r="K113" s="17">
        <f>VLOOKUP(A113,[5]Sheet2!$A:$B,2,0)</f>
        <v>6</v>
      </c>
      <c r="L113" s="17">
        <f>VLOOKUP(A113,[6]部门人数!$A:$B,2,0)</f>
        <v>6</v>
      </c>
      <c r="M113" s="17">
        <f>VLOOKUP(A113,[7]人数!$A:$B,2,0)</f>
        <v>5</v>
      </c>
      <c r="N113" s="20">
        <f t="shared" si="2"/>
        <v>5</v>
      </c>
    </row>
    <row r="114" spans="1:14">
      <c r="A114" s="14" t="s">
        <v>578</v>
      </c>
      <c r="B114" s="15">
        <v>9</v>
      </c>
      <c r="C114" s="15">
        <v>8</v>
      </c>
      <c r="D114" s="16">
        <v>8</v>
      </c>
      <c r="E114" s="17">
        <v>8</v>
      </c>
      <c r="F114" s="17">
        <v>8</v>
      </c>
      <c r="G114" s="17">
        <v>8</v>
      </c>
      <c r="H114" s="17">
        <v>9</v>
      </c>
      <c r="I114" s="17">
        <v>9</v>
      </c>
      <c r="J114" s="17">
        <v>9</v>
      </c>
      <c r="K114" s="17">
        <f>VLOOKUP(A114,[5]Sheet2!$A:$B,2,0)</f>
        <v>9</v>
      </c>
      <c r="L114" s="17">
        <f>VLOOKUP(A114,[6]部门人数!$A:$B,2,0)</f>
        <v>10</v>
      </c>
      <c r="M114" s="17">
        <f>VLOOKUP(A114,[7]人数!$A:$B,2,0)</f>
        <v>10</v>
      </c>
      <c r="N114" s="20">
        <f t="shared" si="2"/>
        <v>9</v>
      </c>
    </row>
    <row r="115" spans="1:14">
      <c r="A115" s="14" t="s">
        <v>579</v>
      </c>
      <c r="B115" s="15">
        <v>5</v>
      </c>
      <c r="C115" s="15">
        <v>6</v>
      </c>
      <c r="D115" s="16">
        <v>7</v>
      </c>
      <c r="E115" s="17">
        <v>7</v>
      </c>
      <c r="F115" s="17">
        <v>9</v>
      </c>
      <c r="G115" s="17">
        <v>7</v>
      </c>
      <c r="H115" s="17">
        <v>7</v>
      </c>
      <c r="I115" s="17">
        <v>6</v>
      </c>
      <c r="J115" s="17">
        <v>6</v>
      </c>
      <c r="K115" s="17">
        <f>VLOOKUP(A115,[5]Sheet2!$A:$B,2,0)</f>
        <v>5</v>
      </c>
      <c r="L115" s="17">
        <f>VLOOKUP(A115,[6]部门人数!$A:$B,2,0)</f>
        <v>5</v>
      </c>
      <c r="M115" s="17">
        <f>VLOOKUP(A115,[7]人数!$A:$B,2,0)</f>
        <v>5</v>
      </c>
      <c r="N115" s="20">
        <f t="shared" si="2"/>
        <v>6</v>
      </c>
    </row>
    <row r="116" spans="1:14">
      <c r="A116" s="14" t="s">
        <v>580</v>
      </c>
      <c r="B116" s="15">
        <v>7</v>
      </c>
      <c r="C116" s="15">
        <v>7</v>
      </c>
      <c r="D116" s="16">
        <v>8</v>
      </c>
      <c r="E116" s="17">
        <v>10</v>
      </c>
      <c r="F116" s="17">
        <v>10</v>
      </c>
      <c r="G116" s="17">
        <v>12</v>
      </c>
      <c r="H116" s="17">
        <v>11</v>
      </c>
      <c r="I116" s="17">
        <v>11</v>
      </c>
      <c r="J116" s="17">
        <v>11</v>
      </c>
      <c r="K116" s="17">
        <f>VLOOKUP(A116,[5]Sheet2!$A:$B,2,0)</f>
        <v>10</v>
      </c>
      <c r="L116" s="17">
        <f>VLOOKUP(A116,[6]部门人数!$A:$B,2,0)</f>
        <v>11</v>
      </c>
      <c r="M116" s="17">
        <f>VLOOKUP(A116,[7]人数!$A:$B,2,0)</f>
        <v>11</v>
      </c>
      <c r="N116" s="20">
        <f t="shared" si="2"/>
        <v>10</v>
      </c>
    </row>
    <row r="117" spans="1:14">
      <c r="A117" s="14" t="s">
        <v>581</v>
      </c>
      <c r="B117" s="15">
        <v>6</v>
      </c>
      <c r="C117" s="15">
        <v>7</v>
      </c>
      <c r="D117" s="16">
        <v>8</v>
      </c>
      <c r="E117" s="17">
        <v>10</v>
      </c>
      <c r="F117" s="17">
        <v>10</v>
      </c>
      <c r="G117" s="17">
        <v>10</v>
      </c>
      <c r="H117" s="17">
        <v>10</v>
      </c>
      <c r="I117" s="17">
        <v>10</v>
      </c>
      <c r="J117" s="17">
        <v>10</v>
      </c>
      <c r="K117" s="17">
        <f>VLOOKUP(A117,[5]Sheet2!$A:$B,2,0)</f>
        <v>11</v>
      </c>
      <c r="L117" s="17">
        <f>VLOOKUP(A117,[6]部门人数!$A:$B,2,0)</f>
        <v>10</v>
      </c>
      <c r="M117" s="17">
        <f>VLOOKUP(A117,[7]人数!$A:$B,2,0)</f>
        <v>11</v>
      </c>
      <c r="N117" s="20">
        <f t="shared" si="2"/>
        <v>9</v>
      </c>
    </row>
    <row r="118" spans="1:14">
      <c r="A118" s="14" t="s">
        <v>582</v>
      </c>
      <c r="B118" s="15">
        <v>4</v>
      </c>
      <c r="C118" s="15">
        <v>4</v>
      </c>
      <c r="D118" s="16">
        <v>5</v>
      </c>
      <c r="E118" s="17">
        <v>5</v>
      </c>
      <c r="F118" s="17">
        <v>5</v>
      </c>
      <c r="G118" s="17">
        <v>7</v>
      </c>
      <c r="H118" s="17">
        <v>7</v>
      </c>
      <c r="I118" s="17">
        <v>7</v>
      </c>
      <c r="J118" s="17">
        <v>7</v>
      </c>
      <c r="K118" s="17">
        <f>VLOOKUP(A118,[5]Sheet2!$A:$B,2,0)</f>
        <v>7</v>
      </c>
      <c r="L118" s="17">
        <f>VLOOKUP(A118,[6]部门人数!$A:$B,2,0)</f>
        <v>7</v>
      </c>
      <c r="M118" s="17">
        <f>VLOOKUP(A118,[7]人数!$A:$B,2,0)</f>
        <v>7</v>
      </c>
      <c r="N118" s="20">
        <f t="shared" si="2"/>
        <v>6</v>
      </c>
    </row>
    <row r="119" spans="1:14">
      <c r="A119" s="14" t="s">
        <v>583</v>
      </c>
      <c r="B119" s="15">
        <v>2</v>
      </c>
      <c r="C119" s="15">
        <v>2</v>
      </c>
      <c r="D119" s="16">
        <v>2</v>
      </c>
      <c r="E119" s="17">
        <v>2</v>
      </c>
      <c r="F119" s="17">
        <v>2</v>
      </c>
      <c r="G119" s="17">
        <v>2</v>
      </c>
      <c r="H119" s="17">
        <v>2</v>
      </c>
      <c r="I119" s="17">
        <v>2</v>
      </c>
      <c r="J119" s="17">
        <v>2</v>
      </c>
      <c r="K119" s="17">
        <f>VLOOKUP(A119,[5]Sheet2!$A:$B,2,0)</f>
        <v>2</v>
      </c>
      <c r="L119" s="17">
        <f>VLOOKUP(A119,[6]部门人数!$A:$B,2,0)</f>
        <v>2</v>
      </c>
      <c r="M119" s="17">
        <f>VLOOKUP(A119,[7]人数!$A:$B,2,0)</f>
        <v>2</v>
      </c>
      <c r="N119" s="20">
        <f t="shared" si="2"/>
        <v>2</v>
      </c>
    </row>
    <row r="120" spans="1:14">
      <c r="A120" s="14" t="s">
        <v>584</v>
      </c>
      <c r="B120" s="15">
        <v>2</v>
      </c>
      <c r="C120" s="15">
        <v>2</v>
      </c>
      <c r="D120" s="16">
        <v>2</v>
      </c>
      <c r="E120" s="17">
        <v>2</v>
      </c>
      <c r="F120" s="17">
        <v>4</v>
      </c>
      <c r="G120" s="17">
        <v>5</v>
      </c>
      <c r="H120" s="17">
        <v>5</v>
      </c>
      <c r="I120" s="17">
        <v>5</v>
      </c>
      <c r="J120" s="17">
        <v>5</v>
      </c>
      <c r="K120" s="17">
        <f>VLOOKUP(A120,[5]Sheet2!$A:$B,2,0)</f>
        <v>5</v>
      </c>
      <c r="L120" s="17">
        <f>VLOOKUP(A120,[6]部门人数!$A:$B,2,0)</f>
        <v>5</v>
      </c>
      <c r="M120" s="17">
        <f>VLOOKUP(A120,[7]人数!$A:$B,2,0)</f>
        <v>5</v>
      </c>
      <c r="N120" s="20">
        <f t="shared" si="2"/>
        <v>4</v>
      </c>
    </row>
    <row r="121" spans="1:14">
      <c r="A121" s="14" t="s">
        <v>585</v>
      </c>
      <c r="B121" s="15"/>
      <c r="C121" s="15"/>
      <c r="D121" s="16"/>
      <c r="E121" s="17"/>
      <c r="F121" s="17"/>
      <c r="G121" s="17"/>
      <c r="H121" s="17"/>
      <c r="I121" s="17"/>
      <c r="J121" s="17"/>
      <c r="K121" s="17"/>
      <c r="L121" s="17">
        <v>1</v>
      </c>
      <c r="M121" s="17">
        <f>VLOOKUP(A121,[7]人数!$A:$B,2,0)</f>
        <v>2</v>
      </c>
      <c r="N121" s="20">
        <f t="shared" si="2"/>
        <v>2</v>
      </c>
    </row>
    <row r="122" spans="1:14">
      <c r="A122" s="14" t="s">
        <v>586</v>
      </c>
      <c r="B122" s="15"/>
      <c r="C122" s="15"/>
      <c r="D122" s="16"/>
      <c r="E122" s="17"/>
      <c r="F122" s="17"/>
      <c r="G122" s="17"/>
      <c r="H122" s="17"/>
      <c r="I122" s="17"/>
      <c r="J122" s="17"/>
      <c r="K122" s="17"/>
      <c r="L122" s="17">
        <v>2</v>
      </c>
      <c r="M122" s="17">
        <f>VLOOKUP(A122,[7]人数!$A:$B,2,0)</f>
        <v>2</v>
      </c>
      <c r="N122" s="20">
        <f t="shared" si="2"/>
        <v>2</v>
      </c>
    </row>
    <row r="123" spans="1:14">
      <c r="A123" s="14" t="s">
        <v>369</v>
      </c>
      <c r="B123" s="15"/>
      <c r="C123" s="15"/>
      <c r="D123" s="16"/>
      <c r="E123" s="17"/>
      <c r="F123" s="17"/>
      <c r="G123" s="17"/>
      <c r="H123" s="17"/>
      <c r="I123" s="17"/>
      <c r="J123" s="17"/>
      <c r="K123" s="17"/>
      <c r="L123" s="17">
        <v>1</v>
      </c>
      <c r="M123" s="17">
        <f>VLOOKUP(A123,[7]人数!$A:$B,2,0)</f>
        <v>2</v>
      </c>
      <c r="N123" s="20">
        <f t="shared" si="2"/>
        <v>2</v>
      </c>
    </row>
    <row r="124" spans="1:14">
      <c r="A124" s="14" t="s">
        <v>587</v>
      </c>
      <c r="B124" s="15"/>
      <c r="C124" s="15"/>
      <c r="D124" s="16"/>
      <c r="E124" s="17"/>
      <c r="F124" s="17"/>
      <c r="G124" s="17"/>
      <c r="H124" s="17"/>
      <c r="I124" s="17"/>
      <c r="J124" s="17"/>
      <c r="K124" s="17"/>
      <c r="L124" s="17">
        <v>2</v>
      </c>
      <c r="M124" s="17">
        <f>VLOOKUP(A124,[7]人数!$A:$B,2,0)</f>
        <v>2</v>
      </c>
      <c r="N124" s="20">
        <f t="shared" si="2"/>
        <v>2</v>
      </c>
    </row>
    <row r="125" spans="1:14">
      <c r="A125" s="14" t="s">
        <v>370</v>
      </c>
      <c r="B125" s="15"/>
      <c r="C125" s="15"/>
      <c r="D125" s="16"/>
      <c r="E125" s="17"/>
      <c r="F125" s="17"/>
      <c r="G125" s="17"/>
      <c r="H125" s="17"/>
      <c r="I125" s="17"/>
      <c r="J125" s="17"/>
      <c r="K125" s="17"/>
      <c r="L125" s="17">
        <v>1</v>
      </c>
      <c r="M125" s="17">
        <f>VLOOKUP(A125,[7]人数!$A:$B,2,0)</f>
        <v>3</v>
      </c>
      <c r="N125" s="20">
        <f t="shared" si="2"/>
        <v>2</v>
      </c>
    </row>
    <row r="126" spans="1:14">
      <c r="A126" s="14" t="s">
        <v>365</v>
      </c>
      <c r="B126" s="15"/>
      <c r="C126" s="15"/>
      <c r="D126" s="16"/>
      <c r="E126" s="17"/>
      <c r="F126" s="17"/>
      <c r="G126" s="17"/>
      <c r="H126" s="17"/>
      <c r="I126" s="17"/>
      <c r="J126" s="17"/>
      <c r="K126" s="17"/>
      <c r="L126" s="17">
        <v>2</v>
      </c>
      <c r="M126" s="17">
        <f>VLOOKUP(A126,[7]人数!$A:$B,2,0)</f>
        <v>3</v>
      </c>
      <c r="N126" s="20">
        <f t="shared" si="2"/>
        <v>3</v>
      </c>
    </row>
    <row r="127" spans="1:14">
      <c r="A127" s="14" t="s">
        <v>588</v>
      </c>
      <c r="B127" s="15"/>
      <c r="C127" s="15"/>
      <c r="D127" s="16"/>
      <c r="E127" s="17"/>
      <c r="F127" s="17"/>
      <c r="G127" s="17"/>
      <c r="H127" s="17"/>
      <c r="I127" s="17"/>
      <c r="J127" s="17"/>
      <c r="K127" s="17"/>
      <c r="L127" s="17">
        <v>2</v>
      </c>
      <c r="M127" s="17">
        <f>VLOOKUP(A127,[7]人数!$A:$B,2,0)</f>
        <v>2</v>
      </c>
      <c r="N127" s="20">
        <f t="shared" si="2"/>
        <v>2</v>
      </c>
    </row>
    <row r="128" spans="1:14">
      <c r="A128" s="18" t="s">
        <v>589</v>
      </c>
      <c r="B128" s="22">
        <v>1070</v>
      </c>
      <c r="C128" s="22">
        <v>1066</v>
      </c>
      <c r="D128" s="23">
        <v>1070</v>
      </c>
      <c r="E128" s="24">
        <f>SUM(E43:E120)</f>
        <v>1083</v>
      </c>
      <c r="F128" s="24">
        <f t="shared" ref="F128:K128" si="3">SUM(F42:F120)</f>
        <v>1129</v>
      </c>
      <c r="G128" s="24">
        <f t="shared" si="3"/>
        <v>1128</v>
      </c>
      <c r="H128" s="24">
        <f t="shared" si="3"/>
        <v>1131</v>
      </c>
      <c r="I128" s="24">
        <f t="shared" si="3"/>
        <v>1121</v>
      </c>
      <c r="J128" s="24">
        <f t="shared" si="3"/>
        <v>1121</v>
      </c>
      <c r="K128" s="24">
        <f t="shared" si="3"/>
        <v>1108</v>
      </c>
      <c r="L128" s="24">
        <f>SUM(L42:L127)</f>
        <v>1107</v>
      </c>
      <c r="M128" s="24">
        <f>SUM(M42:M127)</f>
        <v>1109</v>
      </c>
      <c r="N128" s="19">
        <f t="shared" si="2"/>
        <v>1104</v>
      </c>
    </row>
    <row r="129" spans="1:14">
      <c r="A129" s="18" t="s">
        <v>590</v>
      </c>
      <c r="B129" s="22">
        <v>1770</v>
      </c>
      <c r="C129" s="22">
        <v>1765</v>
      </c>
      <c r="D129" s="23">
        <v>1760</v>
      </c>
      <c r="E129" s="24">
        <f t="shared" ref="E129:M129" si="4">E128+E41</f>
        <v>1741</v>
      </c>
      <c r="F129" s="24">
        <f t="shared" si="4"/>
        <v>1726</v>
      </c>
      <c r="G129" s="24">
        <f t="shared" si="4"/>
        <v>1717</v>
      </c>
      <c r="H129" s="24">
        <f t="shared" si="4"/>
        <v>1715</v>
      </c>
      <c r="I129" s="24">
        <f t="shared" si="4"/>
        <v>1698</v>
      </c>
      <c r="J129" s="24">
        <f t="shared" si="4"/>
        <v>1696</v>
      </c>
      <c r="K129" s="24">
        <f t="shared" si="4"/>
        <v>1685</v>
      </c>
      <c r="L129" s="24">
        <f t="shared" si="4"/>
        <v>1684</v>
      </c>
      <c r="M129" s="24">
        <f t="shared" si="4"/>
        <v>1693</v>
      </c>
      <c r="N129" s="19">
        <f t="shared" si="2"/>
        <v>1721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1"/>
  <dimension ref="A1:M40"/>
  <sheetViews>
    <sheetView workbookViewId="0">
      <selection activeCell="A1" sqref="A1:M38"/>
    </sheetView>
  </sheetViews>
  <sheetFormatPr defaultColWidth="9" defaultRowHeight="13.5"/>
  <cols>
    <col min="1" max="1" width="12.875" customWidth="1"/>
    <col min="2" max="2" width="32.25" customWidth="1"/>
    <col min="3" max="3" width="26.5083333333333" customWidth="1"/>
    <col min="4" max="4" width="5.125" customWidth="1"/>
    <col min="5" max="5" width="8.875" customWidth="1"/>
    <col min="6" max="6" width="13.75" customWidth="1"/>
    <col min="7" max="7" width="8.875" customWidth="1"/>
    <col min="8" max="8" width="13.75" customWidth="1"/>
    <col min="9" max="9" width="8.875" customWidth="1"/>
    <col min="10" max="10" width="5.125" customWidth="1"/>
    <col min="11" max="11" width="13.75" customWidth="1"/>
    <col min="13" max="13" width="11.5083333333333"/>
  </cols>
  <sheetData>
    <row r="1" spans="1:11">
      <c r="A1" t="s">
        <v>591</v>
      </c>
      <c r="B1" t="s">
        <v>73</v>
      </c>
      <c r="C1" t="s">
        <v>592</v>
      </c>
      <c r="D1" t="s">
        <v>593</v>
      </c>
      <c r="E1" t="s">
        <v>594</v>
      </c>
      <c r="F1" t="s">
        <v>595</v>
      </c>
      <c r="G1" t="s">
        <v>596</v>
      </c>
      <c r="H1" t="s">
        <v>597</v>
      </c>
      <c r="I1" t="s">
        <v>598</v>
      </c>
      <c r="J1" t="s">
        <v>593</v>
      </c>
      <c r="K1" t="s">
        <v>599</v>
      </c>
    </row>
    <row r="2" spans="1:13">
      <c r="A2">
        <v>661214</v>
      </c>
      <c r="B2" t="s">
        <v>600</v>
      </c>
      <c r="C2" t="s">
        <v>6</v>
      </c>
      <c r="D2" t="s">
        <v>601</v>
      </c>
      <c r="F2" s="5">
        <v>75339.07</v>
      </c>
      <c r="H2" s="5">
        <v>75339.07</v>
      </c>
      <c r="J2" t="s">
        <v>602</v>
      </c>
      <c r="K2" s="5">
        <v>75339.07</v>
      </c>
      <c r="L2">
        <f>HLOOKUP(C2,考核费用!$A$84:$AA$122,39,0)</f>
        <v>0</v>
      </c>
      <c r="M2">
        <f>K2+L2</f>
        <v>75339.07</v>
      </c>
    </row>
    <row r="3" hidden="1" spans="1:11">
      <c r="A3" t="s">
        <v>603</v>
      </c>
      <c r="C3" t="s">
        <v>604</v>
      </c>
      <c r="D3" t="s">
        <v>601</v>
      </c>
      <c r="F3" s="5">
        <v>75339.07</v>
      </c>
      <c r="H3" s="5">
        <v>75339.07</v>
      </c>
      <c r="J3" t="s">
        <v>602</v>
      </c>
      <c r="K3" s="5">
        <v>75339.07</v>
      </c>
    </row>
    <row r="4" spans="1:13">
      <c r="A4">
        <v>661214</v>
      </c>
      <c r="B4" t="s">
        <v>600</v>
      </c>
      <c r="C4" t="s">
        <v>13</v>
      </c>
      <c r="D4" t="s">
        <v>601</v>
      </c>
      <c r="F4" s="5">
        <v>177386.91</v>
      </c>
      <c r="H4" s="5">
        <v>177386.91</v>
      </c>
      <c r="J4" t="s">
        <v>602</v>
      </c>
      <c r="K4" s="5">
        <v>177386.91</v>
      </c>
      <c r="L4">
        <f>HLOOKUP(C4,考核费用!$A$84:$AA$122,39,0)</f>
        <v>7542.4</v>
      </c>
      <c r="M4">
        <f>K4+L4</f>
        <v>184929.31</v>
      </c>
    </row>
    <row r="5" hidden="1" spans="1:11">
      <c r="A5" t="s">
        <v>603</v>
      </c>
      <c r="C5" t="s">
        <v>605</v>
      </c>
      <c r="D5" t="s">
        <v>601</v>
      </c>
      <c r="F5" s="5">
        <v>177386.91</v>
      </c>
      <c r="H5" s="5">
        <v>177386.91</v>
      </c>
      <c r="J5" t="s">
        <v>602</v>
      </c>
      <c r="K5" s="5">
        <v>177386.91</v>
      </c>
    </row>
    <row r="6" spans="1:13">
      <c r="A6">
        <v>661214</v>
      </c>
      <c r="B6" t="s">
        <v>600</v>
      </c>
      <c r="C6" t="s">
        <v>16</v>
      </c>
      <c r="D6" t="s">
        <v>601</v>
      </c>
      <c r="F6" s="5">
        <v>67450.77</v>
      </c>
      <c r="H6" s="5">
        <v>67450.77</v>
      </c>
      <c r="J6" t="s">
        <v>602</v>
      </c>
      <c r="K6" s="5">
        <v>67450.77</v>
      </c>
      <c r="L6">
        <f>HLOOKUP(C6,考核费用!$A$84:$AA$122,39,0)</f>
        <v>0</v>
      </c>
      <c r="M6">
        <f>K6+L6</f>
        <v>67450.77</v>
      </c>
    </row>
    <row r="7" hidden="1" spans="1:11">
      <c r="A7" t="s">
        <v>603</v>
      </c>
      <c r="C7" t="s">
        <v>606</v>
      </c>
      <c r="D7" t="s">
        <v>601</v>
      </c>
      <c r="F7" s="5">
        <v>67450.77</v>
      </c>
      <c r="H7" s="5">
        <v>67450.77</v>
      </c>
      <c r="J7" t="s">
        <v>602</v>
      </c>
      <c r="K7" s="5">
        <v>67450.77</v>
      </c>
    </row>
    <row r="8" spans="1:13">
      <c r="A8">
        <v>661214</v>
      </c>
      <c r="B8" t="s">
        <v>600</v>
      </c>
      <c r="C8" t="s">
        <v>607</v>
      </c>
      <c r="D8" t="s">
        <v>601</v>
      </c>
      <c r="J8" t="s">
        <v>601</v>
      </c>
      <c r="M8">
        <f>K8+L8</f>
        <v>0</v>
      </c>
    </row>
    <row r="9" hidden="1" spans="1:10">
      <c r="A9" t="s">
        <v>603</v>
      </c>
      <c r="C9" t="s">
        <v>608</v>
      </c>
      <c r="D9" t="s">
        <v>601</v>
      </c>
      <c r="J9" t="s">
        <v>601</v>
      </c>
    </row>
    <row r="10" spans="1:13">
      <c r="A10">
        <v>661214</v>
      </c>
      <c r="B10" t="s">
        <v>600</v>
      </c>
      <c r="C10" t="s">
        <v>609</v>
      </c>
      <c r="D10" t="s">
        <v>601</v>
      </c>
      <c r="J10" t="s">
        <v>601</v>
      </c>
      <c r="M10">
        <f>K10+L10</f>
        <v>0</v>
      </c>
    </row>
    <row r="11" hidden="1" spans="1:10">
      <c r="A11" t="s">
        <v>603</v>
      </c>
      <c r="C11" t="s">
        <v>610</v>
      </c>
      <c r="D11" t="s">
        <v>601</v>
      </c>
      <c r="J11" t="s">
        <v>601</v>
      </c>
    </row>
    <row r="12" spans="1:13">
      <c r="A12">
        <v>661214</v>
      </c>
      <c r="B12" t="s">
        <v>600</v>
      </c>
      <c r="C12" t="s">
        <v>17</v>
      </c>
      <c r="D12" t="s">
        <v>601</v>
      </c>
      <c r="F12" s="5">
        <v>57088.15</v>
      </c>
      <c r="H12" s="5">
        <v>57088.15</v>
      </c>
      <c r="J12" t="s">
        <v>602</v>
      </c>
      <c r="K12" s="5">
        <v>57088.15</v>
      </c>
      <c r="L12">
        <f>HLOOKUP(C12,考核费用!$A$84:$AA$122,39,0)</f>
        <v>0</v>
      </c>
      <c r="M12">
        <f>K12+L12</f>
        <v>57088.15</v>
      </c>
    </row>
    <row r="13" hidden="1" spans="1:11">
      <c r="A13" t="s">
        <v>603</v>
      </c>
      <c r="C13" t="s">
        <v>611</v>
      </c>
      <c r="D13" t="s">
        <v>601</v>
      </c>
      <c r="F13" s="5">
        <v>57088.15</v>
      </c>
      <c r="H13" s="5">
        <v>57088.15</v>
      </c>
      <c r="J13" t="s">
        <v>602</v>
      </c>
      <c r="K13" s="5">
        <v>57088.15</v>
      </c>
    </row>
    <row r="14" spans="1:13">
      <c r="A14">
        <v>661214</v>
      </c>
      <c r="B14" t="s">
        <v>600</v>
      </c>
      <c r="C14" t="s">
        <v>14</v>
      </c>
      <c r="D14" t="s">
        <v>601</v>
      </c>
      <c r="F14" s="5">
        <v>178492.86</v>
      </c>
      <c r="H14" s="5">
        <v>178492.86</v>
      </c>
      <c r="J14" t="s">
        <v>602</v>
      </c>
      <c r="K14" s="5">
        <v>178492.86</v>
      </c>
      <c r="L14">
        <f>HLOOKUP(C14,考核费用!$A$84:$AA$122,39,0)</f>
        <v>0</v>
      </c>
      <c r="M14">
        <f>K14+L14</f>
        <v>178492.86</v>
      </c>
    </row>
    <row r="15" hidden="1" spans="1:11">
      <c r="A15" t="s">
        <v>603</v>
      </c>
      <c r="C15" t="s">
        <v>612</v>
      </c>
      <c r="D15" t="s">
        <v>601</v>
      </c>
      <c r="F15" s="5">
        <v>178492.86</v>
      </c>
      <c r="H15" s="5">
        <v>178492.86</v>
      </c>
      <c r="J15" t="s">
        <v>602</v>
      </c>
      <c r="K15" s="5">
        <v>178492.86</v>
      </c>
    </row>
    <row r="16" spans="1:13">
      <c r="A16">
        <v>661214</v>
      </c>
      <c r="B16" t="s">
        <v>600</v>
      </c>
      <c r="C16" t="s">
        <v>24</v>
      </c>
      <c r="D16" t="s">
        <v>601</v>
      </c>
      <c r="F16" s="5">
        <v>89668.4</v>
      </c>
      <c r="H16" s="5">
        <v>89668.4</v>
      </c>
      <c r="J16" t="s">
        <v>602</v>
      </c>
      <c r="K16" s="5">
        <v>89668.4</v>
      </c>
      <c r="L16">
        <f>HLOOKUP(C16,考核费用!$A$84:$AA$122,39,0)</f>
        <v>3130</v>
      </c>
      <c r="M16">
        <f>K16+L16</f>
        <v>92798.4</v>
      </c>
    </row>
    <row r="17" hidden="1" spans="1:11">
      <c r="A17" t="s">
        <v>603</v>
      </c>
      <c r="C17" t="s">
        <v>613</v>
      </c>
      <c r="D17" t="s">
        <v>601</v>
      </c>
      <c r="F17" s="5">
        <v>89668.4</v>
      </c>
      <c r="H17" s="5">
        <v>89668.4</v>
      </c>
      <c r="J17" t="s">
        <v>602</v>
      </c>
      <c r="K17" s="5">
        <v>89668.4</v>
      </c>
    </row>
    <row r="18" spans="1:13">
      <c r="A18">
        <v>661214</v>
      </c>
      <c r="B18" t="s">
        <v>600</v>
      </c>
      <c r="C18" t="s">
        <v>19</v>
      </c>
      <c r="D18" t="s">
        <v>601</v>
      </c>
      <c r="F18" s="5">
        <v>4794980.75</v>
      </c>
      <c r="H18" s="5">
        <v>4794980.75</v>
      </c>
      <c r="J18" t="s">
        <v>602</v>
      </c>
      <c r="K18" s="5">
        <v>4794980.75</v>
      </c>
      <c r="L18">
        <f>HLOOKUP(C18,考核费用!$A$84:$AA$122,39,0)</f>
        <v>15174</v>
      </c>
      <c r="M18">
        <f>K18+L18</f>
        <v>4810154.75</v>
      </c>
    </row>
    <row r="19" hidden="1" spans="1:11">
      <c r="A19" t="s">
        <v>603</v>
      </c>
      <c r="C19" t="s">
        <v>614</v>
      </c>
      <c r="D19" t="s">
        <v>601</v>
      </c>
      <c r="F19" s="5">
        <v>4794980.75</v>
      </c>
      <c r="H19" s="5">
        <v>4794980.75</v>
      </c>
      <c r="J19" t="s">
        <v>602</v>
      </c>
      <c r="K19" s="5">
        <v>4794980.75</v>
      </c>
    </row>
    <row r="20" spans="1:13">
      <c r="A20">
        <v>661214</v>
      </c>
      <c r="B20" t="s">
        <v>600</v>
      </c>
      <c r="C20" t="s">
        <v>20</v>
      </c>
      <c r="D20" t="s">
        <v>601</v>
      </c>
      <c r="F20" s="5">
        <v>744275.92</v>
      </c>
      <c r="H20" s="5">
        <v>744275.92</v>
      </c>
      <c r="J20" t="s">
        <v>602</v>
      </c>
      <c r="K20" s="5">
        <v>744275.92</v>
      </c>
      <c r="L20">
        <f>HLOOKUP(C20,考核费用!$A$84:$AA$122,39,0)</f>
        <v>21113</v>
      </c>
      <c r="M20">
        <f>K20+L20</f>
        <v>765388.92</v>
      </c>
    </row>
    <row r="21" hidden="1" spans="1:11">
      <c r="A21" t="s">
        <v>603</v>
      </c>
      <c r="C21" t="s">
        <v>615</v>
      </c>
      <c r="D21" t="s">
        <v>601</v>
      </c>
      <c r="F21" s="5">
        <v>744275.92</v>
      </c>
      <c r="H21" s="5">
        <v>744275.92</v>
      </c>
      <c r="J21" t="s">
        <v>602</v>
      </c>
      <c r="K21" s="5">
        <v>744275.92</v>
      </c>
    </row>
    <row r="22" spans="1:13">
      <c r="A22">
        <v>661214</v>
      </c>
      <c r="B22" t="s">
        <v>600</v>
      </c>
      <c r="C22" t="s">
        <v>508</v>
      </c>
      <c r="D22" t="s">
        <v>601</v>
      </c>
      <c r="J22" t="s">
        <v>601</v>
      </c>
      <c r="M22">
        <f>K22+L22</f>
        <v>0</v>
      </c>
    </row>
    <row r="23" hidden="1" spans="1:10">
      <c r="A23" t="s">
        <v>603</v>
      </c>
      <c r="C23" t="s">
        <v>616</v>
      </c>
      <c r="D23" t="s">
        <v>601</v>
      </c>
      <c r="J23" t="s">
        <v>601</v>
      </c>
    </row>
    <row r="24" spans="1:13">
      <c r="A24">
        <v>661214</v>
      </c>
      <c r="B24" t="s">
        <v>600</v>
      </c>
      <c r="C24" t="s">
        <v>617</v>
      </c>
      <c r="D24" t="s">
        <v>601</v>
      </c>
      <c r="J24" t="s">
        <v>601</v>
      </c>
      <c r="M24">
        <f>K24+L24</f>
        <v>0</v>
      </c>
    </row>
    <row r="25" hidden="1" spans="1:10">
      <c r="A25" t="s">
        <v>603</v>
      </c>
      <c r="C25" t="s">
        <v>618</v>
      </c>
      <c r="D25" t="s">
        <v>601</v>
      </c>
      <c r="J25" t="s">
        <v>601</v>
      </c>
    </row>
    <row r="26" spans="1:13">
      <c r="A26">
        <v>661214</v>
      </c>
      <c r="B26" t="s">
        <v>600</v>
      </c>
      <c r="C26" t="s">
        <v>22</v>
      </c>
      <c r="D26" t="s">
        <v>601</v>
      </c>
      <c r="F26" s="5">
        <v>319029.22</v>
      </c>
      <c r="H26" s="5">
        <v>319029.22</v>
      </c>
      <c r="J26" t="s">
        <v>602</v>
      </c>
      <c r="K26" s="5">
        <v>319029.22</v>
      </c>
      <c r="L26">
        <f>HLOOKUP(C26,考核费用!$A$84:$AA$122,39,0)</f>
        <v>0</v>
      </c>
      <c r="M26">
        <f>K26+L26</f>
        <v>319029.22</v>
      </c>
    </row>
    <row r="27" hidden="1" spans="1:11">
      <c r="A27" t="s">
        <v>603</v>
      </c>
      <c r="C27" t="s">
        <v>619</v>
      </c>
      <c r="D27" t="s">
        <v>601</v>
      </c>
      <c r="F27" s="5">
        <v>319029.22</v>
      </c>
      <c r="H27" s="5">
        <v>319029.22</v>
      </c>
      <c r="J27" t="s">
        <v>602</v>
      </c>
      <c r="K27" s="5">
        <v>319029.22</v>
      </c>
    </row>
    <row r="28" spans="1:13">
      <c r="A28">
        <v>661214</v>
      </c>
      <c r="B28" t="s">
        <v>600</v>
      </c>
      <c r="C28" t="s">
        <v>23</v>
      </c>
      <c r="D28" t="s">
        <v>601</v>
      </c>
      <c r="F28" s="5">
        <v>193167.52</v>
      </c>
      <c r="H28" s="5">
        <v>193167.52</v>
      </c>
      <c r="J28" t="s">
        <v>602</v>
      </c>
      <c r="K28" s="5">
        <v>193167.52</v>
      </c>
      <c r="L28">
        <f>HLOOKUP(C28,考核费用!$A$84:$AA$122,39,0)</f>
        <v>0</v>
      </c>
      <c r="M28">
        <f>K28+L28</f>
        <v>193167.52</v>
      </c>
    </row>
    <row r="29" hidden="1" spans="1:11">
      <c r="A29" t="s">
        <v>603</v>
      </c>
      <c r="C29" t="s">
        <v>620</v>
      </c>
      <c r="D29" t="s">
        <v>601</v>
      </c>
      <c r="F29" s="5">
        <v>193167.52</v>
      </c>
      <c r="H29" s="5">
        <v>193167.52</v>
      </c>
      <c r="J29" t="s">
        <v>602</v>
      </c>
      <c r="K29" s="5">
        <v>193167.52</v>
      </c>
    </row>
    <row r="30" spans="1:13">
      <c r="A30">
        <v>661214</v>
      </c>
      <c r="B30" t="s">
        <v>600</v>
      </c>
      <c r="C30" t="s">
        <v>21</v>
      </c>
      <c r="D30" t="s">
        <v>601</v>
      </c>
      <c r="F30" s="5">
        <v>632482.75</v>
      </c>
      <c r="H30" s="5">
        <v>632482.75</v>
      </c>
      <c r="J30" t="s">
        <v>602</v>
      </c>
      <c r="K30" s="5">
        <v>632482.75</v>
      </c>
      <c r="L30">
        <f>HLOOKUP(C30,考核费用!$A$84:$AA$122,39,0)</f>
        <v>3465</v>
      </c>
      <c r="M30">
        <f>K30+L30</f>
        <v>635947.75</v>
      </c>
    </row>
    <row r="31" hidden="1" spans="1:11">
      <c r="A31" t="s">
        <v>603</v>
      </c>
      <c r="C31" t="s">
        <v>621</v>
      </c>
      <c r="D31" t="s">
        <v>601</v>
      </c>
      <c r="F31" s="5">
        <v>632482.75</v>
      </c>
      <c r="H31" s="5">
        <v>632482.75</v>
      </c>
      <c r="J31" t="s">
        <v>602</v>
      </c>
      <c r="K31" s="5">
        <v>632482.75</v>
      </c>
    </row>
    <row r="32" spans="1:13">
      <c r="A32">
        <v>661214</v>
      </c>
      <c r="B32" t="s">
        <v>600</v>
      </c>
      <c r="C32" t="s">
        <v>11</v>
      </c>
      <c r="D32" t="s">
        <v>601</v>
      </c>
      <c r="F32" s="5">
        <v>333575.98</v>
      </c>
      <c r="H32" s="5">
        <v>333575.98</v>
      </c>
      <c r="J32" t="s">
        <v>602</v>
      </c>
      <c r="K32" s="5">
        <v>333575.98</v>
      </c>
      <c r="L32">
        <f>HLOOKUP(C32,考核费用!$A$84:$AA$122,39,0)</f>
        <v>4345</v>
      </c>
      <c r="M32">
        <f>K32+L32</f>
        <v>337920.98</v>
      </c>
    </row>
    <row r="33" hidden="1" spans="1:11">
      <c r="A33" t="s">
        <v>603</v>
      </c>
      <c r="C33" t="s">
        <v>622</v>
      </c>
      <c r="D33" t="s">
        <v>601</v>
      </c>
      <c r="F33" s="5">
        <v>333575.98</v>
      </c>
      <c r="H33" s="5">
        <v>333575.98</v>
      </c>
      <c r="J33" t="s">
        <v>602</v>
      </c>
      <c r="K33" s="5">
        <v>333575.98</v>
      </c>
    </row>
    <row r="34" spans="1:13">
      <c r="A34">
        <v>661214</v>
      </c>
      <c r="B34" t="s">
        <v>600</v>
      </c>
      <c r="C34" t="s">
        <v>9</v>
      </c>
      <c r="D34" t="s">
        <v>601</v>
      </c>
      <c r="F34" s="5">
        <v>223964.34</v>
      </c>
      <c r="H34" s="5">
        <v>223964.34</v>
      </c>
      <c r="J34" t="s">
        <v>602</v>
      </c>
      <c r="K34" s="5">
        <v>223964.34</v>
      </c>
      <c r="L34">
        <f>HLOOKUP(C34,考核费用!$A$84:$AA$122,39,0)</f>
        <v>12020</v>
      </c>
      <c r="M34">
        <f>K34+L34</f>
        <v>235984.34</v>
      </c>
    </row>
    <row r="35" hidden="1" spans="1:11">
      <c r="A35" t="s">
        <v>603</v>
      </c>
      <c r="C35" t="s">
        <v>623</v>
      </c>
      <c r="D35" t="s">
        <v>601</v>
      </c>
      <c r="F35" s="5">
        <v>223964.34</v>
      </c>
      <c r="H35" s="5">
        <v>223964.34</v>
      </c>
      <c r="J35" t="s">
        <v>602</v>
      </c>
      <c r="K35" s="5">
        <v>223964.34</v>
      </c>
    </row>
    <row r="36" spans="1:13">
      <c r="A36">
        <v>661214</v>
      </c>
      <c r="B36" t="s">
        <v>600</v>
      </c>
      <c r="C36" t="s">
        <v>10</v>
      </c>
      <c r="D36" t="s">
        <v>601</v>
      </c>
      <c r="F36" s="5">
        <v>238928.88</v>
      </c>
      <c r="H36" s="5">
        <v>238928.88</v>
      </c>
      <c r="J36" t="s">
        <v>602</v>
      </c>
      <c r="K36" s="5">
        <v>238928.88</v>
      </c>
      <c r="L36">
        <f>HLOOKUP(C36,考核费用!$A$84:$AA$122,39,0)</f>
        <v>0</v>
      </c>
      <c r="M36">
        <f>K36+L36</f>
        <v>238928.88</v>
      </c>
    </row>
    <row r="37" hidden="1" spans="1:11">
      <c r="A37" t="s">
        <v>603</v>
      </c>
      <c r="C37" t="s">
        <v>624</v>
      </c>
      <c r="D37" t="s">
        <v>601</v>
      </c>
      <c r="F37" s="5">
        <v>238928.88</v>
      </c>
      <c r="H37" s="5">
        <v>238928.88</v>
      </c>
      <c r="J37" t="s">
        <v>602</v>
      </c>
      <c r="K37" s="5">
        <v>238928.88</v>
      </c>
    </row>
    <row r="38" spans="1:10">
      <c r="A38">
        <v>661214</v>
      </c>
      <c r="B38" t="s">
        <v>600</v>
      </c>
      <c r="C38" t="s">
        <v>625</v>
      </c>
      <c r="D38" t="s">
        <v>601</v>
      </c>
      <c r="J38" t="s">
        <v>601</v>
      </c>
    </row>
    <row r="39" hidden="1" spans="1:10">
      <c r="A39" t="s">
        <v>603</v>
      </c>
      <c r="C39" t="s">
        <v>626</v>
      </c>
      <c r="D39" t="s">
        <v>601</v>
      </c>
      <c r="J39" t="s">
        <v>601</v>
      </c>
    </row>
    <row r="40" hidden="1" spans="1:11">
      <c r="A40" t="s">
        <v>627</v>
      </c>
      <c r="D40" t="s">
        <v>601</v>
      </c>
      <c r="F40" s="5">
        <v>8125831.52</v>
      </c>
      <c r="H40" s="5">
        <v>8125831.52</v>
      </c>
      <c r="J40" t="s">
        <v>602</v>
      </c>
      <c r="K40" s="5">
        <v>8125831.52</v>
      </c>
    </row>
  </sheetData>
  <autoFilter ref="A1:K40">
    <filterColumn colId="1">
      <customFilters>
        <customFilter operator="equal" val="661214\业务及管理费\业务招待费"/>
      </customFilters>
    </filterColumn>
    <extLst/>
  </autoFilter>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2"/>
  <dimension ref="A1:J2522"/>
  <sheetViews>
    <sheetView topLeftCell="A680" workbookViewId="0">
      <selection activeCell="F1" sqref="F$1:F$1048576"/>
    </sheetView>
  </sheetViews>
  <sheetFormatPr defaultColWidth="9" defaultRowHeight="13.5"/>
  <cols>
    <col min="1" max="2" width="5.375" customWidth="1"/>
    <col min="3" max="3" width="10.125" customWidth="1"/>
    <col min="4" max="4" width="27.125" customWidth="1"/>
    <col min="5" max="5" width="44.875" customWidth="1"/>
    <col min="6" max="7" width="12.625" customWidth="1"/>
    <col min="8" max="8" width="5.125" customWidth="1"/>
    <col min="9" max="9" width="12.625" customWidth="1"/>
    <col min="10" max="10" width="21.25" customWidth="1"/>
  </cols>
  <sheetData>
    <row r="1" spans="1:9">
      <c r="A1">
        <v>2019</v>
      </c>
      <c r="B1">
        <v>2019</v>
      </c>
      <c r="F1" t="s">
        <v>628</v>
      </c>
      <c r="G1" t="s">
        <v>629</v>
      </c>
      <c r="I1" t="s">
        <v>630</v>
      </c>
    </row>
    <row r="2" spans="1:10">
      <c r="A2" t="s">
        <v>631</v>
      </c>
      <c r="B2" t="s">
        <v>632</v>
      </c>
      <c r="C2" t="s">
        <v>633</v>
      </c>
      <c r="D2" t="s">
        <v>154</v>
      </c>
      <c r="E2" t="s">
        <v>634</v>
      </c>
      <c r="F2" t="s">
        <v>635</v>
      </c>
      <c r="G2" t="s">
        <v>635</v>
      </c>
      <c r="H2" t="s">
        <v>593</v>
      </c>
      <c r="I2" t="s">
        <v>635</v>
      </c>
      <c r="J2" t="s">
        <v>636</v>
      </c>
    </row>
    <row r="3" hidden="1" spans="4:9">
      <c r="D3" t="s">
        <v>637</v>
      </c>
      <c r="F3">
        <v>0</v>
      </c>
      <c r="G3">
        <v>0</v>
      </c>
      <c r="H3" t="s">
        <v>602</v>
      </c>
      <c r="I3">
        <v>11484125.26</v>
      </c>
    </row>
    <row r="4" hidden="1" spans="1:10">
      <c r="A4">
        <v>1</v>
      </c>
      <c r="B4">
        <v>2</v>
      </c>
      <c r="C4" t="s">
        <v>638</v>
      </c>
      <c r="D4" t="s">
        <v>639</v>
      </c>
      <c r="E4" t="s">
        <v>640</v>
      </c>
      <c r="F4">
        <v>0</v>
      </c>
      <c r="G4">
        <v>8374.4</v>
      </c>
      <c r="H4" t="s">
        <v>602</v>
      </c>
      <c r="I4">
        <v>11475750.86</v>
      </c>
      <c r="J4" t="s">
        <v>641</v>
      </c>
    </row>
    <row r="5" hidden="1" spans="1:10">
      <c r="A5">
        <v>1</v>
      </c>
      <c r="B5">
        <v>2</v>
      </c>
      <c r="C5" t="s">
        <v>638</v>
      </c>
      <c r="D5" t="s">
        <v>642</v>
      </c>
      <c r="E5" t="s">
        <v>640</v>
      </c>
      <c r="F5">
        <v>0</v>
      </c>
      <c r="G5">
        <v>5612.95</v>
      </c>
      <c r="H5" t="s">
        <v>602</v>
      </c>
      <c r="I5">
        <v>11470137.91</v>
      </c>
      <c r="J5" t="s">
        <v>641</v>
      </c>
    </row>
    <row r="6" hidden="1" spans="1:10">
      <c r="A6">
        <v>1</v>
      </c>
      <c r="B6">
        <v>2</v>
      </c>
      <c r="C6" t="s">
        <v>638</v>
      </c>
      <c r="D6" t="s">
        <v>643</v>
      </c>
      <c r="E6" t="s">
        <v>640</v>
      </c>
      <c r="F6">
        <v>0</v>
      </c>
      <c r="G6">
        <v>1951.03</v>
      </c>
      <c r="H6" t="s">
        <v>602</v>
      </c>
      <c r="I6">
        <v>11468186.88</v>
      </c>
      <c r="J6" t="s">
        <v>641</v>
      </c>
    </row>
    <row r="7" hidden="1" spans="1:10">
      <c r="A7">
        <v>1</v>
      </c>
      <c r="B7">
        <v>2</v>
      </c>
      <c r="C7" t="s">
        <v>638</v>
      </c>
      <c r="D7" t="s">
        <v>644</v>
      </c>
      <c r="E7" t="s">
        <v>640</v>
      </c>
      <c r="F7">
        <v>0</v>
      </c>
      <c r="G7">
        <v>2331.23</v>
      </c>
      <c r="H7" t="s">
        <v>602</v>
      </c>
      <c r="I7">
        <v>11465855.65</v>
      </c>
      <c r="J7" t="s">
        <v>641</v>
      </c>
    </row>
    <row r="8" hidden="1" spans="1:10">
      <c r="A8">
        <v>1</v>
      </c>
      <c r="B8">
        <v>2</v>
      </c>
      <c r="C8" t="s">
        <v>638</v>
      </c>
      <c r="D8" t="s">
        <v>645</v>
      </c>
      <c r="E8" t="s">
        <v>640</v>
      </c>
      <c r="F8">
        <v>0</v>
      </c>
      <c r="G8">
        <v>320.17</v>
      </c>
      <c r="H8" t="s">
        <v>602</v>
      </c>
      <c r="I8">
        <v>11465535.48</v>
      </c>
      <c r="J8" t="s">
        <v>641</v>
      </c>
    </row>
    <row r="9" hidden="1" spans="1:10">
      <c r="A9">
        <v>1</v>
      </c>
      <c r="B9">
        <v>2</v>
      </c>
      <c r="C9" t="s">
        <v>638</v>
      </c>
      <c r="D9" t="s">
        <v>646</v>
      </c>
      <c r="E9" t="s">
        <v>640</v>
      </c>
      <c r="F9">
        <v>0</v>
      </c>
      <c r="G9">
        <v>1420.75</v>
      </c>
      <c r="H9" t="s">
        <v>602</v>
      </c>
      <c r="I9">
        <v>11464114.73</v>
      </c>
      <c r="J9" t="s">
        <v>641</v>
      </c>
    </row>
    <row r="10" hidden="1" spans="1:10">
      <c r="A10">
        <v>1</v>
      </c>
      <c r="B10">
        <v>2</v>
      </c>
      <c r="C10" t="s">
        <v>638</v>
      </c>
      <c r="D10" t="s">
        <v>647</v>
      </c>
      <c r="E10" t="s">
        <v>640</v>
      </c>
      <c r="F10">
        <v>0</v>
      </c>
      <c r="G10">
        <v>1901</v>
      </c>
      <c r="H10" t="s">
        <v>602</v>
      </c>
      <c r="I10">
        <v>11462213.73</v>
      </c>
      <c r="J10" t="s">
        <v>641</v>
      </c>
    </row>
    <row r="11" hidden="1" spans="1:10">
      <c r="A11">
        <v>1</v>
      </c>
      <c r="B11">
        <v>2</v>
      </c>
      <c r="C11" t="s">
        <v>638</v>
      </c>
      <c r="D11" t="s">
        <v>648</v>
      </c>
      <c r="E11" t="s">
        <v>640</v>
      </c>
      <c r="F11">
        <v>0</v>
      </c>
      <c r="G11">
        <v>2651.4</v>
      </c>
      <c r="H11" t="s">
        <v>602</v>
      </c>
      <c r="I11">
        <v>11459562.33</v>
      </c>
      <c r="J11" t="s">
        <v>641</v>
      </c>
    </row>
    <row r="12" hidden="1" spans="1:10">
      <c r="A12">
        <v>1</v>
      </c>
      <c r="B12">
        <v>2</v>
      </c>
      <c r="C12" t="s">
        <v>638</v>
      </c>
      <c r="D12" t="s">
        <v>649</v>
      </c>
      <c r="E12" t="s">
        <v>640</v>
      </c>
      <c r="F12">
        <v>0</v>
      </c>
      <c r="G12">
        <v>11035.8</v>
      </c>
      <c r="H12" t="s">
        <v>602</v>
      </c>
      <c r="I12">
        <v>11448526.53</v>
      </c>
      <c r="J12" t="s">
        <v>641</v>
      </c>
    </row>
    <row r="13" hidden="1" spans="1:10">
      <c r="A13">
        <v>1</v>
      </c>
      <c r="B13">
        <v>2</v>
      </c>
      <c r="C13" t="s">
        <v>638</v>
      </c>
      <c r="D13" t="s">
        <v>650</v>
      </c>
      <c r="E13" t="s">
        <v>640</v>
      </c>
      <c r="F13">
        <v>0</v>
      </c>
      <c r="G13">
        <v>21711.4</v>
      </c>
      <c r="H13" t="s">
        <v>602</v>
      </c>
      <c r="I13">
        <v>11426815.13</v>
      </c>
      <c r="J13" t="s">
        <v>641</v>
      </c>
    </row>
    <row r="14" hidden="1" spans="1:10">
      <c r="A14">
        <v>1</v>
      </c>
      <c r="B14">
        <v>2</v>
      </c>
      <c r="C14" t="s">
        <v>638</v>
      </c>
      <c r="D14" t="s">
        <v>651</v>
      </c>
      <c r="E14" t="s">
        <v>640</v>
      </c>
      <c r="F14">
        <v>0</v>
      </c>
      <c r="G14">
        <v>1240.65</v>
      </c>
      <c r="H14" t="s">
        <v>602</v>
      </c>
      <c r="I14">
        <v>11425574.48</v>
      </c>
      <c r="J14" t="s">
        <v>641</v>
      </c>
    </row>
    <row r="15" spans="1:10">
      <c r="A15">
        <v>1</v>
      </c>
      <c r="B15">
        <v>2</v>
      </c>
      <c r="C15" t="s">
        <v>638</v>
      </c>
      <c r="D15" t="s">
        <v>652</v>
      </c>
      <c r="E15" t="s">
        <v>653</v>
      </c>
      <c r="F15">
        <v>2586.05</v>
      </c>
      <c r="G15">
        <v>0</v>
      </c>
      <c r="H15" t="s">
        <v>602</v>
      </c>
      <c r="I15">
        <v>11428160.53</v>
      </c>
      <c r="J15" t="s">
        <v>641</v>
      </c>
    </row>
    <row r="16" spans="1:10">
      <c r="A16">
        <v>1</v>
      </c>
      <c r="B16">
        <v>2</v>
      </c>
      <c r="C16" t="s">
        <v>638</v>
      </c>
      <c r="D16" t="s">
        <v>654</v>
      </c>
      <c r="E16" t="s">
        <v>653</v>
      </c>
      <c r="F16">
        <v>2616</v>
      </c>
      <c r="G16">
        <v>0</v>
      </c>
      <c r="H16" t="s">
        <v>602</v>
      </c>
      <c r="I16">
        <v>11430776.53</v>
      </c>
      <c r="J16" t="s">
        <v>641</v>
      </c>
    </row>
    <row r="17" spans="1:10">
      <c r="A17">
        <v>1</v>
      </c>
      <c r="B17">
        <v>2</v>
      </c>
      <c r="C17" t="s">
        <v>638</v>
      </c>
      <c r="D17" t="s">
        <v>655</v>
      </c>
      <c r="E17" t="s">
        <v>653</v>
      </c>
      <c r="F17">
        <v>2396.34</v>
      </c>
      <c r="G17">
        <v>0</v>
      </c>
      <c r="H17" t="s">
        <v>602</v>
      </c>
      <c r="I17">
        <v>11433172.87</v>
      </c>
      <c r="J17" t="s">
        <v>641</v>
      </c>
    </row>
    <row r="18" spans="1:10">
      <c r="A18">
        <v>1</v>
      </c>
      <c r="B18">
        <v>2</v>
      </c>
      <c r="C18" t="s">
        <v>638</v>
      </c>
      <c r="D18" t="s">
        <v>656</v>
      </c>
      <c r="E18" t="s">
        <v>653</v>
      </c>
      <c r="F18">
        <v>10464.02</v>
      </c>
      <c r="G18">
        <v>0</v>
      </c>
      <c r="H18" t="s">
        <v>602</v>
      </c>
      <c r="I18">
        <v>11443636.89</v>
      </c>
      <c r="J18" t="s">
        <v>641</v>
      </c>
    </row>
    <row r="19" spans="1:10">
      <c r="A19">
        <v>1</v>
      </c>
      <c r="B19">
        <v>2</v>
      </c>
      <c r="C19" t="s">
        <v>638</v>
      </c>
      <c r="D19" t="s">
        <v>657</v>
      </c>
      <c r="E19" t="s">
        <v>653</v>
      </c>
      <c r="F19">
        <v>1577.59</v>
      </c>
      <c r="G19">
        <v>0</v>
      </c>
      <c r="H19" t="s">
        <v>602</v>
      </c>
      <c r="I19">
        <v>11445214.48</v>
      </c>
      <c r="J19" t="s">
        <v>641</v>
      </c>
    </row>
    <row r="20" spans="1:10">
      <c r="A20">
        <v>1</v>
      </c>
      <c r="B20">
        <v>2</v>
      </c>
      <c r="C20" t="s">
        <v>638</v>
      </c>
      <c r="D20" t="s">
        <v>658</v>
      </c>
      <c r="E20" t="s">
        <v>653</v>
      </c>
      <c r="F20">
        <v>1976.98</v>
      </c>
      <c r="G20">
        <v>0</v>
      </c>
      <c r="H20" t="s">
        <v>602</v>
      </c>
      <c r="I20">
        <v>11447191.46</v>
      </c>
      <c r="J20" t="s">
        <v>641</v>
      </c>
    </row>
    <row r="21" hidden="1" spans="1:10">
      <c r="A21">
        <v>1</v>
      </c>
      <c r="B21">
        <v>3</v>
      </c>
      <c r="C21" t="s">
        <v>659</v>
      </c>
      <c r="D21" t="s">
        <v>650</v>
      </c>
      <c r="E21" t="s">
        <v>640</v>
      </c>
      <c r="F21">
        <v>0</v>
      </c>
      <c r="G21">
        <v>20020.51</v>
      </c>
      <c r="H21" t="s">
        <v>602</v>
      </c>
      <c r="I21">
        <v>11427170.95</v>
      </c>
      <c r="J21" t="s">
        <v>641</v>
      </c>
    </row>
    <row r="22" hidden="1" spans="1:10">
      <c r="A22">
        <v>1</v>
      </c>
      <c r="B22">
        <v>3</v>
      </c>
      <c r="C22" t="s">
        <v>659</v>
      </c>
      <c r="D22" t="s">
        <v>649</v>
      </c>
      <c r="E22" t="s">
        <v>640</v>
      </c>
      <c r="F22">
        <v>0</v>
      </c>
      <c r="G22">
        <v>10905.72</v>
      </c>
      <c r="H22" t="s">
        <v>602</v>
      </c>
      <c r="I22">
        <v>11416265.23</v>
      </c>
      <c r="J22" t="s">
        <v>641</v>
      </c>
    </row>
    <row r="23" hidden="1" spans="1:10">
      <c r="A23">
        <v>1</v>
      </c>
      <c r="B23">
        <v>3</v>
      </c>
      <c r="C23" t="s">
        <v>659</v>
      </c>
      <c r="D23" t="s">
        <v>651</v>
      </c>
      <c r="E23" t="s">
        <v>640</v>
      </c>
      <c r="F23">
        <v>0</v>
      </c>
      <c r="G23">
        <v>1210.64</v>
      </c>
      <c r="H23" t="s">
        <v>602</v>
      </c>
      <c r="I23">
        <v>11415054.59</v>
      </c>
      <c r="J23" t="s">
        <v>641</v>
      </c>
    </row>
    <row r="24" hidden="1" spans="1:10">
      <c r="A24">
        <v>1</v>
      </c>
      <c r="B24">
        <v>3</v>
      </c>
      <c r="C24" t="s">
        <v>659</v>
      </c>
      <c r="D24" t="s">
        <v>660</v>
      </c>
      <c r="E24" t="s">
        <v>640</v>
      </c>
      <c r="F24">
        <v>0</v>
      </c>
      <c r="G24">
        <v>10115.31</v>
      </c>
      <c r="H24" t="s">
        <v>602</v>
      </c>
      <c r="I24">
        <v>11404939.28</v>
      </c>
      <c r="J24" t="s">
        <v>641</v>
      </c>
    </row>
    <row r="25" hidden="1" spans="1:10">
      <c r="A25">
        <v>1</v>
      </c>
      <c r="B25">
        <v>3</v>
      </c>
      <c r="C25" t="s">
        <v>659</v>
      </c>
      <c r="D25" t="s">
        <v>661</v>
      </c>
      <c r="E25" t="s">
        <v>640</v>
      </c>
      <c r="F25">
        <v>0</v>
      </c>
      <c r="G25">
        <v>4712.48</v>
      </c>
      <c r="H25" t="s">
        <v>602</v>
      </c>
      <c r="I25">
        <v>11400226.8</v>
      </c>
      <c r="J25" t="s">
        <v>641</v>
      </c>
    </row>
    <row r="26" hidden="1" spans="1:10">
      <c r="A26">
        <v>1</v>
      </c>
      <c r="B26">
        <v>3</v>
      </c>
      <c r="C26" t="s">
        <v>659</v>
      </c>
      <c r="D26" t="s">
        <v>662</v>
      </c>
      <c r="E26" t="s">
        <v>640</v>
      </c>
      <c r="F26">
        <v>0</v>
      </c>
      <c r="G26">
        <v>2741.44</v>
      </c>
      <c r="H26" t="s">
        <v>602</v>
      </c>
      <c r="I26">
        <v>11397485.36</v>
      </c>
      <c r="J26" t="s">
        <v>641</v>
      </c>
    </row>
    <row r="27" hidden="1" spans="1:10">
      <c r="A27">
        <v>1</v>
      </c>
      <c r="B27">
        <v>3</v>
      </c>
      <c r="C27" t="s">
        <v>659</v>
      </c>
      <c r="D27" t="s">
        <v>663</v>
      </c>
      <c r="E27" t="s">
        <v>640</v>
      </c>
      <c r="F27">
        <v>0</v>
      </c>
      <c r="G27">
        <v>10145.33</v>
      </c>
      <c r="H27" t="s">
        <v>602</v>
      </c>
      <c r="I27">
        <v>11387340.03</v>
      </c>
      <c r="J27" t="s">
        <v>641</v>
      </c>
    </row>
    <row r="28" hidden="1" spans="1:10">
      <c r="A28">
        <v>1</v>
      </c>
      <c r="B28">
        <v>3</v>
      </c>
      <c r="C28" t="s">
        <v>659</v>
      </c>
      <c r="D28" t="s">
        <v>664</v>
      </c>
      <c r="E28" t="s">
        <v>640</v>
      </c>
      <c r="F28">
        <v>0</v>
      </c>
      <c r="G28">
        <v>2541.33</v>
      </c>
      <c r="H28" t="s">
        <v>602</v>
      </c>
      <c r="I28">
        <v>11384798.7</v>
      </c>
      <c r="J28" t="s">
        <v>641</v>
      </c>
    </row>
    <row r="29" hidden="1" spans="1:10">
      <c r="A29">
        <v>1</v>
      </c>
      <c r="B29">
        <v>3</v>
      </c>
      <c r="C29" t="s">
        <v>659</v>
      </c>
      <c r="D29" t="s">
        <v>643</v>
      </c>
      <c r="E29" t="s">
        <v>640</v>
      </c>
      <c r="F29">
        <v>0</v>
      </c>
      <c r="G29">
        <v>1921.01</v>
      </c>
      <c r="H29" t="s">
        <v>602</v>
      </c>
      <c r="I29">
        <v>11382877.69</v>
      </c>
      <c r="J29" t="s">
        <v>641</v>
      </c>
    </row>
    <row r="30" hidden="1" spans="1:10">
      <c r="A30">
        <v>1</v>
      </c>
      <c r="B30">
        <v>3</v>
      </c>
      <c r="C30" t="s">
        <v>659</v>
      </c>
      <c r="D30" t="s">
        <v>639</v>
      </c>
      <c r="E30" t="s">
        <v>640</v>
      </c>
      <c r="F30">
        <v>0</v>
      </c>
      <c r="G30">
        <v>31846.73</v>
      </c>
      <c r="H30" t="s">
        <v>602</v>
      </c>
      <c r="I30">
        <v>11351030.96</v>
      </c>
      <c r="J30" t="s">
        <v>641</v>
      </c>
    </row>
    <row r="31" hidden="1" spans="1:10">
      <c r="A31">
        <v>1</v>
      </c>
      <c r="B31">
        <v>3</v>
      </c>
      <c r="C31" t="s">
        <v>659</v>
      </c>
      <c r="D31" t="s">
        <v>642</v>
      </c>
      <c r="E31" t="s">
        <v>640</v>
      </c>
      <c r="F31">
        <v>0</v>
      </c>
      <c r="G31">
        <v>5352.81</v>
      </c>
      <c r="H31" t="s">
        <v>602</v>
      </c>
      <c r="I31">
        <v>11345678.15</v>
      </c>
      <c r="J31" t="s">
        <v>641</v>
      </c>
    </row>
    <row r="32" hidden="1" spans="1:10">
      <c r="A32">
        <v>1</v>
      </c>
      <c r="B32">
        <v>3</v>
      </c>
      <c r="C32" t="s">
        <v>659</v>
      </c>
      <c r="D32" t="s">
        <v>644</v>
      </c>
      <c r="E32" t="s">
        <v>640</v>
      </c>
      <c r="F32">
        <v>0</v>
      </c>
      <c r="G32">
        <v>2321.22</v>
      </c>
      <c r="H32" t="s">
        <v>602</v>
      </c>
      <c r="I32">
        <v>11343356.93</v>
      </c>
      <c r="J32" t="s">
        <v>641</v>
      </c>
    </row>
    <row r="33" spans="1:10">
      <c r="A33">
        <v>1</v>
      </c>
      <c r="B33">
        <v>3</v>
      </c>
      <c r="C33" t="s">
        <v>659</v>
      </c>
      <c r="D33" t="s">
        <v>665</v>
      </c>
      <c r="E33" t="s">
        <v>653</v>
      </c>
      <c r="F33">
        <v>2755.79</v>
      </c>
      <c r="G33">
        <v>0</v>
      </c>
      <c r="H33" t="s">
        <v>602</v>
      </c>
      <c r="I33">
        <v>11346112.72</v>
      </c>
      <c r="J33" t="s">
        <v>641</v>
      </c>
    </row>
    <row r="34" spans="1:10">
      <c r="A34">
        <v>1</v>
      </c>
      <c r="B34">
        <v>3</v>
      </c>
      <c r="C34" t="s">
        <v>659</v>
      </c>
      <c r="D34" t="s">
        <v>666</v>
      </c>
      <c r="E34" t="s">
        <v>653</v>
      </c>
      <c r="F34">
        <v>7508.53</v>
      </c>
      <c r="G34">
        <v>0</v>
      </c>
      <c r="H34" t="s">
        <v>602</v>
      </c>
      <c r="I34">
        <v>11353621.25</v>
      </c>
      <c r="J34" t="s">
        <v>641</v>
      </c>
    </row>
    <row r="35" spans="1:10">
      <c r="A35">
        <v>1</v>
      </c>
      <c r="B35">
        <v>3</v>
      </c>
      <c r="C35" t="s">
        <v>659</v>
      </c>
      <c r="D35" t="s">
        <v>667</v>
      </c>
      <c r="E35" t="s">
        <v>653</v>
      </c>
      <c r="F35">
        <v>12980.17</v>
      </c>
      <c r="G35">
        <v>0</v>
      </c>
      <c r="H35" t="s">
        <v>602</v>
      </c>
      <c r="I35">
        <v>11366601.42</v>
      </c>
      <c r="J35" t="s">
        <v>641</v>
      </c>
    </row>
    <row r="36" spans="1:10">
      <c r="A36">
        <v>1</v>
      </c>
      <c r="B36">
        <v>3</v>
      </c>
      <c r="C36" t="s">
        <v>659</v>
      </c>
      <c r="D36" t="s">
        <v>668</v>
      </c>
      <c r="E36" t="s">
        <v>653</v>
      </c>
      <c r="F36">
        <v>4842.6</v>
      </c>
      <c r="G36">
        <v>0</v>
      </c>
      <c r="H36" t="s">
        <v>602</v>
      </c>
      <c r="I36">
        <v>11371444.02</v>
      </c>
      <c r="J36" t="s">
        <v>641</v>
      </c>
    </row>
    <row r="37" spans="1:10">
      <c r="A37">
        <v>1</v>
      </c>
      <c r="B37">
        <v>3</v>
      </c>
      <c r="C37" t="s">
        <v>659</v>
      </c>
      <c r="D37" t="s">
        <v>669</v>
      </c>
      <c r="E37" t="s">
        <v>653</v>
      </c>
      <c r="F37">
        <v>639.02</v>
      </c>
      <c r="G37">
        <v>0</v>
      </c>
      <c r="H37" t="s">
        <v>602</v>
      </c>
      <c r="I37">
        <v>11372083.04</v>
      </c>
      <c r="J37" t="s">
        <v>641</v>
      </c>
    </row>
    <row r="38" spans="1:10">
      <c r="A38">
        <v>1</v>
      </c>
      <c r="B38">
        <v>3</v>
      </c>
      <c r="C38" t="s">
        <v>659</v>
      </c>
      <c r="D38" t="s">
        <v>655</v>
      </c>
      <c r="E38" t="s">
        <v>653</v>
      </c>
      <c r="F38">
        <v>2396.34</v>
      </c>
      <c r="G38">
        <v>0</v>
      </c>
      <c r="H38" t="s">
        <v>602</v>
      </c>
      <c r="I38">
        <v>11374479.38</v>
      </c>
      <c r="J38" t="s">
        <v>641</v>
      </c>
    </row>
    <row r="39" spans="1:10">
      <c r="A39">
        <v>1</v>
      </c>
      <c r="B39">
        <v>3</v>
      </c>
      <c r="C39" t="s">
        <v>659</v>
      </c>
      <c r="D39" t="s">
        <v>654</v>
      </c>
      <c r="E39" t="s">
        <v>653</v>
      </c>
      <c r="F39">
        <v>2566.08</v>
      </c>
      <c r="G39">
        <v>0</v>
      </c>
      <c r="H39" t="s">
        <v>602</v>
      </c>
      <c r="I39">
        <v>11377045.46</v>
      </c>
      <c r="J39" t="s">
        <v>641</v>
      </c>
    </row>
    <row r="40" hidden="1" spans="1:10">
      <c r="A40">
        <v>1</v>
      </c>
      <c r="B40">
        <v>4</v>
      </c>
      <c r="C40" t="s">
        <v>670</v>
      </c>
      <c r="D40" t="s">
        <v>642</v>
      </c>
      <c r="E40" t="s">
        <v>671</v>
      </c>
      <c r="F40">
        <v>0</v>
      </c>
      <c r="G40">
        <v>5132.7</v>
      </c>
      <c r="H40" t="s">
        <v>602</v>
      </c>
      <c r="I40">
        <v>11371912.76</v>
      </c>
      <c r="J40" t="s">
        <v>641</v>
      </c>
    </row>
    <row r="41" hidden="1" spans="1:10">
      <c r="A41">
        <v>1</v>
      </c>
      <c r="B41">
        <v>4</v>
      </c>
      <c r="C41" t="s">
        <v>670</v>
      </c>
      <c r="D41" t="s">
        <v>662</v>
      </c>
      <c r="E41" t="s">
        <v>671</v>
      </c>
      <c r="F41">
        <v>0</v>
      </c>
      <c r="G41">
        <v>12946.8</v>
      </c>
      <c r="H41" t="s">
        <v>602</v>
      </c>
      <c r="I41">
        <v>11358965.96</v>
      </c>
      <c r="J41" t="s">
        <v>641</v>
      </c>
    </row>
    <row r="42" hidden="1" spans="1:10">
      <c r="A42">
        <v>1</v>
      </c>
      <c r="B42">
        <v>4</v>
      </c>
      <c r="C42" t="s">
        <v>670</v>
      </c>
      <c r="D42" t="s">
        <v>644</v>
      </c>
      <c r="E42" t="s">
        <v>671</v>
      </c>
      <c r="F42">
        <v>0</v>
      </c>
      <c r="G42">
        <v>2311.22</v>
      </c>
      <c r="H42" t="s">
        <v>602</v>
      </c>
      <c r="I42">
        <v>11356654.74</v>
      </c>
      <c r="J42" t="s">
        <v>641</v>
      </c>
    </row>
    <row r="43" hidden="1" spans="1:10">
      <c r="A43">
        <v>1</v>
      </c>
      <c r="B43">
        <v>4</v>
      </c>
      <c r="C43" t="s">
        <v>670</v>
      </c>
      <c r="D43" t="s">
        <v>661</v>
      </c>
      <c r="E43" t="s">
        <v>671</v>
      </c>
      <c r="F43">
        <v>0</v>
      </c>
      <c r="G43">
        <v>4702.47</v>
      </c>
      <c r="H43" t="s">
        <v>602</v>
      </c>
      <c r="I43">
        <v>11351952.27</v>
      </c>
      <c r="J43" t="s">
        <v>641</v>
      </c>
    </row>
    <row r="44" hidden="1" spans="1:10">
      <c r="A44">
        <v>1</v>
      </c>
      <c r="B44">
        <v>4</v>
      </c>
      <c r="C44" t="s">
        <v>670</v>
      </c>
      <c r="D44" t="s">
        <v>672</v>
      </c>
      <c r="E44" t="s">
        <v>671</v>
      </c>
      <c r="F44">
        <v>0</v>
      </c>
      <c r="G44">
        <v>5833.07</v>
      </c>
      <c r="H44" t="s">
        <v>602</v>
      </c>
      <c r="I44">
        <v>11346119.2</v>
      </c>
      <c r="J44" t="s">
        <v>641</v>
      </c>
    </row>
    <row r="45" hidden="1" spans="1:10">
      <c r="A45">
        <v>1</v>
      </c>
      <c r="B45">
        <v>4</v>
      </c>
      <c r="C45" t="s">
        <v>670</v>
      </c>
      <c r="D45" t="s">
        <v>648</v>
      </c>
      <c r="E45" t="s">
        <v>671</v>
      </c>
      <c r="F45">
        <v>0</v>
      </c>
      <c r="G45">
        <v>2601.37</v>
      </c>
      <c r="H45" t="s">
        <v>602</v>
      </c>
      <c r="I45">
        <v>11343517.83</v>
      </c>
      <c r="J45" t="s">
        <v>641</v>
      </c>
    </row>
    <row r="46" spans="1:10">
      <c r="A46">
        <v>1</v>
      </c>
      <c r="B46">
        <v>4</v>
      </c>
      <c r="C46" t="s">
        <v>670</v>
      </c>
      <c r="D46" t="s">
        <v>652</v>
      </c>
      <c r="E46" t="s">
        <v>653</v>
      </c>
      <c r="F46">
        <v>1317.99</v>
      </c>
      <c r="G46">
        <v>0</v>
      </c>
      <c r="H46" t="s">
        <v>602</v>
      </c>
      <c r="I46">
        <v>11344835.82</v>
      </c>
      <c r="J46" t="s">
        <v>641</v>
      </c>
    </row>
    <row r="47" spans="1:10">
      <c r="A47">
        <v>1</v>
      </c>
      <c r="B47">
        <v>4</v>
      </c>
      <c r="C47" t="s">
        <v>670</v>
      </c>
      <c r="D47" t="s">
        <v>669</v>
      </c>
      <c r="E47" t="s">
        <v>653</v>
      </c>
      <c r="F47">
        <v>2965.46</v>
      </c>
      <c r="G47">
        <v>0</v>
      </c>
      <c r="H47" t="s">
        <v>602</v>
      </c>
      <c r="I47">
        <v>11347801.28</v>
      </c>
      <c r="J47" t="s">
        <v>641</v>
      </c>
    </row>
    <row r="48" spans="1:10">
      <c r="A48">
        <v>1</v>
      </c>
      <c r="B48">
        <v>4</v>
      </c>
      <c r="C48" t="s">
        <v>670</v>
      </c>
      <c r="D48" t="s">
        <v>668</v>
      </c>
      <c r="E48" t="s">
        <v>653</v>
      </c>
      <c r="F48">
        <v>4742.75</v>
      </c>
      <c r="G48">
        <v>0</v>
      </c>
      <c r="H48" t="s">
        <v>602</v>
      </c>
      <c r="I48">
        <v>11352544.03</v>
      </c>
      <c r="J48" t="s">
        <v>641</v>
      </c>
    </row>
    <row r="49" spans="1:10">
      <c r="A49">
        <v>1</v>
      </c>
      <c r="B49">
        <v>4</v>
      </c>
      <c r="C49" t="s">
        <v>670</v>
      </c>
      <c r="D49" t="s">
        <v>673</v>
      </c>
      <c r="E49" t="s">
        <v>653</v>
      </c>
      <c r="F49">
        <v>5871.03</v>
      </c>
      <c r="G49">
        <v>0</v>
      </c>
      <c r="H49" t="s">
        <v>602</v>
      </c>
      <c r="I49">
        <v>11358415.06</v>
      </c>
      <c r="J49" t="s">
        <v>641</v>
      </c>
    </row>
    <row r="50" spans="1:10">
      <c r="A50">
        <v>1</v>
      </c>
      <c r="B50">
        <v>4</v>
      </c>
      <c r="C50" t="s">
        <v>670</v>
      </c>
      <c r="D50" t="s">
        <v>654</v>
      </c>
      <c r="E50" t="s">
        <v>653</v>
      </c>
      <c r="F50">
        <v>2606.01</v>
      </c>
      <c r="G50">
        <v>0</v>
      </c>
      <c r="H50" t="s">
        <v>602</v>
      </c>
      <c r="I50">
        <v>11361021.07</v>
      </c>
      <c r="J50" t="s">
        <v>641</v>
      </c>
    </row>
    <row r="51" spans="1:10">
      <c r="A51">
        <v>1</v>
      </c>
      <c r="B51">
        <v>4</v>
      </c>
      <c r="C51" t="s">
        <v>670</v>
      </c>
      <c r="D51" t="s">
        <v>674</v>
      </c>
      <c r="E51" t="s">
        <v>653</v>
      </c>
      <c r="F51">
        <v>2625.98</v>
      </c>
      <c r="G51">
        <v>0</v>
      </c>
      <c r="H51" t="s">
        <v>602</v>
      </c>
      <c r="I51">
        <v>11363647.05</v>
      </c>
      <c r="J51" t="s">
        <v>641</v>
      </c>
    </row>
    <row r="52" spans="1:10">
      <c r="A52">
        <v>1</v>
      </c>
      <c r="B52">
        <v>4</v>
      </c>
      <c r="C52" t="s">
        <v>670</v>
      </c>
      <c r="D52" t="s">
        <v>665</v>
      </c>
      <c r="E52" t="s">
        <v>653</v>
      </c>
      <c r="F52">
        <v>10454.01</v>
      </c>
      <c r="G52">
        <v>0</v>
      </c>
      <c r="H52" t="s">
        <v>602</v>
      </c>
      <c r="I52">
        <v>11374101.06</v>
      </c>
      <c r="J52" t="s">
        <v>641</v>
      </c>
    </row>
    <row r="53" spans="1:10">
      <c r="A53">
        <v>1</v>
      </c>
      <c r="B53">
        <v>4</v>
      </c>
      <c r="C53" t="s">
        <v>670</v>
      </c>
      <c r="D53" t="s">
        <v>655</v>
      </c>
      <c r="E53" t="s">
        <v>653</v>
      </c>
      <c r="F53">
        <v>2396.34</v>
      </c>
      <c r="G53">
        <v>0</v>
      </c>
      <c r="H53" t="s">
        <v>602</v>
      </c>
      <c r="I53">
        <v>11376497.4</v>
      </c>
      <c r="J53" t="s">
        <v>641</v>
      </c>
    </row>
    <row r="54" spans="1:10">
      <c r="A54">
        <v>1</v>
      </c>
      <c r="B54">
        <v>4</v>
      </c>
      <c r="C54" t="s">
        <v>670</v>
      </c>
      <c r="D54" t="s">
        <v>675</v>
      </c>
      <c r="E54" t="s">
        <v>653</v>
      </c>
      <c r="F54">
        <v>1198.17</v>
      </c>
      <c r="G54">
        <v>0</v>
      </c>
      <c r="H54" t="s">
        <v>602</v>
      </c>
      <c r="I54">
        <v>11377695.57</v>
      </c>
      <c r="J54" t="s">
        <v>641</v>
      </c>
    </row>
    <row r="55" spans="1:10">
      <c r="A55">
        <v>1</v>
      </c>
      <c r="B55">
        <v>4</v>
      </c>
      <c r="C55" t="s">
        <v>670</v>
      </c>
      <c r="D55" t="s">
        <v>657</v>
      </c>
      <c r="E55" t="s">
        <v>653</v>
      </c>
      <c r="F55">
        <v>8187.49</v>
      </c>
      <c r="G55">
        <v>0</v>
      </c>
      <c r="H55" t="s">
        <v>602</v>
      </c>
      <c r="I55">
        <v>11385883.06</v>
      </c>
      <c r="J55" t="s">
        <v>641</v>
      </c>
    </row>
    <row r="56" hidden="1" spans="1:10">
      <c r="A56">
        <v>1</v>
      </c>
      <c r="B56">
        <v>7</v>
      </c>
      <c r="C56" t="s">
        <v>676</v>
      </c>
      <c r="D56" t="s">
        <v>639</v>
      </c>
      <c r="E56" t="s">
        <v>640</v>
      </c>
      <c r="F56">
        <v>0</v>
      </c>
      <c r="G56">
        <v>2941.54</v>
      </c>
      <c r="H56" t="s">
        <v>602</v>
      </c>
      <c r="I56">
        <v>11382941.52</v>
      </c>
      <c r="J56" t="s">
        <v>641</v>
      </c>
    </row>
    <row r="57" hidden="1" spans="1:10">
      <c r="A57">
        <v>1</v>
      </c>
      <c r="B57">
        <v>7</v>
      </c>
      <c r="C57" t="s">
        <v>676</v>
      </c>
      <c r="D57" t="s">
        <v>642</v>
      </c>
      <c r="E57" t="s">
        <v>640</v>
      </c>
      <c r="F57">
        <v>0</v>
      </c>
      <c r="G57">
        <v>9885.19</v>
      </c>
      <c r="H57" t="s">
        <v>602</v>
      </c>
      <c r="I57">
        <v>11373056.33</v>
      </c>
      <c r="J57" t="s">
        <v>641</v>
      </c>
    </row>
    <row r="58" hidden="1" spans="1:10">
      <c r="A58">
        <v>1</v>
      </c>
      <c r="B58">
        <v>7</v>
      </c>
      <c r="C58" t="s">
        <v>676</v>
      </c>
      <c r="D58" t="s">
        <v>662</v>
      </c>
      <c r="E58" t="s">
        <v>640</v>
      </c>
      <c r="F58">
        <v>0</v>
      </c>
      <c r="G58">
        <v>2541.33</v>
      </c>
      <c r="H58" t="s">
        <v>602</v>
      </c>
      <c r="I58">
        <v>11370515</v>
      </c>
      <c r="J58" t="s">
        <v>641</v>
      </c>
    </row>
    <row r="59" hidden="1" spans="1:10">
      <c r="A59">
        <v>1</v>
      </c>
      <c r="B59">
        <v>7</v>
      </c>
      <c r="C59" t="s">
        <v>676</v>
      </c>
      <c r="D59" t="s">
        <v>648</v>
      </c>
      <c r="E59" t="s">
        <v>640</v>
      </c>
      <c r="F59">
        <v>0</v>
      </c>
      <c r="G59">
        <v>5182.72</v>
      </c>
      <c r="H59" t="s">
        <v>602</v>
      </c>
      <c r="I59">
        <v>11365332.28</v>
      </c>
      <c r="J59" t="s">
        <v>641</v>
      </c>
    </row>
    <row r="60" hidden="1" spans="1:10">
      <c r="A60">
        <v>1</v>
      </c>
      <c r="B60">
        <v>7</v>
      </c>
      <c r="C60" t="s">
        <v>676</v>
      </c>
      <c r="D60" t="s">
        <v>644</v>
      </c>
      <c r="E60" t="s">
        <v>640</v>
      </c>
      <c r="F60">
        <v>0</v>
      </c>
      <c r="G60">
        <v>2301.21</v>
      </c>
      <c r="H60" t="s">
        <v>602</v>
      </c>
      <c r="I60">
        <v>11363031.07</v>
      </c>
      <c r="J60" t="s">
        <v>641</v>
      </c>
    </row>
    <row r="61" hidden="1" spans="1:10">
      <c r="A61">
        <v>1</v>
      </c>
      <c r="B61">
        <v>7</v>
      </c>
      <c r="C61" t="s">
        <v>676</v>
      </c>
      <c r="D61" t="s">
        <v>661</v>
      </c>
      <c r="E61" t="s">
        <v>640</v>
      </c>
      <c r="F61">
        <v>0</v>
      </c>
      <c r="G61">
        <v>4702.47</v>
      </c>
      <c r="H61" t="s">
        <v>602</v>
      </c>
      <c r="I61">
        <v>11358328.6</v>
      </c>
      <c r="J61" t="s">
        <v>641</v>
      </c>
    </row>
    <row r="62" hidden="1" spans="1:10">
      <c r="A62">
        <v>1</v>
      </c>
      <c r="B62">
        <v>7</v>
      </c>
      <c r="C62" t="s">
        <v>676</v>
      </c>
      <c r="D62" t="s">
        <v>660</v>
      </c>
      <c r="E62" t="s">
        <v>640</v>
      </c>
      <c r="F62">
        <v>0</v>
      </c>
      <c r="G62">
        <v>19200.08</v>
      </c>
      <c r="H62" t="s">
        <v>602</v>
      </c>
      <c r="I62">
        <v>11339128.52</v>
      </c>
      <c r="J62" t="s">
        <v>641</v>
      </c>
    </row>
    <row r="63" hidden="1" spans="1:10">
      <c r="A63">
        <v>1</v>
      </c>
      <c r="B63">
        <v>7</v>
      </c>
      <c r="C63" t="s">
        <v>676</v>
      </c>
      <c r="D63" t="s">
        <v>677</v>
      </c>
      <c r="E63" t="s">
        <v>640</v>
      </c>
      <c r="F63">
        <v>0</v>
      </c>
      <c r="G63">
        <v>7183.77</v>
      </c>
      <c r="H63" t="s">
        <v>602</v>
      </c>
      <c r="I63">
        <v>11331944.75</v>
      </c>
      <c r="J63" t="s">
        <v>641</v>
      </c>
    </row>
    <row r="64" hidden="1" spans="1:10">
      <c r="A64">
        <v>1</v>
      </c>
      <c r="B64">
        <v>7</v>
      </c>
      <c r="C64" t="s">
        <v>676</v>
      </c>
      <c r="D64" t="s">
        <v>651</v>
      </c>
      <c r="E64" t="s">
        <v>640</v>
      </c>
      <c r="F64">
        <v>0</v>
      </c>
      <c r="G64">
        <v>1180.62</v>
      </c>
      <c r="H64" t="s">
        <v>602</v>
      </c>
      <c r="I64">
        <v>11330764.13</v>
      </c>
      <c r="J64" t="s">
        <v>641</v>
      </c>
    </row>
    <row r="65" hidden="1" spans="1:10">
      <c r="A65">
        <v>1</v>
      </c>
      <c r="B65">
        <v>7</v>
      </c>
      <c r="C65" t="s">
        <v>676</v>
      </c>
      <c r="D65" t="s">
        <v>650</v>
      </c>
      <c r="E65" t="s">
        <v>640</v>
      </c>
      <c r="F65">
        <v>0</v>
      </c>
      <c r="G65">
        <v>12456.54</v>
      </c>
      <c r="H65" t="s">
        <v>602</v>
      </c>
      <c r="I65">
        <v>11318307.59</v>
      </c>
      <c r="J65" t="s">
        <v>641</v>
      </c>
    </row>
    <row r="66" spans="1:10">
      <c r="A66">
        <v>1</v>
      </c>
      <c r="B66">
        <v>7</v>
      </c>
      <c r="C66" t="s">
        <v>676</v>
      </c>
      <c r="D66" t="s">
        <v>665</v>
      </c>
      <c r="E66" t="s">
        <v>653</v>
      </c>
      <c r="F66">
        <v>7937.86</v>
      </c>
      <c r="G66">
        <v>0</v>
      </c>
      <c r="H66" t="s">
        <v>602</v>
      </c>
      <c r="I66">
        <v>11326245.45</v>
      </c>
      <c r="J66" t="s">
        <v>641</v>
      </c>
    </row>
    <row r="67" spans="1:10">
      <c r="A67">
        <v>1</v>
      </c>
      <c r="B67">
        <v>7</v>
      </c>
      <c r="C67" t="s">
        <v>676</v>
      </c>
      <c r="D67" t="s">
        <v>674</v>
      </c>
      <c r="E67" t="s">
        <v>653</v>
      </c>
      <c r="F67">
        <v>8057.68</v>
      </c>
      <c r="G67">
        <v>0</v>
      </c>
      <c r="H67" t="s">
        <v>602</v>
      </c>
      <c r="I67">
        <v>11334303.13</v>
      </c>
      <c r="J67" t="s">
        <v>641</v>
      </c>
    </row>
    <row r="68" spans="1:10">
      <c r="A68">
        <v>1</v>
      </c>
      <c r="B68">
        <v>7</v>
      </c>
      <c r="C68" t="s">
        <v>676</v>
      </c>
      <c r="D68" t="s">
        <v>655</v>
      </c>
      <c r="E68" t="s">
        <v>653</v>
      </c>
      <c r="F68">
        <v>4752.74</v>
      </c>
      <c r="G68">
        <v>0</v>
      </c>
      <c r="H68" t="s">
        <v>602</v>
      </c>
      <c r="I68">
        <v>11339055.87</v>
      </c>
      <c r="J68" t="s">
        <v>641</v>
      </c>
    </row>
    <row r="69" spans="1:10">
      <c r="A69">
        <v>1</v>
      </c>
      <c r="B69">
        <v>7</v>
      </c>
      <c r="C69" t="s">
        <v>676</v>
      </c>
      <c r="D69" t="s">
        <v>652</v>
      </c>
      <c r="E69" t="s">
        <v>653</v>
      </c>
      <c r="F69">
        <v>1327.97</v>
      </c>
      <c r="G69">
        <v>0</v>
      </c>
      <c r="H69" t="s">
        <v>602</v>
      </c>
      <c r="I69">
        <v>11340383.84</v>
      </c>
      <c r="J69" t="s">
        <v>641</v>
      </c>
    </row>
    <row r="70" spans="1:10">
      <c r="A70">
        <v>1</v>
      </c>
      <c r="B70">
        <v>7</v>
      </c>
      <c r="C70" t="s">
        <v>676</v>
      </c>
      <c r="D70" t="s">
        <v>669</v>
      </c>
      <c r="E70" t="s">
        <v>653</v>
      </c>
      <c r="F70">
        <v>329.49</v>
      </c>
      <c r="G70">
        <v>0</v>
      </c>
      <c r="H70" t="s">
        <v>602</v>
      </c>
      <c r="I70">
        <v>11340713.33</v>
      </c>
      <c r="J70" t="s">
        <v>641</v>
      </c>
    </row>
    <row r="71" spans="1:10">
      <c r="A71">
        <v>1</v>
      </c>
      <c r="B71">
        <v>7</v>
      </c>
      <c r="C71" t="s">
        <v>676</v>
      </c>
      <c r="D71" t="s">
        <v>657</v>
      </c>
      <c r="E71" t="s">
        <v>653</v>
      </c>
      <c r="F71">
        <v>1697.41</v>
      </c>
      <c r="G71">
        <v>0</v>
      </c>
      <c r="H71" t="s">
        <v>602</v>
      </c>
      <c r="I71">
        <v>11342410.74</v>
      </c>
      <c r="J71" t="s">
        <v>641</v>
      </c>
    </row>
    <row r="72" hidden="1" spans="1:10">
      <c r="A72">
        <v>1</v>
      </c>
      <c r="B72">
        <v>8</v>
      </c>
      <c r="C72" t="s">
        <v>678</v>
      </c>
      <c r="D72" t="s">
        <v>662</v>
      </c>
      <c r="E72" t="s">
        <v>640</v>
      </c>
      <c r="F72">
        <v>0</v>
      </c>
      <c r="G72">
        <v>2601.37</v>
      </c>
      <c r="H72" t="s">
        <v>602</v>
      </c>
      <c r="I72">
        <v>11339809.37</v>
      </c>
      <c r="J72" t="s">
        <v>641</v>
      </c>
    </row>
    <row r="73" hidden="1" spans="1:10">
      <c r="A73">
        <v>1</v>
      </c>
      <c r="B73">
        <v>8</v>
      </c>
      <c r="C73" t="s">
        <v>678</v>
      </c>
      <c r="D73" t="s">
        <v>642</v>
      </c>
      <c r="E73" t="s">
        <v>640</v>
      </c>
      <c r="F73">
        <v>0</v>
      </c>
      <c r="G73">
        <v>9314.89</v>
      </c>
      <c r="H73" t="s">
        <v>602</v>
      </c>
      <c r="I73">
        <v>11330494.48</v>
      </c>
      <c r="J73" t="s">
        <v>641</v>
      </c>
    </row>
    <row r="74" hidden="1" spans="1:10">
      <c r="A74">
        <v>1</v>
      </c>
      <c r="B74">
        <v>8</v>
      </c>
      <c r="C74" t="s">
        <v>678</v>
      </c>
      <c r="D74" t="s">
        <v>648</v>
      </c>
      <c r="E74" t="s">
        <v>640</v>
      </c>
      <c r="F74">
        <v>0</v>
      </c>
      <c r="G74">
        <v>2601.37</v>
      </c>
      <c r="H74" t="s">
        <v>602</v>
      </c>
      <c r="I74">
        <v>11327893.11</v>
      </c>
      <c r="J74" t="s">
        <v>641</v>
      </c>
    </row>
    <row r="75" hidden="1" spans="1:10">
      <c r="A75">
        <v>1</v>
      </c>
      <c r="B75">
        <v>8</v>
      </c>
      <c r="C75" t="s">
        <v>678</v>
      </c>
      <c r="D75" t="s">
        <v>664</v>
      </c>
      <c r="E75" t="s">
        <v>640</v>
      </c>
      <c r="F75">
        <v>0</v>
      </c>
      <c r="G75">
        <v>2531.33</v>
      </c>
      <c r="H75" t="s">
        <v>602</v>
      </c>
      <c r="I75">
        <v>11325361.78</v>
      </c>
      <c r="J75" t="s">
        <v>641</v>
      </c>
    </row>
    <row r="76" hidden="1" spans="1:10">
      <c r="A76">
        <v>1</v>
      </c>
      <c r="B76">
        <v>8</v>
      </c>
      <c r="C76" t="s">
        <v>678</v>
      </c>
      <c r="D76" t="s">
        <v>679</v>
      </c>
      <c r="E76" t="s">
        <v>640</v>
      </c>
      <c r="F76">
        <v>0</v>
      </c>
      <c r="G76">
        <v>860.45</v>
      </c>
      <c r="H76" t="s">
        <v>602</v>
      </c>
      <c r="I76">
        <v>11324501.33</v>
      </c>
      <c r="J76" t="s">
        <v>641</v>
      </c>
    </row>
    <row r="77" hidden="1" spans="1:10">
      <c r="A77">
        <v>1</v>
      </c>
      <c r="B77">
        <v>8</v>
      </c>
      <c r="C77" t="s">
        <v>678</v>
      </c>
      <c r="D77" t="s">
        <v>663</v>
      </c>
      <c r="E77" t="s">
        <v>640</v>
      </c>
      <c r="F77">
        <v>0</v>
      </c>
      <c r="G77">
        <v>4452.34</v>
      </c>
      <c r="H77" t="s">
        <v>602</v>
      </c>
      <c r="I77">
        <v>11320048.99</v>
      </c>
      <c r="J77" t="s">
        <v>641</v>
      </c>
    </row>
    <row r="78" hidden="1" spans="1:10">
      <c r="A78">
        <v>1</v>
      </c>
      <c r="B78">
        <v>8</v>
      </c>
      <c r="C78" t="s">
        <v>678</v>
      </c>
      <c r="D78" t="s">
        <v>644</v>
      </c>
      <c r="E78" t="s">
        <v>640</v>
      </c>
      <c r="F78">
        <v>0</v>
      </c>
      <c r="G78">
        <v>2301.21</v>
      </c>
      <c r="H78" t="s">
        <v>602</v>
      </c>
      <c r="I78">
        <v>11317747.78</v>
      </c>
      <c r="J78" t="s">
        <v>641</v>
      </c>
    </row>
    <row r="79" hidden="1" spans="1:10">
      <c r="A79">
        <v>1</v>
      </c>
      <c r="B79">
        <v>8</v>
      </c>
      <c r="C79" t="s">
        <v>678</v>
      </c>
      <c r="D79" t="s">
        <v>645</v>
      </c>
      <c r="E79" t="s">
        <v>640</v>
      </c>
      <c r="F79">
        <v>0</v>
      </c>
      <c r="G79">
        <v>340.18</v>
      </c>
      <c r="H79" t="s">
        <v>602</v>
      </c>
      <c r="I79">
        <v>11317407.6</v>
      </c>
      <c r="J79" t="s">
        <v>641</v>
      </c>
    </row>
    <row r="80" hidden="1" spans="1:10">
      <c r="A80">
        <v>1</v>
      </c>
      <c r="B80">
        <v>8</v>
      </c>
      <c r="C80" t="s">
        <v>678</v>
      </c>
      <c r="D80" t="s">
        <v>661</v>
      </c>
      <c r="E80" t="s">
        <v>640</v>
      </c>
      <c r="F80">
        <v>0</v>
      </c>
      <c r="G80">
        <v>13577.13</v>
      </c>
      <c r="H80" t="s">
        <v>602</v>
      </c>
      <c r="I80">
        <v>11303830.47</v>
      </c>
      <c r="J80" t="s">
        <v>641</v>
      </c>
    </row>
    <row r="81" hidden="1" spans="1:10">
      <c r="A81">
        <v>1</v>
      </c>
      <c r="B81">
        <v>8</v>
      </c>
      <c r="C81" t="s">
        <v>678</v>
      </c>
      <c r="D81" t="s">
        <v>672</v>
      </c>
      <c r="E81" t="s">
        <v>640</v>
      </c>
      <c r="F81">
        <v>0</v>
      </c>
      <c r="G81">
        <v>5702.99</v>
      </c>
      <c r="H81" t="s">
        <v>602</v>
      </c>
      <c r="I81">
        <v>11298127.48</v>
      </c>
      <c r="J81" t="s">
        <v>641</v>
      </c>
    </row>
    <row r="82" hidden="1" spans="1:10">
      <c r="A82">
        <v>1</v>
      </c>
      <c r="B82">
        <v>8</v>
      </c>
      <c r="C82" t="s">
        <v>678</v>
      </c>
      <c r="D82" t="s">
        <v>647</v>
      </c>
      <c r="E82" t="s">
        <v>640</v>
      </c>
      <c r="F82">
        <v>0</v>
      </c>
      <c r="G82">
        <v>1840.97</v>
      </c>
      <c r="H82" t="s">
        <v>602</v>
      </c>
      <c r="I82">
        <v>11296286.51</v>
      </c>
      <c r="J82" t="s">
        <v>641</v>
      </c>
    </row>
    <row r="83" hidden="1" spans="1:10">
      <c r="A83">
        <v>1</v>
      </c>
      <c r="B83">
        <v>8</v>
      </c>
      <c r="C83" t="s">
        <v>678</v>
      </c>
      <c r="D83" t="s">
        <v>650</v>
      </c>
      <c r="E83" t="s">
        <v>640</v>
      </c>
      <c r="F83">
        <v>0</v>
      </c>
      <c r="G83">
        <v>5953.13</v>
      </c>
      <c r="H83" t="s">
        <v>602</v>
      </c>
      <c r="I83">
        <v>11290333.38</v>
      </c>
      <c r="J83" t="s">
        <v>641</v>
      </c>
    </row>
    <row r="84" spans="1:10">
      <c r="A84">
        <v>1</v>
      </c>
      <c r="B84">
        <v>8</v>
      </c>
      <c r="C84" t="s">
        <v>678</v>
      </c>
      <c r="D84" t="s">
        <v>674</v>
      </c>
      <c r="E84" t="s">
        <v>653</v>
      </c>
      <c r="F84">
        <v>2685.89</v>
      </c>
      <c r="G84">
        <v>0</v>
      </c>
      <c r="H84" t="s">
        <v>602</v>
      </c>
      <c r="I84">
        <v>11293019.27</v>
      </c>
      <c r="J84" t="s">
        <v>641</v>
      </c>
    </row>
    <row r="85" spans="1:10">
      <c r="A85">
        <v>1</v>
      </c>
      <c r="B85">
        <v>8</v>
      </c>
      <c r="C85" t="s">
        <v>678</v>
      </c>
      <c r="D85" t="s">
        <v>673</v>
      </c>
      <c r="E85" t="s">
        <v>653</v>
      </c>
      <c r="F85">
        <v>5980.86</v>
      </c>
      <c r="G85">
        <v>0</v>
      </c>
      <c r="H85" t="s">
        <v>602</v>
      </c>
      <c r="I85">
        <v>11299000.13</v>
      </c>
      <c r="J85" t="s">
        <v>641</v>
      </c>
    </row>
    <row r="86" spans="1:10">
      <c r="A86">
        <v>1</v>
      </c>
      <c r="B86">
        <v>8</v>
      </c>
      <c r="C86" t="s">
        <v>678</v>
      </c>
      <c r="D86" t="s">
        <v>655</v>
      </c>
      <c r="E86" t="s">
        <v>653</v>
      </c>
      <c r="F86">
        <v>2346.41</v>
      </c>
      <c r="G86">
        <v>0</v>
      </c>
      <c r="H86" t="s">
        <v>602</v>
      </c>
      <c r="I86">
        <v>11301346.54</v>
      </c>
      <c r="J86" t="s">
        <v>641</v>
      </c>
    </row>
    <row r="87" spans="1:10">
      <c r="A87">
        <v>1</v>
      </c>
      <c r="B87">
        <v>8</v>
      </c>
      <c r="C87" t="s">
        <v>678</v>
      </c>
      <c r="D87" t="s">
        <v>669</v>
      </c>
      <c r="E87" t="s">
        <v>653</v>
      </c>
      <c r="F87">
        <v>2705.85</v>
      </c>
      <c r="G87">
        <v>0</v>
      </c>
      <c r="H87" t="s">
        <v>602</v>
      </c>
      <c r="I87">
        <v>11304052.39</v>
      </c>
      <c r="J87" t="s">
        <v>641</v>
      </c>
    </row>
    <row r="88" spans="1:10">
      <c r="A88">
        <v>1</v>
      </c>
      <c r="B88">
        <v>8</v>
      </c>
      <c r="C88" t="s">
        <v>678</v>
      </c>
      <c r="D88" t="s">
        <v>668</v>
      </c>
      <c r="E88" t="s">
        <v>653</v>
      </c>
      <c r="F88">
        <v>4543.06</v>
      </c>
      <c r="G88">
        <v>0</v>
      </c>
      <c r="H88" t="s">
        <v>602</v>
      </c>
      <c r="I88">
        <v>11308595.45</v>
      </c>
      <c r="J88" t="s">
        <v>641</v>
      </c>
    </row>
    <row r="89" spans="1:10">
      <c r="A89">
        <v>1</v>
      </c>
      <c r="B89">
        <v>8</v>
      </c>
      <c r="C89" t="s">
        <v>678</v>
      </c>
      <c r="D89" t="s">
        <v>656</v>
      </c>
      <c r="E89" t="s">
        <v>653</v>
      </c>
      <c r="F89">
        <v>40068.79</v>
      </c>
      <c r="G89">
        <v>0</v>
      </c>
      <c r="H89" t="s">
        <v>602</v>
      </c>
      <c r="I89">
        <v>11348664.24</v>
      </c>
      <c r="J89" t="s">
        <v>641</v>
      </c>
    </row>
    <row r="90" spans="1:10">
      <c r="A90">
        <v>1</v>
      </c>
      <c r="B90">
        <v>8</v>
      </c>
      <c r="C90" t="s">
        <v>678</v>
      </c>
      <c r="D90" t="s">
        <v>680</v>
      </c>
      <c r="E90" t="s">
        <v>653</v>
      </c>
      <c r="F90">
        <v>5331.85</v>
      </c>
      <c r="G90">
        <v>0</v>
      </c>
      <c r="H90" t="s">
        <v>602</v>
      </c>
      <c r="I90">
        <v>11353996.09</v>
      </c>
      <c r="J90" t="s">
        <v>641</v>
      </c>
    </row>
    <row r="91" hidden="1" spans="1:10">
      <c r="A91">
        <v>1</v>
      </c>
      <c r="B91">
        <v>9</v>
      </c>
      <c r="C91" t="s">
        <v>681</v>
      </c>
      <c r="D91" t="s">
        <v>642</v>
      </c>
      <c r="E91" t="s">
        <v>640</v>
      </c>
      <c r="F91">
        <v>0</v>
      </c>
      <c r="G91">
        <v>8624.54</v>
      </c>
      <c r="H91" t="s">
        <v>602</v>
      </c>
      <c r="I91">
        <v>11345371.55</v>
      </c>
      <c r="J91" t="s">
        <v>641</v>
      </c>
    </row>
    <row r="92" hidden="1" spans="1:10">
      <c r="A92">
        <v>1</v>
      </c>
      <c r="B92">
        <v>9</v>
      </c>
      <c r="C92" t="s">
        <v>681</v>
      </c>
      <c r="D92" t="s">
        <v>662</v>
      </c>
      <c r="E92" t="s">
        <v>640</v>
      </c>
      <c r="F92">
        <v>0</v>
      </c>
      <c r="G92">
        <v>15017.88</v>
      </c>
      <c r="H92" t="s">
        <v>602</v>
      </c>
      <c r="I92">
        <v>11330353.67</v>
      </c>
      <c r="J92" t="s">
        <v>641</v>
      </c>
    </row>
    <row r="93" hidden="1" spans="1:10">
      <c r="A93">
        <v>1</v>
      </c>
      <c r="B93">
        <v>9</v>
      </c>
      <c r="C93" t="s">
        <v>681</v>
      </c>
      <c r="D93" t="s">
        <v>648</v>
      </c>
      <c r="E93" t="s">
        <v>640</v>
      </c>
      <c r="F93">
        <v>0</v>
      </c>
      <c r="G93">
        <v>7463.91</v>
      </c>
      <c r="H93" t="s">
        <v>602</v>
      </c>
      <c r="I93">
        <v>11322889.76</v>
      </c>
      <c r="J93" t="s">
        <v>641</v>
      </c>
    </row>
    <row r="94" hidden="1" spans="1:10">
      <c r="A94">
        <v>1</v>
      </c>
      <c r="B94">
        <v>9</v>
      </c>
      <c r="C94" t="s">
        <v>681</v>
      </c>
      <c r="D94" t="s">
        <v>682</v>
      </c>
      <c r="E94" t="s">
        <v>640</v>
      </c>
      <c r="F94">
        <v>0</v>
      </c>
      <c r="G94">
        <v>6423.38</v>
      </c>
      <c r="H94" t="s">
        <v>602</v>
      </c>
      <c r="I94">
        <v>11316466.38</v>
      </c>
      <c r="J94" t="s">
        <v>641</v>
      </c>
    </row>
    <row r="95" hidden="1" spans="1:10">
      <c r="A95">
        <v>1</v>
      </c>
      <c r="B95">
        <v>9</v>
      </c>
      <c r="C95" t="s">
        <v>681</v>
      </c>
      <c r="D95" t="s">
        <v>643</v>
      </c>
      <c r="E95" t="s">
        <v>640</v>
      </c>
      <c r="F95">
        <v>0</v>
      </c>
      <c r="G95">
        <v>1880.99</v>
      </c>
      <c r="H95" t="s">
        <v>602</v>
      </c>
      <c r="I95">
        <v>11314585.39</v>
      </c>
      <c r="J95" t="s">
        <v>641</v>
      </c>
    </row>
    <row r="96" hidden="1" spans="1:10">
      <c r="A96">
        <v>1</v>
      </c>
      <c r="B96">
        <v>9</v>
      </c>
      <c r="C96" t="s">
        <v>681</v>
      </c>
      <c r="D96" t="s">
        <v>683</v>
      </c>
      <c r="E96" t="s">
        <v>640</v>
      </c>
      <c r="F96">
        <v>0</v>
      </c>
      <c r="G96">
        <v>1170.62</v>
      </c>
      <c r="H96" t="s">
        <v>602</v>
      </c>
      <c r="I96">
        <v>11313414.77</v>
      </c>
      <c r="J96" t="s">
        <v>641</v>
      </c>
    </row>
    <row r="97" hidden="1" spans="1:10">
      <c r="A97">
        <v>1</v>
      </c>
      <c r="B97">
        <v>9</v>
      </c>
      <c r="C97" t="s">
        <v>681</v>
      </c>
      <c r="D97" t="s">
        <v>663</v>
      </c>
      <c r="E97" t="s">
        <v>640</v>
      </c>
      <c r="F97">
        <v>0</v>
      </c>
      <c r="G97">
        <v>2211.17</v>
      </c>
      <c r="H97" t="s">
        <v>602</v>
      </c>
      <c r="I97">
        <v>11311203.6</v>
      </c>
      <c r="J97" t="s">
        <v>641</v>
      </c>
    </row>
    <row r="98" hidden="1" spans="1:10">
      <c r="A98">
        <v>1</v>
      </c>
      <c r="B98">
        <v>9</v>
      </c>
      <c r="C98" t="s">
        <v>681</v>
      </c>
      <c r="D98" t="s">
        <v>664</v>
      </c>
      <c r="E98" t="s">
        <v>640</v>
      </c>
      <c r="F98">
        <v>0</v>
      </c>
      <c r="G98">
        <v>2471.3</v>
      </c>
      <c r="H98" t="s">
        <v>602</v>
      </c>
      <c r="I98">
        <v>11308732.3</v>
      </c>
      <c r="J98" t="s">
        <v>641</v>
      </c>
    </row>
    <row r="99" hidden="1" spans="1:10">
      <c r="A99">
        <v>1</v>
      </c>
      <c r="B99">
        <v>9</v>
      </c>
      <c r="C99" t="s">
        <v>681</v>
      </c>
      <c r="D99" t="s">
        <v>644</v>
      </c>
      <c r="E99" t="s">
        <v>640</v>
      </c>
      <c r="F99">
        <v>0</v>
      </c>
      <c r="G99">
        <v>2301.21</v>
      </c>
      <c r="H99" t="s">
        <v>602</v>
      </c>
      <c r="I99">
        <v>11306431.09</v>
      </c>
      <c r="J99" t="s">
        <v>641</v>
      </c>
    </row>
    <row r="100" spans="1:10">
      <c r="A100">
        <v>1</v>
      </c>
      <c r="B100">
        <v>9</v>
      </c>
      <c r="C100" t="s">
        <v>681</v>
      </c>
      <c r="D100" t="s">
        <v>655</v>
      </c>
      <c r="E100" t="s">
        <v>653</v>
      </c>
      <c r="F100">
        <v>2336.43</v>
      </c>
      <c r="G100">
        <v>0</v>
      </c>
      <c r="H100" t="s">
        <v>602</v>
      </c>
      <c r="I100">
        <v>11308767.52</v>
      </c>
      <c r="J100" t="s">
        <v>641</v>
      </c>
    </row>
    <row r="101" spans="1:10">
      <c r="A101">
        <v>1</v>
      </c>
      <c r="B101">
        <v>9</v>
      </c>
      <c r="C101" t="s">
        <v>681</v>
      </c>
      <c r="D101" t="s">
        <v>668</v>
      </c>
      <c r="E101" t="s">
        <v>653</v>
      </c>
      <c r="F101">
        <v>4642.9</v>
      </c>
      <c r="G101">
        <v>0</v>
      </c>
      <c r="H101" t="s">
        <v>602</v>
      </c>
      <c r="I101">
        <v>11313410.42</v>
      </c>
      <c r="J101" t="s">
        <v>641</v>
      </c>
    </row>
    <row r="102" spans="1:10">
      <c r="A102">
        <v>1</v>
      </c>
      <c r="B102">
        <v>9</v>
      </c>
      <c r="C102" t="s">
        <v>681</v>
      </c>
      <c r="D102" t="s">
        <v>656</v>
      </c>
      <c r="E102" t="s">
        <v>653</v>
      </c>
      <c r="F102">
        <v>20668.43</v>
      </c>
      <c r="G102">
        <v>0</v>
      </c>
      <c r="H102" t="s">
        <v>602</v>
      </c>
      <c r="I102">
        <v>11334078.85</v>
      </c>
      <c r="J102" t="s">
        <v>641</v>
      </c>
    </row>
    <row r="103" spans="1:10">
      <c r="A103">
        <v>1</v>
      </c>
      <c r="B103">
        <v>9</v>
      </c>
      <c r="C103" t="s">
        <v>681</v>
      </c>
      <c r="D103" t="s">
        <v>684</v>
      </c>
      <c r="E103" t="s">
        <v>653</v>
      </c>
      <c r="F103">
        <v>6090.7</v>
      </c>
      <c r="G103">
        <v>0</v>
      </c>
      <c r="H103" t="s">
        <v>602</v>
      </c>
      <c r="I103">
        <v>11340169.55</v>
      </c>
      <c r="J103" t="s">
        <v>641</v>
      </c>
    </row>
    <row r="104" spans="1:10">
      <c r="A104">
        <v>1</v>
      </c>
      <c r="B104">
        <v>9</v>
      </c>
      <c r="C104" t="s">
        <v>681</v>
      </c>
      <c r="D104" t="s">
        <v>685</v>
      </c>
      <c r="E104" t="s">
        <v>653</v>
      </c>
      <c r="F104">
        <v>3215.09</v>
      </c>
      <c r="G104">
        <v>0</v>
      </c>
      <c r="H104" t="s">
        <v>602</v>
      </c>
      <c r="I104">
        <v>11343384.64</v>
      </c>
      <c r="J104" t="s">
        <v>641</v>
      </c>
    </row>
    <row r="105" spans="1:10">
      <c r="A105">
        <v>1</v>
      </c>
      <c r="B105">
        <v>9</v>
      </c>
      <c r="C105" t="s">
        <v>681</v>
      </c>
      <c r="D105" t="s">
        <v>686</v>
      </c>
      <c r="E105" t="s">
        <v>653</v>
      </c>
      <c r="F105">
        <v>3724.31</v>
      </c>
      <c r="G105">
        <v>0</v>
      </c>
      <c r="H105" t="s">
        <v>602</v>
      </c>
      <c r="I105">
        <v>11347108.95</v>
      </c>
      <c r="J105" t="s">
        <v>641</v>
      </c>
    </row>
    <row r="106" spans="1:10">
      <c r="A106">
        <v>1</v>
      </c>
      <c r="B106">
        <v>9</v>
      </c>
      <c r="C106" t="s">
        <v>681</v>
      </c>
      <c r="D106" t="s">
        <v>665</v>
      </c>
      <c r="E106" t="s">
        <v>653</v>
      </c>
      <c r="F106">
        <v>15326.58</v>
      </c>
      <c r="G106">
        <v>0</v>
      </c>
      <c r="H106" t="s">
        <v>602</v>
      </c>
      <c r="I106">
        <v>11362435.53</v>
      </c>
      <c r="J106" t="s">
        <v>641</v>
      </c>
    </row>
    <row r="107" spans="1:10">
      <c r="A107">
        <v>1</v>
      </c>
      <c r="B107">
        <v>9</v>
      </c>
      <c r="C107" t="s">
        <v>681</v>
      </c>
      <c r="D107" t="s">
        <v>675</v>
      </c>
      <c r="E107" t="s">
        <v>653</v>
      </c>
      <c r="F107">
        <v>1198.17</v>
      </c>
      <c r="G107">
        <v>0</v>
      </c>
      <c r="H107" t="s">
        <v>602</v>
      </c>
      <c r="I107">
        <v>11363633.7</v>
      </c>
      <c r="J107" t="s">
        <v>641</v>
      </c>
    </row>
    <row r="108" spans="1:10">
      <c r="A108">
        <v>1</v>
      </c>
      <c r="B108">
        <v>9</v>
      </c>
      <c r="C108" t="s">
        <v>681</v>
      </c>
      <c r="D108" t="s">
        <v>669</v>
      </c>
      <c r="E108" t="s">
        <v>653</v>
      </c>
      <c r="F108">
        <v>2775.72</v>
      </c>
      <c r="G108">
        <v>0</v>
      </c>
      <c r="H108" t="s">
        <v>602</v>
      </c>
      <c r="I108">
        <v>11366409.42</v>
      </c>
      <c r="J108" t="s">
        <v>641</v>
      </c>
    </row>
    <row r="109" spans="1:10">
      <c r="A109">
        <v>1</v>
      </c>
      <c r="B109">
        <v>9</v>
      </c>
      <c r="C109" t="s">
        <v>681</v>
      </c>
      <c r="D109" t="s">
        <v>654</v>
      </c>
      <c r="E109" t="s">
        <v>653</v>
      </c>
      <c r="F109">
        <v>2496.19</v>
      </c>
      <c r="G109">
        <v>0</v>
      </c>
      <c r="H109" t="s">
        <v>602</v>
      </c>
      <c r="I109">
        <v>11368905.61</v>
      </c>
      <c r="J109" t="s">
        <v>641</v>
      </c>
    </row>
    <row r="110" spans="1:10">
      <c r="A110">
        <v>1</v>
      </c>
      <c r="B110">
        <v>9</v>
      </c>
      <c r="C110" t="s">
        <v>681</v>
      </c>
      <c r="D110" t="s">
        <v>687</v>
      </c>
      <c r="E110" t="s">
        <v>653</v>
      </c>
      <c r="F110">
        <v>11292.74</v>
      </c>
      <c r="G110">
        <v>0</v>
      </c>
      <c r="H110" t="s">
        <v>602</v>
      </c>
      <c r="I110">
        <v>11380198.35</v>
      </c>
      <c r="J110" t="s">
        <v>641</v>
      </c>
    </row>
    <row r="111" hidden="1" spans="1:10">
      <c r="A111">
        <v>1</v>
      </c>
      <c r="B111">
        <v>10</v>
      </c>
      <c r="C111" t="s">
        <v>688</v>
      </c>
      <c r="D111" t="s">
        <v>662</v>
      </c>
      <c r="E111" t="s">
        <v>671</v>
      </c>
      <c r="F111">
        <v>0</v>
      </c>
      <c r="G111">
        <v>17149.01</v>
      </c>
      <c r="H111" t="s">
        <v>602</v>
      </c>
      <c r="I111">
        <v>11363049.34</v>
      </c>
      <c r="J111" t="s">
        <v>641</v>
      </c>
    </row>
    <row r="112" hidden="1" spans="1:10">
      <c r="A112">
        <v>1</v>
      </c>
      <c r="B112">
        <v>10</v>
      </c>
      <c r="C112" t="s">
        <v>688</v>
      </c>
      <c r="D112" t="s">
        <v>648</v>
      </c>
      <c r="E112" t="s">
        <v>671</v>
      </c>
      <c r="F112">
        <v>0</v>
      </c>
      <c r="G112">
        <v>2351.24</v>
      </c>
      <c r="H112" t="s">
        <v>602</v>
      </c>
      <c r="I112">
        <v>11360698.1</v>
      </c>
      <c r="J112" t="s">
        <v>641</v>
      </c>
    </row>
    <row r="113" hidden="1" spans="1:10">
      <c r="A113">
        <v>1</v>
      </c>
      <c r="B113">
        <v>10</v>
      </c>
      <c r="C113" t="s">
        <v>688</v>
      </c>
      <c r="D113" t="s">
        <v>660</v>
      </c>
      <c r="E113" t="s">
        <v>671</v>
      </c>
      <c r="F113">
        <v>0</v>
      </c>
      <c r="G113">
        <v>94779.76</v>
      </c>
      <c r="H113" t="s">
        <v>602</v>
      </c>
      <c r="I113">
        <v>11265918.34</v>
      </c>
      <c r="J113" t="s">
        <v>641</v>
      </c>
    </row>
    <row r="114" hidden="1" spans="1:10">
      <c r="A114">
        <v>1</v>
      </c>
      <c r="B114">
        <v>10</v>
      </c>
      <c r="C114" t="s">
        <v>688</v>
      </c>
      <c r="D114" t="s">
        <v>645</v>
      </c>
      <c r="E114" t="s">
        <v>671</v>
      </c>
      <c r="F114">
        <v>0</v>
      </c>
      <c r="G114">
        <v>680.36</v>
      </c>
      <c r="H114" t="s">
        <v>602</v>
      </c>
      <c r="I114">
        <v>11265237.98</v>
      </c>
      <c r="J114" t="s">
        <v>641</v>
      </c>
    </row>
    <row r="115" hidden="1" spans="1:10">
      <c r="A115">
        <v>1</v>
      </c>
      <c r="B115">
        <v>10</v>
      </c>
      <c r="C115" t="s">
        <v>688</v>
      </c>
      <c r="D115" t="s">
        <v>683</v>
      </c>
      <c r="E115" t="s">
        <v>671</v>
      </c>
      <c r="F115">
        <v>0</v>
      </c>
      <c r="G115">
        <v>1170.62</v>
      </c>
      <c r="H115" t="s">
        <v>602</v>
      </c>
      <c r="I115">
        <v>11264067.36</v>
      </c>
      <c r="J115" t="s">
        <v>641</v>
      </c>
    </row>
    <row r="116" hidden="1" spans="1:10">
      <c r="A116">
        <v>1</v>
      </c>
      <c r="B116">
        <v>10</v>
      </c>
      <c r="C116" t="s">
        <v>688</v>
      </c>
      <c r="D116" t="s">
        <v>679</v>
      </c>
      <c r="E116" t="s">
        <v>671</v>
      </c>
      <c r="F116">
        <v>0</v>
      </c>
      <c r="G116">
        <v>860.45</v>
      </c>
      <c r="H116" t="s">
        <v>602</v>
      </c>
      <c r="I116">
        <v>11263206.91</v>
      </c>
      <c r="J116" t="s">
        <v>641</v>
      </c>
    </row>
    <row r="117" spans="1:10">
      <c r="A117">
        <v>1</v>
      </c>
      <c r="B117">
        <v>10</v>
      </c>
      <c r="C117" t="s">
        <v>688</v>
      </c>
      <c r="D117" t="s">
        <v>669</v>
      </c>
      <c r="E117" t="s">
        <v>653</v>
      </c>
      <c r="F117">
        <v>698.92</v>
      </c>
      <c r="G117">
        <v>0</v>
      </c>
      <c r="H117" t="s">
        <v>602</v>
      </c>
      <c r="I117">
        <v>11263905.83</v>
      </c>
      <c r="J117" t="s">
        <v>641</v>
      </c>
    </row>
    <row r="118" spans="1:10">
      <c r="A118">
        <v>1</v>
      </c>
      <c r="B118">
        <v>10</v>
      </c>
      <c r="C118" t="s">
        <v>688</v>
      </c>
      <c r="D118" t="s">
        <v>656</v>
      </c>
      <c r="E118" t="s">
        <v>653</v>
      </c>
      <c r="F118">
        <v>27907.38</v>
      </c>
      <c r="G118">
        <v>0</v>
      </c>
      <c r="H118" t="s">
        <v>602</v>
      </c>
      <c r="I118">
        <v>11291813.21</v>
      </c>
      <c r="J118" t="s">
        <v>641</v>
      </c>
    </row>
    <row r="119" spans="1:10">
      <c r="A119">
        <v>1</v>
      </c>
      <c r="B119">
        <v>10</v>
      </c>
      <c r="C119" t="s">
        <v>688</v>
      </c>
      <c r="D119" t="s">
        <v>665</v>
      </c>
      <c r="E119" t="s">
        <v>653</v>
      </c>
      <c r="F119">
        <v>17443.36</v>
      </c>
      <c r="G119">
        <v>0</v>
      </c>
      <c r="H119" t="s">
        <v>602</v>
      </c>
      <c r="I119">
        <v>11309256.57</v>
      </c>
      <c r="J119" t="s">
        <v>641</v>
      </c>
    </row>
    <row r="120" hidden="1" spans="1:10">
      <c r="A120">
        <v>1</v>
      </c>
      <c r="B120">
        <v>11</v>
      </c>
      <c r="C120" t="s">
        <v>689</v>
      </c>
      <c r="D120" t="s">
        <v>648</v>
      </c>
      <c r="E120" t="s">
        <v>671</v>
      </c>
      <c r="F120">
        <v>0</v>
      </c>
      <c r="G120">
        <v>12866.77</v>
      </c>
      <c r="H120" t="s">
        <v>602</v>
      </c>
      <c r="I120">
        <v>11296389.8</v>
      </c>
      <c r="J120" t="s">
        <v>641</v>
      </c>
    </row>
    <row r="121" hidden="1" spans="1:10">
      <c r="A121">
        <v>1</v>
      </c>
      <c r="B121">
        <v>11</v>
      </c>
      <c r="C121" t="s">
        <v>689</v>
      </c>
      <c r="D121" t="s">
        <v>644</v>
      </c>
      <c r="E121" t="s">
        <v>671</v>
      </c>
      <c r="F121">
        <v>0</v>
      </c>
      <c r="G121">
        <v>2301.21</v>
      </c>
      <c r="H121" t="s">
        <v>602</v>
      </c>
      <c r="I121">
        <v>11294088.59</v>
      </c>
      <c r="J121" t="s">
        <v>641</v>
      </c>
    </row>
    <row r="122" hidden="1" spans="1:10">
      <c r="A122">
        <v>1</v>
      </c>
      <c r="B122">
        <v>11</v>
      </c>
      <c r="C122" t="s">
        <v>689</v>
      </c>
      <c r="D122" t="s">
        <v>663</v>
      </c>
      <c r="E122" t="s">
        <v>671</v>
      </c>
      <c r="F122">
        <v>0</v>
      </c>
      <c r="G122">
        <v>4812.53</v>
      </c>
      <c r="H122" t="s">
        <v>602</v>
      </c>
      <c r="I122">
        <v>11289276.06</v>
      </c>
      <c r="J122" t="s">
        <v>641</v>
      </c>
    </row>
    <row r="123" spans="1:10">
      <c r="A123">
        <v>1</v>
      </c>
      <c r="B123">
        <v>11</v>
      </c>
      <c r="C123" t="s">
        <v>689</v>
      </c>
      <c r="D123" t="s">
        <v>668</v>
      </c>
      <c r="E123" t="s">
        <v>690</v>
      </c>
      <c r="F123">
        <v>4692.83</v>
      </c>
      <c r="G123">
        <v>0</v>
      </c>
      <c r="H123" t="s">
        <v>602</v>
      </c>
      <c r="I123">
        <v>11293968.89</v>
      </c>
      <c r="J123" t="s">
        <v>641</v>
      </c>
    </row>
    <row r="124" spans="1:10">
      <c r="A124">
        <v>1</v>
      </c>
      <c r="B124">
        <v>11</v>
      </c>
      <c r="C124" t="s">
        <v>689</v>
      </c>
      <c r="D124" t="s">
        <v>656</v>
      </c>
      <c r="E124" t="s">
        <v>690</v>
      </c>
      <c r="F124">
        <v>18661.49</v>
      </c>
      <c r="G124">
        <v>0</v>
      </c>
      <c r="H124" t="s">
        <v>602</v>
      </c>
      <c r="I124">
        <v>11312630.38</v>
      </c>
      <c r="J124" t="s">
        <v>641</v>
      </c>
    </row>
    <row r="125" spans="1:10">
      <c r="A125">
        <v>1</v>
      </c>
      <c r="B125">
        <v>11</v>
      </c>
      <c r="C125" t="s">
        <v>689</v>
      </c>
      <c r="D125" t="s">
        <v>673</v>
      </c>
      <c r="E125" t="s">
        <v>690</v>
      </c>
      <c r="F125">
        <v>5990.85</v>
      </c>
      <c r="G125">
        <v>0</v>
      </c>
      <c r="H125" t="s">
        <v>602</v>
      </c>
      <c r="I125">
        <v>11318621.23</v>
      </c>
      <c r="J125" t="s">
        <v>641</v>
      </c>
    </row>
    <row r="126" spans="1:10">
      <c r="A126">
        <v>1</v>
      </c>
      <c r="B126">
        <v>11</v>
      </c>
      <c r="C126" t="s">
        <v>689</v>
      </c>
      <c r="D126" t="s">
        <v>669</v>
      </c>
      <c r="E126" t="s">
        <v>690</v>
      </c>
      <c r="F126">
        <v>1048.38</v>
      </c>
      <c r="G126">
        <v>0</v>
      </c>
      <c r="H126" t="s">
        <v>602</v>
      </c>
      <c r="I126">
        <v>11319669.61</v>
      </c>
      <c r="J126" t="s">
        <v>641</v>
      </c>
    </row>
    <row r="127" spans="1:10">
      <c r="A127">
        <v>1</v>
      </c>
      <c r="B127">
        <v>11</v>
      </c>
      <c r="C127" t="s">
        <v>689</v>
      </c>
      <c r="D127" t="s">
        <v>687</v>
      </c>
      <c r="E127" t="s">
        <v>690</v>
      </c>
      <c r="F127">
        <v>9685.2</v>
      </c>
      <c r="G127">
        <v>0</v>
      </c>
      <c r="H127" t="s">
        <v>602</v>
      </c>
      <c r="I127">
        <v>11329354.81</v>
      </c>
      <c r="J127" t="s">
        <v>641</v>
      </c>
    </row>
    <row r="128" hidden="1" spans="1:10">
      <c r="A128">
        <v>1</v>
      </c>
      <c r="B128">
        <v>14</v>
      </c>
      <c r="C128" t="s">
        <v>691</v>
      </c>
      <c r="D128" t="s">
        <v>651</v>
      </c>
      <c r="E128" t="s">
        <v>671</v>
      </c>
      <c r="F128">
        <v>0</v>
      </c>
      <c r="G128">
        <v>1140.6</v>
      </c>
      <c r="H128" t="s">
        <v>602</v>
      </c>
      <c r="I128">
        <v>11328214.21</v>
      </c>
      <c r="J128" t="s">
        <v>641</v>
      </c>
    </row>
    <row r="129" hidden="1" spans="1:10">
      <c r="A129">
        <v>1</v>
      </c>
      <c r="B129">
        <v>14</v>
      </c>
      <c r="C129" t="s">
        <v>691</v>
      </c>
      <c r="D129" t="s">
        <v>661</v>
      </c>
      <c r="E129" t="s">
        <v>671</v>
      </c>
      <c r="F129">
        <v>0</v>
      </c>
      <c r="G129">
        <v>4752.5</v>
      </c>
      <c r="H129" t="s">
        <v>602</v>
      </c>
      <c r="I129">
        <v>11323461.71</v>
      </c>
      <c r="J129" t="s">
        <v>641</v>
      </c>
    </row>
    <row r="130" hidden="1" spans="1:10">
      <c r="A130">
        <v>1</v>
      </c>
      <c r="B130">
        <v>14</v>
      </c>
      <c r="C130" t="s">
        <v>691</v>
      </c>
      <c r="D130" t="s">
        <v>692</v>
      </c>
      <c r="E130" t="s">
        <v>671</v>
      </c>
      <c r="F130">
        <v>0</v>
      </c>
      <c r="G130">
        <v>1280.67</v>
      </c>
      <c r="H130" t="s">
        <v>602</v>
      </c>
      <c r="I130">
        <v>11322181.04</v>
      </c>
      <c r="J130" t="s">
        <v>641</v>
      </c>
    </row>
    <row r="131" spans="1:10">
      <c r="A131">
        <v>1</v>
      </c>
      <c r="B131">
        <v>14</v>
      </c>
      <c r="C131" t="s">
        <v>691</v>
      </c>
      <c r="D131" t="s">
        <v>657</v>
      </c>
      <c r="E131" t="s">
        <v>693</v>
      </c>
      <c r="F131">
        <v>3484.68</v>
      </c>
      <c r="G131">
        <v>0</v>
      </c>
      <c r="H131" t="s">
        <v>602</v>
      </c>
      <c r="I131">
        <v>11325665.72</v>
      </c>
      <c r="J131" t="s">
        <v>641</v>
      </c>
    </row>
    <row r="132" spans="1:10">
      <c r="A132">
        <v>1</v>
      </c>
      <c r="B132">
        <v>14</v>
      </c>
      <c r="C132" t="s">
        <v>691</v>
      </c>
      <c r="D132" t="s">
        <v>673</v>
      </c>
      <c r="E132" t="s">
        <v>693</v>
      </c>
      <c r="F132">
        <v>6040.77</v>
      </c>
      <c r="G132">
        <v>0</v>
      </c>
      <c r="H132" t="s">
        <v>602</v>
      </c>
      <c r="I132">
        <v>11331706.49</v>
      </c>
      <c r="J132" t="s">
        <v>641</v>
      </c>
    </row>
    <row r="133" spans="1:10">
      <c r="A133">
        <v>1</v>
      </c>
      <c r="B133">
        <v>14</v>
      </c>
      <c r="C133" t="s">
        <v>691</v>
      </c>
      <c r="D133" t="s">
        <v>656</v>
      </c>
      <c r="E133" t="s">
        <v>693</v>
      </c>
      <c r="F133">
        <v>19180.7</v>
      </c>
      <c r="G133">
        <v>0</v>
      </c>
      <c r="H133" t="s">
        <v>602</v>
      </c>
      <c r="I133">
        <v>11350887.19</v>
      </c>
      <c r="J133" t="s">
        <v>641</v>
      </c>
    </row>
    <row r="134" spans="1:10">
      <c r="A134">
        <v>1</v>
      </c>
      <c r="B134">
        <v>14</v>
      </c>
      <c r="C134" t="s">
        <v>691</v>
      </c>
      <c r="D134" t="s">
        <v>668</v>
      </c>
      <c r="E134" t="s">
        <v>693</v>
      </c>
      <c r="F134">
        <v>9665.24</v>
      </c>
      <c r="G134">
        <v>0</v>
      </c>
      <c r="H134" t="s">
        <v>602</v>
      </c>
      <c r="I134">
        <v>11360552.43</v>
      </c>
      <c r="J134" t="s">
        <v>641</v>
      </c>
    </row>
    <row r="135" spans="1:10">
      <c r="A135">
        <v>1</v>
      </c>
      <c r="B135">
        <v>14</v>
      </c>
      <c r="C135" t="s">
        <v>691</v>
      </c>
      <c r="D135" t="s">
        <v>669</v>
      </c>
      <c r="E135" t="s">
        <v>693</v>
      </c>
      <c r="F135">
        <v>5391.75</v>
      </c>
      <c r="G135">
        <v>0</v>
      </c>
      <c r="H135" t="s">
        <v>602</v>
      </c>
      <c r="I135">
        <v>11365944.18</v>
      </c>
      <c r="J135" t="s">
        <v>641</v>
      </c>
    </row>
    <row r="136" hidden="1" spans="1:10">
      <c r="A136">
        <v>1</v>
      </c>
      <c r="B136">
        <v>15</v>
      </c>
      <c r="C136" t="s">
        <v>694</v>
      </c>
      <c r="D136" t="s">
        <v>679</v>
      </c>
      <c r="E136" t="s">
        <v>695</v>
      </c>
      <c r="F136">
        <v>0</v>
      </c>
      <c r="G136">
        <v>860.45</v>
      </c>
      <c r="H136" t="s">
        <v>602</v>
      </c>
      <c r="I136">
        <v>11365083.73</v>
      </c>
      <c r="J136" t="s">
        <v>641</v>
      </c>
    </row>
    <row r="137" hidden="1" spans="1:10">
      <c r="A137">
        <v>1</v>
      </c>
      <c r="B137">
        <v>15</v>
      </c>
      <c r="C137" t="s">
        <v>694</v>
      </c>
      <c r="D137" t="s">
        <v>696</v>
      </c>
      <c r="E137" t="s">
        <v>695</v>
      </c>
      <c r="F137">
        <v>0</v>
      </c>
      <c r="G137">
        <v>880.46</v>
      </c>
      <c r="H137" t="s">
        <v>602</v>
      </c>
      <c r="I137">
        <v>11364203.27</v>
      </c>
      <c r="J137" t="s">
        <v>641</v>
      </c>
    </row>
    <row r="138" hidden="1" spans="1:10">
      <c r="A138">
        <v>1</v>
      </c>
      <c r="B138">
        <v>15</v>
      </c>
      <c r="C138" t="s">
        <v>694</v>
      </c>
      <c r="D138" t="s">
        <v>661</v>
      </c>
      <c r="E138" t="s">
        <v>695</v>
      </c>
      <c r="F138">
        <v>0</v>
      </c>
      <c r="G138">
        <v>4562.39</v>
      </c>
      <c r="H138" t="s">
        <v>602</v>
      </c>
      <c r="I138">
        <v>11359640.88</v>
      </c>
      <c r="J138" t="s">
        <v>641</v>
      </c>
    </row>
    <row r="139" hidden="1" spans="1:10">
      <c r="A139">
        <v>1</v>
      </c>
      <c r="B139">
        <v>15</v>
      </c>
      <c r="C139" t="s">
        <v>694</v>
      </c>
      <c r="D139" t="s">
        <v>663</v>
      </c>
      <c r="E139" t="s">
        <v>695</v>
      </c>
      <c r="F139">
        <v>0</v>
      </c>
      <c r="G139">
        <v>2331.23</v>
      </c>
      <c r="H139" t="s">
        <v>602</v>
      </c>
      <c r="I139">
        <v>11357309.65</v>
      </c>
      <c r="J139" t="s">
        <v>641</v>
      </c>
    </row>
    <row r="140" spans="1:10">
      <c r="A140">
        <v>1</v>
      </c>
      <c r="B140">
        <v>15</v>
      </c>
      <c r="C140" t="s">
        <v>694</v>
      </c>
      <c r="D140" t="s">
        <v>667</v>
      </c>
      <c r="E140" t="s">
        <v>697</v>
      </c>
      <c r="F140">
        <v>13299.69</v>
      </c>
      <c r="G140">
        <v>0</v>
      </c>
      <c r="H140" t="s">
        <v>602</v>
      </c>
      <c r="I140">
        <v>11370609.34</v>
      </c>
      <c r="J140" t="s">
        <v>641</v>
      </c>
    </row>
    <row r="141" spans="1:10">
      <c r="A141">
        <v>1</v>
      </c>
      <c r="B141">
        <v>15</v>
      </c>
      <c r="C141" t="s">
        <v>694</v>
      </c>
      <c r="D141" t="s">
        <v>680</v>
      </c>
      <c r="E141" t="s">
        <v>697</v>
      </c>
      <c r="F141">
        <v>1757.32</v>
      </c>
      <c r="G141">
        <v>0</v>
      </c>
      <c r="H141" t="s">
        <v>602</v>
      </c>
      <c r="I141">
        <v>11372366.66</v>
      </c>
      <c r="J141" t="s">
        <v>641</v>
      </c>
    </row>
    <row r="142" hidden="1" spans="1:10">
      <c r="A142">
        <v>1</v>
      </c>
      <c r="B142">
        <v>16</v>
      </c>
      <c r="C142" t="s">
        <v>698</v>
      </c>
      <c r="D142" t="s">
        <v>643</v>
      </c>
      <c r="E142" t="s">
        <v>671</v>
      </c>
      <c r="F142">
        <v>0</v>
      </c>
      <c r="G142">
        <v>1830.97</v>
      </c>
      <c r="H142" t="s">
        <v>602</v>
      </c>
      <c r="I142">
        <v>11370535.69</v>
      </c>
      <c r="J142" t="s">
        <v>641</v>
      </c>
    </row>
    <row r="143" hidden="1" spans="1:10">
      <c r="A143">
        <v>1</v>
      </c>
      <c r="B143">
        <v>16</v>
      </c>
      <c r="C143" t="s">
        <v>698</v>
      </c>
      <c r="D143" t="s">
        <v>644</v>
      </c>
      <c r="E143" t="s">
        <v>671</v>
      </c>
      <c r="F143">
        <v>0</v>
      </c>
      <c r="G143">
        <v>4602.42</v>
      </c>
      <c r="H143" t="s">
        <v>602</v>
      </c>
      <c r="I143">
        <v>11365933.27</v>
      </c>
      <c r="J143" t="s">
        <v>641</v>
      </c>
    </row>
    <row r="144" hidden="1" spans="1:10">
      <c r="A144">
        <v>1</v>
      </c>
      <c r="B144">
        <v>16</v>
      </c>
      <c r="C144" t="s">
        <v>698</v>
      </c>
      <c r="D144" t="s">
        <v>645</v>
      </c>
      <c r="E144" t="s">
        <v>671</v>
      </c>
      <c r="F144">
        <v>0</v>
      </c>
      <c r="G144">
        <v>710.38</v>
      </c>
      <c r="H144" t="s">
        <v>602</v>
      </c>
      <c r="I144">
        <v>11365222.89</v>
      </c>
      <c r="J144" t="s">
        <v>641</v>
      </c>
    </row>
    <row r="145" hidden="1" spans="1:10">
      <c r="A145">
        <v>1</v>
      </c>
      <c r="B145">
        <v>16</v>
      </c>
      <c r="C145" t="s">
        <v>698</v>
      </c>
      <c r="D145" t="s">
        <v>672</v>
      </c>
      <c r="E145" t="s">
        <v>671</v>
      </c>
      <c r="F145">
        <v>0</v>
      </c>
      <c r="G145">
        <v>5803.05</v>
      </c>
      <c r="H145" t="s">
        <v>602</v>
      </c>
      <c r="I145">
        <v>11359419.84</v>
      </c>
      <c r="J145" t="s">
        <v>641</v>
      </c>
    </row>
    <row r="146" spans="1:10">
      <c r="A146">
        <v>1</v>
      </c>
      <c r="B146">
        <v>16</v>
      </c>
      <c r="C146" t="s">
        <v>698</v>
      </c>
      <c r="D146" t="s">
        <v>699</v>
      </c>
      <c r="E146" t="s">
        <v>697</v>
      </c>
      <c r="F146">
        <v>10454.03</v>
      </c>
      <c r="G146">
        <v>0</v>
      </c>
      <c r="H146" t="s">
        <v>602</v>
      </c>
      <c r="I146">
        <v>11369873.87</v>
      </c>
      <c r="J146" t="s">
        <v>641</v>
      </c>
    </row>
    <row r="147" spans="1:10">
      <c r="A147">
        <v>1</v>
      </c>
      <c r="B147">
        <v>16</v>
      </c>
      <c r="C147" t="s">
        <v>698</v>
      </c>
      <c r="D147" t="s">
        <v>656</v>
      </c>
      <c r="E147" t="s">
        <v>697</v>
      </c>
      <c r="F147">
        <v>29654.7</v>
      </c>
      <c r="G147">
        <v>0</v>
      </c>
      <c r="H147" t="s">
        <v>602</v>
      </c>
      <c r="I147">
        <v>11399528.57</v>
      </c>
      <c r="J147" t="s">
        <v>641</v>
      </c>
    </row>
    <row r="148" spans="1:10">
      <c r="A148">
        <v>1</v>
      </c>
      <c r="B148">
        <v>16</v>
      </c>
      <c r="C148" t="s">
        <v>698</v>
      </c>
      <c r="D148" t="s">
        <v>668</v>
      </c>
      <c r="E148" t="s">
        <v>697</v>
      </c>
      <c r="F148">
        <v>4692.83</v>
      </c>
      <c r="G148">
        <v>0</v>
      </c>
      <c r="H148" t="s">
        <v>602</v>
      </c>
      <c r="I148">
        <v>11404221.4</v>
      </c>
      <c r="J148" t="s">
        <v>641</v>
      </c>
    </row>
    <row r="149" spans="1:10">
      <c r="A149">
        <v>1</v>
      </c>
      <c r="B149">
        <v>16</v>
      </c>
      <c r="C149" t="s">
        <v>698</v>
      </c>
      <c r="D149" t="s">
        <v>669</v>
      </c>
      <c r="E149" t="s">
        <v>697</v>
      </c>
      <c r="F149">
        <v>1078.35</v>
      </c>
      <c r="G149">
        <v>0</v>
      </c>
      <c r="H149" t="s">
        <v>602</v>
      </c>
      <c r="I149">
        <v>11405299.75</v>
      </c>
      <c r="J149" t="s">
        <v>641</v>
      </c>
    </row>
    <row r="150" spans="1:10">
      <c r="A150">
        <v>1</v>
      </c>
      <c r="B150">
        <v>16</v>
      </c>
      <c r="C150" t="s">
        <v>698</v>
      </c>
      <c r="D150" t="s">
        <v>655</v>
      </c>
      <c r="E150" t="s">
        <v>697</v>
      </c>
      <c r="F150">
        <v>7159.06</v>
      </c>
      <c r="G150">
        <v>0</v>
      </c>
      <c r="H150" t="s">
        <v>602</v>
      </c>
      <c r="I150">
        <v>11412458.81</v>
      </c>
      <c r="J150" t="s">
        <v>641</v>
      </c>
    </row>
    <row r="151" spans="1:10">
      <c r="A151">
        <v>1</v>
      </c>
      <c r="B151">
        <v>16</v>
      </c>
      <c r="C151" t="s">
        <v>698</v>
      </c>
      <c r="D151" t="s">
        <v>674</v>
      </c>
      <c r="E151" t="s">
        <v>697</v>
      </c>
      <c r="F151">
        <v>2016.92</v>
      </c>
      <c r="G151">
        <v>0</v>
      </c>
      <c r="H151" t="s">
        <v>602</v>
      </c>
      <c r="I151">
        <v>11414475.73</v>
      </c>
      <c r="J151" t="s">
        <v>641</v>
      </c>
    </row>
    <row r="152" hidden="1" spans="1:10">
      <c r="A152">
        <v>1</v>
      </c>
      <c r="B152">
        <v>17</v>
      </c>
      <c r="C152" t="s">
        <v>700</v>
      </c>
      <c r="D152" t="s">
        <v>648</v>
      </c>
      <c r="E152" t="s">
        <v>671</v>
      </c>
      <c r="F152">
        <v>0</v>
      </c>
      <c r="G152">
        <v>5813.06</v>
      </c>
      <c r="H152" t="s">
        <v>602</v>
      </c>
      <c r="I152">
        <v>11408662.67</v>
      </c>
      <c r="J152" t="s">
        <v>641</v>
      </c>
    </row>
    <row r="153" hidden="1" spans="1:10">
      <c r="A153">
        <v>1</v>
      </c>
      <c r="B153">
        <v>17</v>
      </c>
      <c r="C153" t="s">
        <v>700</v>
      </c>
      <c r="D153" t="s">
        <v>645</v>
      </c>
      <c r="E153" t="s">
        <v>671</v>
      </c>
      <c r="F153">
        <v>0</v>
      </c>
      <c r="G153">
        <v>4562.45</v>
      </c>
      <c r="H153" t="s">
        <v>602</v>
      </c>
      <c r="I153">
        <v>11404100.22</v>
      </c>
      <c r="J153" t="s">
        <v>641</v>
      </c>
    </row>
    <row r="154" hidden="1" spans="1:10">
      <c r="A154">
        <v>1</v>
      </c>
      <c r="B154">
        <v>17</v>
      </c>
      <c r="C154" t="s">
        <v>700</v>
      </c>
      <c r="D154" t="s">
        <v>663</v>
      </c>
      <c r="E154" t="s">
        <v>671</v>
      </c>
      <c r="F154">
        <v>0</v>
      </c>
      <c r="G154">
        <v>8664.54</v>
      </c>
      <c r="H154" t="s">
        <v>602</v>
      </c>
      <c r="I154">
        <v>11395435.68</v>
      </c>
      <c r="J154" t="s">
        <v>641</v>
      </c>
    </row>
    <row r="155" hidden="1" spans="1:10">
      <c r="A155">
        <v>1</v>
      </c>
      <c r="B155">
        <v>17</v>
      </c>
      <c r="C155" t="s">
        <v>700</v>
      </c>
      <c r="D155" t="s">
        <v>701</v>
      </c>
      <c r="E155" t="s">
        <v>671</v>
      </c>
      <c r="F155">
        <v>0</v>
      </c>
      <c r="G155">
        <v>440.23</v>
      </c>
      <c r="H155" t="s">
        <v>602</v>
      </c>
      <c r="I155">
        <v>11394995.45</v>
      </c>
      <c r="J155" t="s">
        <v>641</v>
      </c>
    </row>
    <row r="156" spans="1:10">
      <c r="A156">
        <v>1</v>
      </c>
      <c r="B156">
        <v>17</v>
      </c>
      <c r="C156" t="s">
        <v>700</v>
      </c>
      <c r="D156" t="s">
        <v>674</v>
      </c>
      <c r="E156" t="s">
        <v>697</v>
      </c>
      <c r="F156">
        <v>3914.01</v>
      </c>
      <c r="G156">
        <v>0</v>
      </c>
      <c r="H156" t="s">
        <v>602</v>
      </c>
      <c r="I156">
        <v>11398909.46</v>
      </c>
      <c r="J156" t="s">
        <v>641</v>
      </c>
    </row>
    <row r="157" spans="1:10">
      <c r="A157">
        <v>1</v>
      </c>
      <c r="B157">
        <v>17</v>
      </c>
      <c r="C157" t="s">
        <v>700</v>
      </c>
      <c r="D157" t="s">
        <v>656</v>
      </c>
      <c r="E157" t="s">
        <v>697</v>
      </c>
      <c r="F157">
        <v>20269.04</v>
      </c>
      <c r="G157">
        <v>0</v>
      </c>
      <c r="H157" t="s">
        <v>602</v>
      </c>
      <c r="I157">
        <v>11419178.5</v>
      </c>
      <c r="J157" t="s">
        <v>641</v>
      </c>
    </row>
    <row r="158" spans="1:10">
      <c r="A158">
        <v>1</v>
      </c>
      <c r="B158">
        <v>17</v>
      </c>
      <c r="C158" t="s">
        <v>700</v>
      </c>
      <c r="D158" t="s">
        <v>680</v>
      </c>
      <c r="E158" t="s">
        <v>697</v>
      </c>
      <c r="F158">
        <v>898.63</v>
      </c>
      <c r="G158">
        <v>0</v>
      </c>
      <c r="H158" t="s">
        <v>602</v>
      </c>
      <c r="I158">
        <v>11420077.13</v>
      </c>
      <c r="J158" t="s">
        <v>641</v>
      </c>
    </row>
    <row r="159" spans="1:10">
      <c r="A159">
        <v>1</v>
      </c>
      <c r="B159">
        <v>17</v>
      </c>
      <c r="C159" t="s">
        <v>700</v>
      </c>
      <c r="D159" t="s">
        <v>687</v>
      </c>
      <c r="E159" t="s">
        <v>697</v>
      </c>
      <c r="F159">
        <v>2146.72</v>
      </c>
      <c r="G159">
        <v>0</v>
      </c>
      <c r="H159" t="s">
        <v>602</v>
      </c>
      <c r="I159">
        <v>11422223.85</v>
      </c>
      <c r="J159" t="s">
        <v>641</v>
      </c>
    </row>
    <row r="160" spans="1:10">
      <c r="A160">
        <v>1</v>
      </c>
      <c r="B160">
        <v>17</v>
      </c>
      <c r="C160" t="s">
        <v>700</v>
      </c>
      <c r="D160" t="s">
        <v>669</v>
      </c>
      <c r="E160" t="s">
        <v>697</v>
      </c>
      <c r="F160">
        <v>7548.47</v>
      </c>
      <c r="G160">
        <v>0</v>
      </c>
      <c r="H160" t="s">
        <v>602</v>
      </c>
      <c r="I160">
        <v>11429772.32</v>
      </c>
      <c r="J160" t="s">
        <v>641</v>
      </c>
    </row>
    <row r="161" spans="1:10">
      <c r="A161">
        <v>1</v>
      </c>
      <c r="B161">
        <v>17</v>
      </c>
      <c r="C161" t="s">
        <v>700</v>
      </c>
      <c r="D161" t="s">
        <v>702</v>
      </c>
      <c r="E161" t="s">
        <v>697</v>
      </c>
      <c r="F161">
        <v>7089.17</v>
      </c>
      <c r="G161">
        <v>0</v>
      </c>
      <c r="H161" t="s">
        <v>602</v>
      </c>
      <c r="I161">
        <v>11436861.49</v>
      </c>
      <c r="J161" t="s">
        <v>641</v>
      </c>
    </row>
    <row r="162" hidden="1" spans="1:10">
      <c r="A162">
        <v>1</v>
      </c>
      <c r="B162">
        <v>18</v>
      </c>
      <c r="C162" t="s">
        <v>703</v>
      </c>
      <c r="D162" t="s">
        <v>639</v>
      </c>
      <c r="E162" t="s">
        <v>671</v>
      </c>
      <c r="F162">
        <v>0</v>
      </c>
      <c r="G162">
        <v>2821.48</v>
      </c>
      <c r="H162" t="s">
        <v>602</v>
      </c>
      <c r="I162">
        <v>11434040.01</v>
      </c>
      <c r="J162" t="s">
        <v>641</v>
      </c>
    </row>
    <row r="163" hidden="1" spans="1:10">
      <c r="A163">
        <v>1</v>
      </c>
      <c r="B163">
        <v>18</v>
      </c>
      <c r="C163" t="s">
        <v>703</v>
      </c>
      <c r="D163" t="s">
        <v>663</v>
      </c>
      <c r="E163" t="s">
        <v>671</v>
      </c>
      <c r="F163">
        <v>0</v>
      </c>
      <c r="G163">
        <v>7954.19</v>
      </c>
      <c r="H163" t="s">
        <v>602</v>
      </c>
      <c r="I163">
        <v>11426085.82</v>
      </c>
      <c r="J163" t="s">
        <v>641</v>
      </c>
    </row>
    <row r="164" hidden="1" spans="1:10">
      <c r="A164">
        <v>1</v>
      </c>
      <c r="B164">
        <v>18</v>
      </c>
      <c r="C164" t="s">
        <v>703</v>
      </c>
      <c r="D164" t="s">
        <v>645</v>
      </c>
      <c r="E164" t="s">
        <v>671</v>
      </c>
      <c r="F164">
        <v>0</v>
      </c>
      <c r="G164">
        <v>360.19</v>
      </c>
      <c r="H164" t="s">
        <v>602</v>
      </c>
      <c r="I164">
        <v>11425725.63</v>
      </c>
      <c r="J164" t="s">
        <v>641</v>
      </c>
    </row>
    <row r="165" spans="1:10">
      <c r="A165">
        <v>1</v>
      </c>
      <c r="B165">
        <v>18</v>
      </c>
      <c r="C165" t="s">
        <v>703</v>
      </c>
      <c r="D165" t="s">
        <v>687</v>
      </c>
      <c r="E165" t="s">
        <v>690</v>
      </c>
      <c r="F165">
        <v>1996.95</v>
      </c>
      <c r="G165">
        <v>0</v>
      </c>
      <c r="H165" t="s">
        <v>602</v>
      </c>
      <c r="I165">
        <v>11427722.58</v>
      </c>
      <c r="J165" t="s">
        <v>641</v>
      </c>
    </row>
    <row r="166" spans="1:10">
      <c r="A166">
        <v>1</v>
      </c>
      <c r="B166">
        <v>18</v>
      </c>
      <c r="C166" t="s">
        <v>703</v>
      </c>
      <c r="D166" t="s">
        <v>654</v>
      </c>
      <c r="E166" t="s">
        <v>690</v>
      </c>
      <c r="F166">
        <v>2566.08</v>
      </c>
      <c r="G166">
        <v>0</v>
      </c>
      <c r="H166" t="s">
        <v>602</v>
      </c>
      <c r="I166">
        <v>11430288.66</v>
      </c>
      <c r="J166" t="s">
        <v>641</v>
      </c>
    </row>
    <row r="167" spans="1:10">
      <c r="A167">
        <v>1</v>
      </c>
      <c r="B167">
        <v>18</v>
      </c>
      <c r="C167" t="s">
        <v>703</v>
      </c>
      <c r="D167" t="s">
        <v>656</v>
      </c>
      <c r="E167" t="s">
        <v>690</v>
      </c>
      <c r="F167">
        <v>31152.42</v>
      </c>
      <c r="G167">
        <v>0</v>
      </c>
      <c r="H167" t="s">
        <v>602</v>
      </c>
      <c r="I167">
        <v>11461441.08</v>
      </c>
      <c r="J167" t="s">
        <v>641</v>
      </c>
    </row>
    <row r="168" spans="1:10">
      <c r="A168">
        <v>1</v>
      </c>
      <c r="B168">
        <v>18</v>
      </c>
      <c r="C168" t="s">
        <v>703</v>
      </c>
      <c r="D168" t="s">
        <v>702</v>
      </c>
      <c r="E168" t="s">
        <v>690</v>
      </c>
      <c r="F168">
        <v>7089.17</v>
      </c>
      <c r="G168">
        <v>0</v>
      </c>
      <c r="H168" t="s">
        <v>602</v>
      </c>
      <c r="I168">
        <v>11468530.25</v>
      </c>
      <c r="J168" t="s">
        <v>641</v>
      </c>
    </row>
    <row r="169" spans="1:10">
      <c r="A169">
        <v>1</v>
      </c>
      <c r="B169">
        <v>18</v>
      </c>
      <c r="C169" t="s">
        <v>703</v>
      </c>
      <c r="D169" t="s">
        <v>668</v>
      </c>
      <c r="E169" t="s">
        <v>690</v>
      </c>
      <c r="F169">
        <v>4742.75</v>
      </c>
      <c r="G169">
        <v>0</v>
      </c>
      <c r="H169" t="s">
        <v>602</v>
      </c>
      <c r="I169">
        <v>11473273</v>
      </c>
      <c r="J169" t="s">
        <v>641</v>
      </c>
    </row>
    <row r="170" spans="1:10">
      <c r="A170">
        <v>1</v>
      </c>
      <c r="B170">
        <v>18</v>
      </c>
      <c r="C170" t="s">
        <v>703</v>
      </c>
      <c r="D170" t="s">
        <v>669</v>
      </c>
      <c r="E170" t="s">
        <v>690</v>
      </c>
      <c r="F170">
        <v>6829.56</v>
      </c>
      <c r="G170">
        <v>0</v>
      </c>
      <c r="H170" t="s">
        <v>602</v>
      </c>
      <c r="I170">
        <v>11480102.56</v>
      </c>
      <c r="J170" t="s">
        <v>641</v>
      </c>
    </row>
    <row r="171" hidden="1" spans="1:10">
      <c r="A171">
        <v>1</v>
      </c>
      <c r="B171">
        <v>21</v>
      </c>
      <c r="C171" t="s">
        <v>704</v>
      </c>
      <c r="D171" t="s">
        <v>647</v>
      </c>
      <c r="E171" t="s">
        <v>671</v>
      </c>
      <c r="F171">
        <v>0</v>
      </c>
      <c r="G171">
        <v>3531.85</v>
      </c>
      <c r="H171" t="s">
        <v>602</v>
      </c>
      <c r="I171">
        <v>11476570.71</v>
      </c>
      <c r="J171" t="s">
        <v>641</v>
      </c>
    </row>
    <row r="172" hidden="1" spans="1:10">
      <c r="A172">
        <v>1</v>
      </c>
      <c r="B172">
        <v>21</v>
      </c>
      <c r="C172" t="s">
        <v>704</v>
      </c>
      <c r="D172" t="s">
        <v>672</v>
      </c>
      <c r="E172" t="s">
        <v>671</v>
      </c>
      <c r="F172">
        <v>0</v>
      </c>
      <c r="G172">
        <v>5702.99</v>
      </c>
      <c r="H172" t="s">
        <v>602</v>
      </c>
      <c r="I172">
        <v>11470867.72</v>
      </c>
      <c r="J172" t="s">
        <v>641</v>
      </c>
    </row>
    <row r="173" spans="1:10">
      <c r="A173">
        <v>1</v>
      </c>
      <c r="B173">
        <v>21</v>
      </c>
      <c r="C173" t="s">
        <v>704</v>
      </c>
      <c r="D173" t="s">
        <v>656</v>
      </c>
      <c r="E173" t="s">
        <v>690</v>
      </c>
      <c r="F173">
        <v>10503.96</v>
      </c>
      <c r="G173">
        <v>0</v>
      </c>
      <c r="H173" t="s">
        <v>602</v>
      </c>
      <c r="I173">
        <v>11481371.68</v>
      </c>
      <c r="J173" t="s">
        <v>641</v>
      </c>
    </row>
    <row r="174" spans="1:10">
      <c r="A174">
        <v>1</v>
      </c>
      <c r="B174">
        <v>21</v>
      </c>
      <c r="C174" t="s">
        <v>704</v>
      </c>
      <c r="D174" t="s">
        <v>669</v>
      </c>
      <c r="E174" t="s">
        <v>690</v>
      </c>
      <c r="F174">
        <v>6829.57</v>
      </c>
      <c r="G174">
        <v>0</v>
      </c>
      <c r="H174" t="s">
        <v>602</v>
      </c>
      <c r="I174">
        <v>11488201.25</v>
      </c>
      <c r="J174" t="s">
        <v>641</v>
      </c>
    </row>
    <row r="175" spans="1:10">
      <c r="A175">
        <v>1</v>
      </c>
      <c r="B175">
        <v>21</v>
      </c>
      <c r="C175" t="s">
        <v>704</v>
      </c>
      <c r="D175" t="s">
        <v>667</v>
      </c>
      <c r="E175" t="s">
        <v>690</v>
      </c>
      <c r="F175">
        <v>13379.56</v>
      </c>
      <c r="G175">
        <v>0</v>
      </c>
      <c r="H175" t="s">
        <v>602</v>
      </c>
      <c r="I175">
        <v>11501580.81</v>
      </c>
      <c r="J175" t="s">
        <v>641</v>
      </c>
    </row>
    <row r="176" spans="1:10">
      <c r="A176">
        <v>1</v>
      </c>
      <c r="B176">
        <v>21</v>
      </c>
      <c r="C176" t="s">
        <v>704</v>
      </c>
      <c r="D176" t="s">
        <v>674</v>
      </c>
      <c r="E176" t="s">
        <v>690</v>
      </c>
      <c r="F176">
        <v>6140.62</v>
      </c>
      <c r="G176">
        <v>0</v>
      </c>
      <c r="H176" t="s">
        <v>602</v>
      </c>
      <c r="I176">
        <v>11507721.43</v>
      </c>
      <c r="J176" t="s">
        <v>641</v>
      </c>
    </row>
    <row r="177" hidden="1" spans="1:10">
      <c r="A177">
        <v>1</v>
      </c>
      <c r="B177">
        <v>22</v>
      </c>
      <c r="C177" t="s">
        <v>705</v>
      </c>
      <c r="D177" t="s">
        <v>647</v>
      </c>
      <c r="E177" t="s">
        <v>671</v>
      </c>
      <c r="F177">
        <v>0</v>
      </c>
      <c r="G177">
        <v>3401.78</v>
      </c>
      <c r="H177" t="s">
        <v>602</v>
      </c>
      <c r="I177">
        <v>11504319.65</v>
      </c>
      <c r="J177" t="s">
        <v>641</v>
      </c>
    </row>
    <row r="178" hidden="1" spans="1:10">
      <c r="A178">
        <v>1</v>
      </c>
      <c r="B178">
        <v>22</v>
      </c>
      <c r="C178" t="s">
        <v>705</v>
      </c>
      <c r="D178" t="s">
        <v>701</v>
      </c>
      <c r="E178" t="s">
        <v>671</v>
      </c>
      <c r="F178">
        <v>0</v>
      </c>
      <c r="G178">
        <v>430.23</v>
      </c>
      <c r="H178" t="s">
        <v>602</v>
      </c>
      <c r="I178">
        <v>11503889.42</v>
      </c>
      <c r="J178" t="s">
        <v>641</v>
      </c>
    </row>
    <row r="179" spans="1:10">
      <c r="A179">
        <v>1</v>
      </c>
      <c r="B179">
        <v>22</v>
      </c>
      <c r="C179" t="s">
        <v>705</v>
      </c>
      <c r="D179" t="s">
        <v>669</v>
      </c>
      <c r="E179" t="s">
        <v>690</v>
      </c>
      <c r="F179">
        <v>4702.79</v>
      </c>
      <c r="G179">
        <v>0</v>
      </c>
      <c r="H179" t="s">
        <v>602</v>
      </c>
      <c r="I179">
        <v>11508592.21</v>
      </c>
      <c r="J179" t="s">
        <v>641</v>
      </c>
    </row>
    <row r="180" spans="1:10">
      <c r="A180">
        <v>1</v>
      </c>
      <c r="B180">
        <v>22</v>
      </c>
      <c r="C180" t="s">
        <v>705</v>
      </c>
      <c r="D180" t="s">
        <v>667</v>
      </c>
      <c r="E180" t="s">
        <v>690</v>
      </c>
      <c r="F180">
        <v>13479.41</v>
      </c>
      <c r="G180">
        <v>0</v>
      </c>
      <c r="H180" t="s">
        <v>602</v>
      </c>
      <c r="I180">
        <v>11522071.62</v>
      </c>
      <c r="J180" t="s">
        <v>641</v>
      </c>
    </row>
    <row r="181" spans="1:10">
      <c r="A181">
        <v>1</v>
      </c>
      <c r="B181">
        <v>22</v>
      </c>
      <c r="C181" t="s">
        <v>705</v>
      </c>
      <c r="D181" t="s">
        <v>656</v>
      </c>
      <c r="E181" t="s">
        <v>690</v>
      </c>
      <c r="F181">
        <v>10613.78</v>
      </c>
      <c r="G181">
        <v>0</v>
      </c>
      <c r="H181" t="s">
        <v>602</v>
      </c>
      <c r="I181">
        <v>11532685.4</v>
      </c>
      <c r="J181" t="s">
        <v>641</v>
      </c>
    </row>
    <row r="182" spans="1:10">
      <c r="A182">
        <v>1</v>
      </c>
      <c r="B182">
        <v>22</v>
      </c>
      <c r="C182" t="s">
        <v>705</v>
      </c>
      <c r="D182" t="s">
        <v>706</v>
      </c>
      <c r="E182" t="s">
        <v>690</v>
      </c>
      <c r="F182">
        <v>7488.56</v>
      </c>
      <c r="G182">
        <v>0</v>
      </c>
      <c r="H182" t="s">
        <v>602</v>
      </c>
      <c r="I182">
        <v>11540173.96</v>
      </c>
      <c r="J182" t="s">
        <v>641</v>
      </c>
    </row>
    <row r="183" spans="1:10">
      <c r="A183">
        <v>1</v>
      </c>
      <c r="B183">
        <v>22</v>
      </c>
      <c r="C183" t="s">
        <v>705</v>
      </c>
      <c r="D183" t="s">
        <v>674</v>
      </c>
      <c r="E183" t="s">
        <v>690</v>
      </c>
      <c r="F183">
        <v>21157.66</v>
      </c>
      <c r="G183">
        <v>0</v>
      </c>
      <c r="H183" t="s">
        <v>602</v>
      </c>
      <c r="I183">
        <v>11561331.62</v>
      </c>
      <c r="J183" t="s">
        <v>641</v>
      </c>
    </row>
    <row r="184" spans="1:10">
      <c r="A184">
        <v>1</v>
      </c>
      <c r="B184">
        <v>22</v>
      </c>
      <c r="C184" t="s">
        <v>705</v>
      </c>
      <c r="D184" t="s">
        <v>675</v>
      </c>
      <c r="E184" t="s">
        <v>690</v>
      </c>
      <c r="F184">
        <v>2426.29</v>
      </c>
      <c r="G184">
        <v>0</v>
      </c>
      <c r="H184" t="s">
        <v>602</v>
      </c>
      <c r="I184">
        <v>11563757.91</v>
      </c>
      <c r="J184" t="s">
        <v>641</v>
      </c>
    </row>
    <row r="185" spans="1:10">
      <c r="A185">
        <v>1</v>
      </c>
      <c r="B185">
        <v>22</v>
      </c>
      <c r="C185" t="s">
        <v>705</v>
      </c>
      <c r="D185" t="s">
        <v>687</v>
      </c>
      <c r="E185" t="s">
        <v>690</v>
      </c>
      <c r="F185">
        <v>1996.95</v>
      </c>
      <c r="G185">
        <v>0</v>
      </c>
      <c r="H185" t="s">
        <v>602</v>
      </c>
      <c r="I185">
        <v>11565754.86</v>
      </c>
      <c r="J185" t="s">
        <v>641</v>
      </c>
    </row>
    <row r="186" hidden="1" spans="1:10">
      <c r="A186">
        <v>1</v>
      </c>
      <c r="B186">
        <v>23</v>
      </c>
      <c r="C186" t="s">
        <v>707</v>
      </c>
      <c r="D186" t="s">
        <v>645</v>
      </c>
      <c r="E186" t="s">
        <v>671</v>
      </c>
      <c r="F186">
        <v>0</v>
      </c>
      <c r="G186">
        <v>370.2</v>
      </c>
      <c r="H186" t="s">
        <v>602</v>
      </c>
      <c r="I186">
        <v>11565384.66</v>
      </c>
      <c r="J186" t="s">
        <v>641</v>
      </c>
    </row>
    <row r="187" hidden="1" spans="1:10">
      <c r="A187">
        <v>1</v>
      </c>
      <c r="B187">
        <v>23</v>
      </c>
      <c r="C187" t="s">
        <v>707</v>
      </c>
      <c r="D187" t="s">
        <v>692</v>
      </c>
      <c r="E187" t="s">
        <v>671</v>
      </c>
      <c r="F187">
        <v>0</v>
      </c>
      <c r="G187">
        <v>6203.26</v>
      </c>
      <c r="H187" t="s">
        <v>602</v>
      </c>
      <c r="I187">
        <v>11559181.4</v>
      </c>
      <c r="J187" t="s">
        <v>641</v>
      </c>
    </row>
    <row r="188" spans="1:10">
      <c r="A188">
        <v>1</v>
      </c>
      <c r="B188">
        <v>23</v>
      </c>
      <c r="C188" t="s">
        <v>707</v>
      </c>
      <c r="D188" t="s">
        <v>674</v>
      </c>
      <c r="E188" t="s">
        <v>690</v>
      </c>
      <c r="F188">
        <v>27827.48</v>
      </c>
      <c r="G188">
        <v>0</v>
      </c>
      <c r="H188" t="s">
        <v>602</v>
      </c>
      <c r="I188">
        <v>11587008.88</v>
      </c>
      <c r="J188" t="s">
        <v>641</v>
      </c>
    </row>
    <row r="189" spans="1:10">
      <c r="A189">
        <v>1</v>
      </c>
      <c r="B189">
        <v>23</v>
      </c>
      <c r="C189" t="s">
        <v>707</v>
      </c>
      <c r="D189" t="s">
        <v>708</v>
      </c>
      <c r="E189" t="s">
        <v>690</v>
      </c>
      <c r="F189">
        <v>1437.8</v>
      </c>
      <c r="G189">
        <v>0</v>
      </c>
      <c r="H189" t="s">
        <v>602</v>
      </c>
      <c r="I189">
        <v>11588446.68</v>
      </c>
      <c r="J189" t="s">
        <v>641</v>
      </c>
    </row>
    <row r="190" spans="1:10">
      <c r="A190">
        <v>1</v>
      </c>
      <c r="B190">
        <v>23</v>
      </c>
      <c r="C190" t="s">
        <v>707</v>
      </c>
      <c r="D190" t="s">
        <v>667</v>
      </c>
      <c r="E190" t="s">
        <v>690</v>
      </c>
      <c r="F190">
        <v>27258.37</v>
      </c>
      <c r="G190">
        <v>0</v>
      </c>
      <c r="H190" t="s">
        <v>602</v>
      </c>
      <c r="I190">
        <v>11615705.05</v>
      </c>
      <c r="J190" t="s">
        <v>641</v>
      </c>
    </row>
    <row r="191" spans="1:10">
      <c r="A191">
        <v>1</v>
      </c>
      <c r="B191">
        <v>23</v>
      </c>
      <c r="C191" t="s">
        <v>707</v>
      </c>
      <c r="D191" t="s">
        <v>669</v>
      </c>
      <c r="E191" t="s">
        <v>690</v>
      </c>
      <c r="F191">
        <v>9605.29</v>
      </c>
      <c r="G191">
        <v>0</v>
      </c>
      <c r="H191" t="s">
        <v>602</v>
      </c>
      <c r="I191">
        <v>11625310.34</v>
      </c>
      <c r="J191" t="s">
        <v>641</v>
      </c>
    </row>
    <row r="192" hidden="1" spans="1:10">
      <c r="A192">
        <v>1</v>
      </c>
      <c r="B192">
        <v>24</v>
      </c>
      <c r="C192" t="s">
        <v>709</v>
      </c>
      <c r="D192" t="s">
        <v>646</v>
      </c>
      <c r="E192" t="s">
        <v>671</v>
      </c>
      <c r="F192">
        <v>0</v>
      </c>
      <c r="G192">
        <v>1400.74</v>
      </c>
      <c r="H192" t="s">
        <v>602</v>
      </c>
      <c r="I192">
        <v>11623909.6</v>
      </c>
      <c r="J192" t="s">
        <v>641</v>
      </c>
    </row>
    <row r="193" hidden="1" spans="1:10">
      <c r="A193">
        <v>1</v>
      </c>
      <c r="B193">
        <v>24</v>
      </c>
      <c r="C193" t="s">
        <v>709</v>
      </c>
      <c r="D193" t="s">
        <v>647</v>
      </c>
      <c r="E193" t="s">
        <v>671</v>
      </c>
      <c r="F193">
        <v>0</v>
      </c>
      <c r="G193">
        <v>1630.86</v>
      </c>
      <c r="H193" t="s">
        <v>602</v>
      </c>
      <c r="I193">
        <v>11622278.74</v>
      </c>
      <c r="J193" t="s">
        <v>641</v>
      </c>
    </row>
    <row r="194" hidden="1" spans="1:10">
      <c r="A194">
        <v>1</v>
      </c>
      <c r="B194">
        <v>24</v>
      </c>
      <c r="C194" t="s">
        <v>709</v>
      </c>
      <c r="D194" t="s">
        <v>710</v>
      </c>
      <c r="E194" t="s">
        <v>671</v>
      </c>
      <c r="F194">
        <v>0</v>
      </c>
      <c r="G194">
        <v>14737.74</v>
      </c>
      <c r="H194" t="s">
        <v>602</v>
      </c>
      <c r="I194">
        <v>11607541</v>
      </c>
      <c r="J194" t="s">
        <v>641</v>
      </c>
    </row>
    <row r="195" hidden="1" spans="1:10">
      <c r="A195">
        <v>1</v>
      </c>
      <c r="B195">
        <v>24</v>
      </c>
      <c r="C195" t="s">
        <v>709</v>
      </c>
      <c r="D195" t="s">
        <v>711</v>
      </c>
      <c r="E195" t="s">
        <v>671</v>
      </c>
      <c r="F195">
        <v>0</v>
      </c>
      <c r="G195">
        <v>1670.88</v>
      </c>
      <c r="H195" t="s">
        <v>602</v>
      </c>
      <c r="I195">
        <v>11605870.12</v>
      </c>
      <c r="J195" t="s">
        <v>641</v>
      </c>
    </row>
    <row r="196" hidden="1" spans="1:10">
      <c r="A196">
        <v>1</v>
      </c>
      <c r="B196">
        <v>24</v>
      </c>
      <c r="C196" t="s">
        <v>709</v>
      </c>
      <c r="D196" t="s">
        <v>639</v>
      </c>
      <c r="E196" t="s">
        <v>671</v>
      </c>
      <c r="F196">
        <v>0</v>
      </c>
      <c r="G196">
        <v>5272.77</v>
      </c>
      <c r="H196" t="s">
        <v>602</v>
      </c>
      <c r="I196">
        <v>11600597.35</v>
      </c>
      <c r="J196" t="s">
        <v>641</v>
      </c>
    </row>
    <row r="197" hidden="1" spans="1:10">
      <c r="A197">
        <v>1</v>
      </c>
      <c r="B197">
        <v>24</v>
      </c>
      <c r="C197" t="s">
        <v>709</v>
      </c>
      <c r="D197" t="s">
        <v>663</v>
      </c>
      <c r="E197" t="s">
        <v>671</v>
      </c>
      <c r="F197">
        <v>0</v>
      </c>
      <c r="G197">
        <v>7543.98</v>
      </c>
      <c r="H197" t="s">
        <v>602</v>
      </c>
      <c r="I197">
        <v>11593053.37</v>
      </c>
      <c r="J197" t="s">
        <v>641</v>
      </c>
    </row>
    <row r="198" spans="1:10">
      <c r="A198">
        <v>1</v>
      </c>
      <c r="B198">
        <v>24</v>
      </c>
      <c r="C198" t="s">
        <v>709</v>
      </c>
      <c r="D198" t="s">
        <v>657</v>
      </c>
      <c r="E198" t="s">
        <v>653</v>
      </c>
      <c r="F198">
        <v>1687.42</v>
      </c>
      <c r="G198">
        <v>0</v>
      </c>
      <c r="H198" t="s">
        <v>602</v>
      </c>
      <c r="I198">
        <v>11594740.79</v>
      </c>
      <c r="J198" t="s">
        <v>641</v>
      </c>
    </row>
    <row r="199" spans="1:10">
      <c r="A199">
        <v>1</v>
      </c>
      <c r="B199">
        <v>24</v>
      </c>
      <c r="C199" t="s">
        <v>709</v>
      </c>
      <c r="D199" t="s">
        <v>667</v>
      </c>
      <c r="E199" t="s">
        <v>653</v>
      </c>
      <c r="F199">
        <v>41636.4</v>
      </c>
      <c r="G199">
        <v>0</v>
      </c>
      <c r="H199" t="s">
        <v>602</v>
      </c>
      <c r="I199">
        <v>11636377.19</v>
      </c>
      <c r="J199" t="s">
        <v>641</v>
      </c>
    </row>
    <row r="200" spans="1:10">
      <c r="A200">
        <v>1</v>
      </c>
      <c r="B200">
        <v>24</v>
      </c>
      <c r="C200" t="s">
        <v>709</v>
      </c>
      <c r="D200" t="s">
        <v>675</v>
      </c>
      <c r="E200" t="s">
        <v>653</v>
      </c>
      <c r="F200">
        <v>1258.08</v>
      </c>
      <c r="G200">
        <v>0</v>
      </c>
      <c r="H200" t="s">
        <v>602</v>
      </c>
      <c r="I200">
        <v>11637635.27</v>
      </c>
      <c r="J200" t="s">
        <v>641</v>
      </c>
    </row>
    <row r="201" spans="1:10">
      <c r="A201">
        <v>1</v>
      </c>
      <c r="B201">
        <v>24</v>
      </c>
      <c r="C201" t="s">
        <v>709</v>
      </c>
      <c r="D201" t="s">
        <v>687</v>
      </c>
      <c r="E201" t="s">
        <v>653</v>
      </c>
      <c r="F201">
        <v>3804.18</v>
      </c>
      <c r="G201">
        <v>0</v>
      </c>
      <c r="H201" t="s">
        <v>602</v>
      </c>
      <c r="I201">
        <v>11641439.45</v>
      </c>
      <c r="J201" t="s">
        <v>641</v>
      </c>
    </row>
    <row r="202" hidden="1" spans="1:10">
      <c r="A202">
        <v>1</v>
      </c>
      <c r="B202">
        <v>25</v>
      </c>
      <c r="C202" t="s">
        <v>712</v>
      </c>
      <c r="D202" t="s">
        <v>711</v>
      </c>
      <c r="E202" t="s">
        <v>671</v>
      </c>
      <c r="F202">
        <v>0</v>
      </c>
      <c r="G202">
        <v>1620.85</v>
      </c>
      <c r="H202" t="s">
        <v>602</v>
      </c>
      <c r="I202">
        <v>11639818.6</v>
      </c>
      <c r="J202" t="s">
        <v>641</v>
      </c>
    </row>
    <row r="203" hidden="1" spans="1:10">
      <c r="A203">
        <v>1</v>
      </c>
      <c r="B203">
        <v>25</v>
      </c>
      <c r="C203" t="s">
        <v>712</v>
      </c>
      <c r="D203" t="s">
        <v>683</v>
      </c>
      <c r="E203" t="s">
        <v>671</v>
      </c>
      <c r="F203">
        <v>0</v>
      </c>
      <c r="G203">
        <v>1230.65</v>
      </c>
      <c r="H203" t="s">
        <v>602</v>
      </c>
      <c r="I203">
        <v>11638587.95</v>
      </c>
      <c r="J203" t="s">
        <v>641</v>
      </c>
    </row>
    <row r="204" hidden="1" spans="1:10">
      <c r="A204">
        <v>1</v>
      </c>
      <c r="B204">
        <v>25</v>
      </c>
      <c r="C204" t="s">
        <v>712</v>
      </c>
      <c r="D204" t="s">
        <v>663</v>
      </c>
      <c r="E204" t="s">
        <v>671</v>
      </c>
      <c r="F204">
        <v>0</v>
      </c>
      <c r="G204">
        <v>5432.88</v>
      </c>
      <c r="H204" t="s">
        <v>602</v>
      </c>
      <c r="I204">
        <v>11633155.07</v>
      </c>
      <c r="J204" t="s">
        <v>641</v>
      </c>
    </row>
    <row r="205" hidden="1" spans="1:10">
      <c r="A205">
        <v>1</v>
      </c>
      <c r="B205">
        <v>25</v>
      </c>
      <c r="C205" t="s">
        <v>712</v>
      </c>
      <c r="D205" t="s">
        <v>639</v>
      </c>
      <c r="E205" t="s">
        <v>671</v>
      </c>
      <c r="F205">
        <v>0</v>
      </c>
      <c r="G205">
        <v>2471.3</v>
      </c>
      <c r="H205" t="s">
        <v>602</v>
      </c>
      <c r="I205">
        <v>11630683.77</v>
      </c>
      <c r="J205" t="s">
        <v>641</v>
      </c>
    </row>
    <row r="206" hidden="1" spans="1:10">
      <c r="A206">
        <v>1</v>
      </c>
      <c r="B206">
        <v>25</v>
      </c>
      <c r="C206" t="s">
        <v>712</v>
      </c>
      <c r="D206" t="s">
        <v>648</v>
      </c>
      <c r="E206" t="s">
        <v>671</v>
      </c>
      <c r="F206">
        <v>0</v>
      </c>
      <c r="G206">
        <v>2901.52</v>
      </c>
      <c r="H206" t="s">
        <v>602</v>
      </c>
      <c r="I206">
        <v>11627782.25</v>
      </c>
      <c r="J206" t="s">
        <v>641</v>
      </c>
    </row>
    <row r="207" spans="1:10">
      <c r="A207">
        <v>1</v>
      </c>
      <c r="B207">
        <v>25</v>
      </c>
      <c r="C207" t="s">
        <v>712</v>
      </c>
      <c r="D207" t="s">
        <v>657</v>
      </c>
      <c r="E207" t="s">
        <v>653</v>
      </c>
      <c r="F207">
        <v>1637.5</v>
      </c>
      <c r="G207">
        <v>0</v>
      </c>
      <c r="H207" t="s">
        <v>602</v>
      </c>
      <c r="I207">
        <v>11629419.75</v>
      </c>
      <c r="J207" t="s">
        <v>641</v>
      </c>
    </row>
    <row r="208" spans="1:10">
      <c r="A208">
        <v>1</v>
      </c>
      <c r="B208">
        <v>25</v>
      </c>
      <c r="C208" t="s">
        <v>712</v>
      </c>
      <c r="D208" t="s">
        <v>685</v>
      </c>
      <c r="E208" t="s">
        <v>653</v>
      </c>
      <c r="F208">
        <v>9934.83</v>
      </c>
      <c r="G208">
        <v>0</v>
      </c>
      <c r="H208" t="s">
        <v>602</v>
      </c>
      <c r="I208">
        <v>11639354.58</v>
      </c>
      <c r="J208" t="s">
        <v>641</v>
      </c>
    </row>
    <row r="209" spans="1:10">
      <c r="A209">
        <v>1</v>
      </c>
      <c r="B209">
        <v>25</v>
      </c>
      <c r="C209" t="s">
        <v>712</v>
      </c>
      <c r="D209" t="s">
        <v>706</v>
      </c>
      <c r="E209" t="s">
        <v>653</v>
      </c>
      <c r="F209">
        <v>7588.41</v>
      </c>
      <c r="G209">
        <v>0</v>
      </c>
      <c r="H209" t="s">
        <v>602</v>
      </c>
      <c r="I209">
        <v>11646942.99</v>
      </c>
      <c r="J209" t="s">
        <v>641</v>
      </c>
    </row>
    <row r="210" spans="1:10">
      <c r="A210">
        <v>1</v>
      </c>
      <c r="B210">
        <v>25</v>
      </c>
      <c r="C210" t="s">
        <v>712</v>
      </c>
      <c r="D210" t="s">
        <v>674</v>
      </c>
      <c r="E210" t="s">
        <v>653</v>
      </c>
      <c r="F210">
        <v>11951.74</v>
      </c>
      <c r="G210">
        <v>0</v>
      </c>
      <c r="H210" t="s">
        <v>602</v>
      </c>
      <c r="I210">
        <v>11658894.73</v>
      </c>
      <c r="J210" t="s">
        <v>641</v>
      </c>
    </row>
    <row r="211" spans="1:10">
      <c r="A211">
        <v>1</v>
      </c>
      <c r="B211">
        <v>25</v>
      </c>
      <c r="C211" t="s">
        <v>712</v>
      </c>
      <c r="D211" t="s">
        <v>687</v>
      </c>
      <c r="E211" t="s">
        <v>653</v>
      </c>
      <c r="F211">
        <v>3674.38</v>
      </c>
      <c r="G211">
        <v>0</v>
      </c>
      <c r="H211" t="s">
        <v>602</v>
      </c>
      <c r="I211">
        <v>11662569.11</v>
      </c>
      <c r="J211" t="s">
        <v>641</v>
      </c>
    </row>
    <row r="212" spans="1:10">
      <c r="A212">
        <v>1</v>
      </c>
      <c r="B212">
        <v>25</v>
      </c>
      <c r="C212" t="s">
        <v>712</v>
      </c>
      <c r="D212" t="s">
        <v>675</v>
      </c>
      <c r="E212" t="s">
        <v>653</v>
      </c>
      <c r="F212">
        <v>1258.08</v>
      </c>
      <c r="G212">
        <v>0</v>
      </c>
      <c r="H212" t="s">
        <v>602</v>
      </c>
      <c r="I212">
        <v>11663827.19</v>
      </c>
      <c r="J212" t="s">
        <v>641</v>
      </c>
    </row>
    <row r="213" spans="1:10">
      <c r="A213">
        <v>1</v>
      </c>
      <c r="B213">
        <v>25</v>
      </c>
      <c r="C213" t="s">
        <v>712</v>
      </c>
      <c r="D213" t="s">
        <v>669</v>
      </c>
      <c r="E213" t="s">
        <v>653</v>
      </c>
      <c r="F213">
        <v>8127.56</v>
      </c>
      <c r="G213">
        <v>0</v>
      </c>
      <c r="H213" t="s">
        <v>602</v>
      </c>
      <c r="I213">
        <v>11671954.75</v>
      </c>
      <c r="J213" t="s">
        <v>641</v>
      </c>
    </row>
    <row r="214" spans="1:10">
      <c r="A214">
        <v>1</v>
      </c>
      <c r="B214">
        <v>25</v>
      </c>
      <c r="C214" t="s">
        <v>712</v>
      </c>
      <c r="D214" t="s">
        <v>667</v>
      </c>
      <c r="E214" t="s">
        <v>653</v>
      </c>
      <c r="F214">
        <v>42834.58</v>
      </c>
      <c r="G214">
        <v>0</v>
      </c>
      <c r="H214" t="s">
        <v>602</v>
      </c>
      <c r="I214">
        <v>11714789.33</v>
      </c>
      <c r="J214" t="s">
        <v>641</v>
      </c>
    </row>
    <row r="215" spans="1:10">
      <c r="A215">
        <v>1</v>
      </c>
      <c r="B215">
        <v>25</v>
      </c>
      <c r="C215" t="s">
        <v>712</v>
      </c>
      <c r="D215" t="s">
        <v>656</v>
      </c>
      <c r="E215" t="s">
        <v>653</v>
      </c>
      <c r="F215">
        <v>54656.5</v>
      </c>
      <c r="G215">
        <v>0</v>
      </c>
      <c r="H215" t="s">
        <v>602</v>
      </c>
      <c r="I215">
        <v>11769445.83</v>
      </c>
      <c r="J215" t="s">
        <v>641</v>
      </c>
    </row>
    <row r="216" hidden="1" spans="1:10">
      <c r="A216">
        <v>1</v>
      </c>
      <c r="B216">
        <v>28</v>
      </c>
      <c r="C216" t="s">
        <v>713</v>
      </c>
      <c r="D216" t="s">
        <v>711</v>
      </c>
      <c r="E216" t="s">
        <v>671</v>
      </c>
      <c r="F216">
        <v>0</v>
      </c>
      <c r="G216">
        <v>3171.67</v>
      </c>
      <c r="H216" t="s">
        <v>602</v>
      </c>
      <c r="I216">
        <v>11766274.16</v>
      </c>
      <c r="J216" t="s">
        <v>641</v>
      </c>
    </row>
    <row r="217" hidden="1" spans="1:10">
      <c r="A217">
        <v>1</v>
      </c>
      <c r="B217">
        <v>28</v>
      </c>
      <c r="C217" t="s">
        <v>713</v>
      </c>
      <c r="D217" t="s">
        <v>645</v>
      </c>
      <c r="E217" t="s">
        <v>671</v>
      </c>
      <c r="F217">
        <v>0</v>
      </c>
      <c r="G217">
        <v>730.39</v>
      </c>
      <c r="H217" t="s">
        <v>602</v>
      </c>
      <c r="I217">
        <v>11765543.77</v>
      </c>
      <c r="J217" t="s">
        <v>641</v>
      </c>
    </row>
    <row r="218" hidden="1" spans="1:10">
      <c r="A218">
        <v>1</v>
      </c>
      <c r="B218">
        <v>28</v>
      </c>
      <c r="C218" t="s">
        <v>713</v>
      </c>
      <c r="D218" t="s">
        <v>664</v>
      </c>
      <c r="E218" t="s">
        <v>671</v>
      </c>
      <c r="F218">
        <v>0</v>
      </c>
      <c r="G218">
        <v>2501.31</v>
      </c>
      <c r="H218" t="s">
        <v>602</v>
      </c>
      <c r="I218">
        <v>11763042.46</v>
      </c>
      <c r="J218" t="s">
        <v>641</v>
      </c>
    </row>
    <row r="219" hidden="1" spans="1:10">
      <c r="A219">
        <v>1</v>
      </c>
      <c r="B219">
        <v>28</v>
      </c>
      <c r="C219" t="s">
        <v>713</v>
      </c>
      <c r="D219" t="s">
        <v>646</v>
      </c>
      <c r="E219" t="s">
        <v>671</v>
      </c>
      <c r="F219">
        <v>0</v>
      </c>
      <c r="G219">
        <v>1350.71</v>
      </c>
      <c r="H219" t="s">
        <v>602</v>
      </c>
      <c r="I219">
        <v>11761691.75</v>
      </c>
      <c r="J219" t="s">
        <v>641</v>
      </c>
    </row>
    <row r="220" hidden="1" spans="1:10">
      <c r="A220">
        <v>1</v>
      </c>
      <c r="B220">
        <v>28</v>
      </c>
      <c r="C220" t="s">
        <v>713</v>
      </c>
      <c r="D220" t="s">
        <v>672</v>
      </c>
      <c r="E220" t="s">
        <v>671</v>
      </c>
      <c r="F220">
        <v>0</v>
      </c>
      <c r="G220">
        <v>5702.99</v>
      </c>
      <c r="H220" t="s">
        <v>602</v>
      </c>
      <c r="I220">
        <v>11755988.76</v>
      </c>
      <c r="J220" t="s">
        <v>641</v>
      </c>
    </row>
    <row r="221" spans="1:10">
      <c r="A221">
        <v>1</v>
      </c>
      <c r="B221">
        <v>28</v>
      </c>
      <c r="C221" t="s">
        <v>713</v>
      </c>
      <c r="D221" t="s">
        <v>674</v>
      </c>
      <c r="E221" t="s">
        <v>653</v>
      </c>
      <c r="F221">
        <v>3005.4</v>
      </c>
      <c r="G221">
        <v>0</v>
      </c>
      <c r="H221" t="s">
        <v>602</v>
      </c>
      <c r="I221">
        <v>11758994.16</v>
      </c>
      <c r="J221" t="s">
        <v>641</v>
      </c>
    </row>
    <row r="222" spans="1:10">
      <c r="A222">
        <v>1</v>
      </c>
      <c r="B222">
        <v>28</v>
      </c>
      <c r="C222" t="s">
        <v>713</v>
      </c>
      <c r="D222" t="s">
        <v>657</v>
      </c>
      <c r="E222" t="s">
        <v>653</v>
      </c>
      <c r="F222">
        <v>1627.51</v>
      </c>
      <c r="G222">
        <v>0</v>
      </c>
      <c r="H222" t="s">
        <v>602</v>
      </c>
      <c r="I222">
        <v>11760621.67</v>
      </c>
      <c r="J222" t="s">
        <v>641</v>
      </c>
    </row>
    <row r="223" spans="1:10">
      <c r="A223">
        <v>1</v>
      </c>
      <c r="B223">
        <v>28</v>
      </c>
      <c r="C223" t="s">
        <v>713</v>
      </c>
      <c r="D223" t="s">
        <v>673</v>
      </c>
      <c r="E223" t="s">
        <v>653</v>
      </c>
      <c r="F223">
        <v>11622.24</v>
      </c>
      <c r="G223">
        <v>0</v>
      </c>
      <c r="H223" t="s">
        <v>602</v>
      </c>
      <c r="I223">
        <v>11772243.91</v>
      </c>
      <c r="J223" t="s">
        <v>641</v>
      </c>
    </row>
    <row r="224" spans="1:10">
      <c r="A224">
        <v>1</v>
      </c>
      <c r="B224">
        <v>28</v>
      </c>
      <c r="C224" t="s">
        <v>713</v>
      </c>
      <c r="D224" t="s">
        <v>656</v>
      </c>
      <c r="E224" t="s">
        <v>653</v>
      </c>
      <c r="F224">
        <v>11312.72</v>
      </c>
      <c r="G224">
        <v>0</v>
      </c>
      <c r="H224" t="s">
        <v>602</v>
      </c>
      <c r="I224">
        <v>11783556.63</v>
      </c>
      <c r="J224" t="s">
        <v>641</v>
      </c>
    </row>
    <row r="225" spans="1:10">
      <c r="A225">
        <v>1</v>
      </c>
      <c r="B225">
        <v>28</v>
      </c>
      <c r="C225" t="s">
        <v>713</v>
      </c>
      <c r="D225" t="s">
        <v>669</v>
      </c>
      <c r="E225" t="s">
        <v>653</v>
      </c>
      <c r="F225">
        <v>12940.23</v>
      </c>
      <c r="G225">
        <v>0</v>
      </c>
      <c r="H225" t="s">
        <v>602</v>
      </c>
      <c r="I225">
        <v>11796496.86</v>
      </c>
      <c r="J225" t="s">
        <v>641</v>
      </c>
    </row>
    <row r="226" spans="1:10">
      <c r="A226">
        <v>1</v>
      </c>
      <c r="B226">
        <v>28</v>
      </c>
      <c r="C226" t="s">
        <v>713</v>
      </c>
      <c r="D226" t="s">
        <v>666</v>
      </c>
      <c r="E226" t="s">
        <v>653</v>
      </c>
      <c r="F226">
        <v>3401365</v>
      </c>
      <c r="G226">
        <v>0</v>
      </c>
      <c r="H226" t="s">
        <v>602</v>
      </c>
      <c r="I226">
        <v>15197861.86</v>
      </c>
      <c r="J226" t="s">
        <v>641</v>
      </c>
    </row>
    <row r="227" hidden="1" spans="1:10">
      <c r="A227">
        <v>1</v>
      </c>
      <c r="B227">
        <v>29</v>
      </c>
      <c r="C227" t="s">
        <v>714</v>
      </c>
      <c r="D227" t="s">
        <v>672</v>
      </c>
      <c r="E227" t="s">
        <v>671</v>
      </c>
      <c r="F227">
        <v>0</v>
      </c>
      <c r="G227">
        <v>5702.99</v>
      </c>
      <c r="H227" t="s">
        <v>602</v>
      </c>
      <c r="I227">
        <v>15192158.87</v>
      </c>
      <c r="J227" t="s">
        <v>641</v>
      </c>
    </row>
    <row r="228" hidden="1" spans="1:10">
      <c r="A228">
        <v>1</v>
      </c>
      <c r="B228">
        <v>29</v>
      </c>
      <c r="C228" t="s">
        <v>714</v>
      </c>
      <c r="D228" t="s">
        <v>715</v>
      </c>
      <c r="E228" t="s">
        <v>671</v>
      </c>
      <c r="F228">
        <v>0</v>
      </c>
      <c r="G228">
        <v>1750.92</v>
      </c>
      <c r="H228" t="s">
        <v>602</v>
      </c>
      <c r="I228">
        <v>15190407.95</v>
      </c>
      <c r="J228" t="s">
        <v>641</v>
      </c>
    </row>
    <row r="229" hidden="1" spans="1:10">
      <c r="A229">
        <v>1</v>
      </c>
      <c r="B229">
        <v>29</v>
      </c>
      <c r="C229" t="s">
        <v>714</v>
      </c>
      <c r="D229" t="s">
        <v>716</v>
      </c>
      <c r="E229" t="s">
        <v>671</v>
      </c>
      <c r="F229">
        <v>0</v>
      </c>
      <c r="G229">
        <v>2601.37</v>
      </c>
      <c r="H229" t="s">
        <v>602</v>
      </c>
      <c r="I229">
        <v>15187806.58</v>
      </c>
      <c r="J229" t="s">
        <v>641</v>
      </c>
    </row>
    <row r="230" hidden="1" spans="1:10">
      <c r="A230">
        <v>1</v>
      </c>
      <c r="B230">
        <v>29</v>
      </c>
      <c r="C230" t="s">
        <v>714</v>
      </c>
      <c r="D230" t="s">
        <v>683</v>
      </c>
      <c r="E230" t="s">
        <v>671</v>
      </c>
      <c r="F230">
        <v>0</v>
      </c>
      <c r="G230">
        <v>1230.65</v>
      </c>
      <c r="H230" t="s">
        <v>602</v>
      </c>
      <c r="I230">
        <v>15186575.93</v>
      </c>
      <c r="J230" t="s">
        <v>641</v>
      </c>
    </row>
    <row r="231" hidden="1" spans="1:10">
      <c r="A231">
        <v>1</v>
      </c>
      <c r="B231">
        <v>29</v>
      </c>
      <c r="C231" t="s">
        <v>714</v>
      </c>
      <c r="D231" t="s">
        <v>660</v>
      </c>
      <c r="E231" t="s">
        <v>671</v>
      </c>
      <c r="F231">
        <v>0</v>
      </c>
      <c r="G231">
        <v>10885.71</v>
      </c>
      <c r="H231" t="s">
        <v>602</v>
      </c>
      <c r="I231">
        <v>15175690.22</v>
      </c>
      <c r="J231" t="s">
        <v>641</v>
      </c>
    </row>
    <row r="232" hidden="1" spans="1:10">
      <c r="A232">
        <v>1</v>
      </c>
      <c r="B232">
        <v>29</v>
      </c>
      <c r="C232" t="s">
        <v>714</v>
      </c>
      <c r="D232" t="s">
        <v>663</v>
      </c>
      <c r="E232" t="s">
        <v>671</v>
      </c>
      <c r="F232">
        <v>0</v>
      </c>
      <c r="G232">
        <v>3461.82</v>
      </c>
      <c r="H232" t="s">
        <v>602</v>
      </c>
      <c r="I232">
        <v>15172228.4</v>
      </c>
      <c r="J232" t="s">
        <v>641</v>
      </c>
    </row>
    <row r="233" hidden="1" spans="1:10">
      <c r="A233">
        <v>1</v>
      </c>
      <c r="B233">
        <v>29</v>
      </c>
      <c r="C233" t="s">
        <v>714</v>
      </c>
      <c r="D233" t="s">
        <v>649</v>
      </c>
      <c r="E233" t="s">
        <v>671</v>
      </c>
      <c r="F233">
        <v>0</v>
      </c>
      <c r="G233">
        <v>10805.67</v>
      </c>
      <c r="H233" t="s">
        <v>602</v>
      </c>
      <c r="I233">
        <v>15161422.73</v>
      </c>
      <c r="J233" t="s">
        <v>641</v>
      </c>
    </row>
    <row r="234" spans="1:10">
      <c r="A234">
        <v>1</v>
      </c>
      <c r="B234">
        <v>29</v>
      </c>
      <c r="C234" t="s">
        <v>714</v>
      </c>
      <c r="D234" t="s">
        <v>702</v>
      </c>
      <c r="E234" t="s">
        <v>653</v>
      </c>
      <c r="F234">
        <v>7089.17</v>
      </c>
      <c r="G234">
        <v>0</v>
      </c>
      <c r="H234" t="s">
        <v>602</v>
      </c>
      <c r="I234">
        <v>15168511.9</v>
      </c>
      <c r="J234" t="s">
        <v>641</v>
      </c>
    </row>
    <row r="235" spans="1:10">
      <c r="A235">
        <v>1</v>
      </c>
      <c r="B235">
        <v>29</v>
      </c>
      <c r="C235" t="s">
        <v>714</v>
      </c>
      <c r="D235" t="s">
        <v>674</v>
      </c>
      <c r="E235" t="s">
        <v>653</v>
      </c>
      <c r="F235">
        <v>3045.34</v>
      </c>
      <c r="G235">
        <v>0</v>
      </c>
      <c r="H235" t="s">
        <v>602</v>
      </c>
      <c r="I235">
        <v>15171557.24</v>
      </c>
      <c r="J235" t="s">
        <v>641</v>
      </c>
    </row>
    <row r="236" spans="1:10">
      <c r="A236">
        <v>1</v>
      </c>
      <c r="B236">
        <v>29</v>
      </c>
      <c r="C236" t="s">
        <v>714</v>
      </c>
      <c r="D236" t="s">
        <v>673</v>
      </c>
      <c r="E236" t="s">
        <v>653</v>
      </c>
      <c r="F236">
        <v>11682.15</v>
      </c>
      <c r="G236">
        <v>0</v>
      </c>
      <c r="H236" t="s">
        <v>602</v>
      </c>
      <c r="I236">
        <v>15183239.39</v>
      </c>
      <c r="J236" t="s">
        <v>641</v>
      </c>
    </row>
    <row r="237" spans="1:10">
      <c r="A237">
        <v>1</v>
      </c>
      <c r="B237">
        <v>29</v>
      </c>
      <c r="C237" t="s">
        <v>714</v>
      </c>
      <c r="D237" t="s">
        <v>669</v>
      </c>
      <c r="E237" t="s">
        <v>653</v>
      </c>
      <c r="F237">
        <v>5032.32</v>
      </c>
      <c r="G237">
        <v>0</v>
      </c>
      <c r="H237" t="s">
        <v>602</v>
      </c>
      <c r="I237">
        <v>15188271.71</v>
      </c>
      <c r="J237" t="s">
        <v>641</v>
      </c>
    </row>
    <row r="238" hidden="1" spans="1:10">
      <c r="A238">
        <v>1</v>
      </c>
      <c r="B238">
        <v>30</v>
      </c>
      <c r="C238" t="s">
        <v>717</v>
      </c>
      <c r="D238" t="s">
        <v>683</v>
      </c>
      <c r="E238" t="s">
        <v>671</v>
      </c>
      <c r="F238">
        <v>0</v>
      </c>
      <c r="G238">
        <v>1200.63</v>
      </c>
      <c r="H238" t="s">
        <v>602</v>
      </c>
      <c r="I238">
        <v>15187071.08</v>
      </c>
      <c r="J238" t="s">
        <v>641</v>
      </c>
    </row>
    <row r="239" hidden="1" spans="1:10">
      <c r="A239">
        <v>1</v>
      </c>
      <c r="B239">
        <v>30</v>
      </c>
      <c r="C239" t="s">
        <v>717</v>
      </c>
      <c r="D239" t="s">
        <v>661</v>
      </c>
      <c r="E239" t="s">
        <v>671</v>
      </c>
      <c r="F239">
        <v>0</v>
      </c>
      <c r="G239">
        <v>8934.69</v>
      </c>
      <c r="H239" t="s">
        <v>602</v>
      </c>
      <c r="I239">
        <v>15178136.39</v>
      </c>
      <c r="J239" t="s">
        <v>641</v>
      </c>
    </row>
    <row r="240" hidden="1" spans="1:10">
      <c r="A240">
        <v>1</v>
      </c>
      <c r="B240">
        <v>30</v>
      </c>
      <c r="C240" t="s">
        <v>717</v>
      </c>
      <c r="D240" t="s">
        <v>718</v>
      </c>
      <c r="E240" t="s">
        <v>671</v>
      </c>
      <c r="F240">
        <v>0</v>
      </c>
      <c r="G240">
        <v>13877.29</v>
      </c>
      <c r="H240" t="s">
        <v>602</v>
      </c>
      <c r="I240">
        <v>15164259.1</v>
      </c>
      <c r="J240" t="s">
        <v>641</v>
      </c>
    </row>
    <row r="241" hidden="1" spans="1:10">
      <c r="A241">
        <v>1</v>
      </c>
      <c r="B241">
        <v>30</v>
      </c>
      <c r="C241" t="s">
        <v>717</v>
      </c>
      <c r="D241" t="s">
        <v>648</v>
      </c>
      <c r="E241" t="s">
        <v>671</v>
      </c>
      <c r="F241">
        <v>0</v>
      </c>
      <c r="G241">
        <v>80252.11</v>
      </c>
      <c r="H241" t="s">
        <v>602</v>
      </c>
      <c r="I241">
        <v>15084006.99</v>
      </c>
      <c r="J241" t="s">
        <v>641</v>
      </c>
    </row>
    <row r="242" hidden="1" spans="1:10">
      <c r="A242">
        <v>1</v>
      </c>
      <c r="B242">
        <v>30</v>
      </c>
      <c r="C242" t="s">
        <v>717</v>
      </c>
      <c r="D242" t="s">
        <v>639</v>
      </c>
      <c r="E242" t="s">
        <v>671</v>
      </c>
      <c r="F242">
        <v>0</v>
      </c>
      <c r="G242">
        <v>2331.23</v>
      </c>
      <c r="H242" t="s">
        <v>602</v>
      </c>
      <c r="I242">
        <v>15081675.76</v>
      </c>
      <c r="J242" t="s">
        <v>641</v>
      </c>
    </row>
    <row r="243" hidden="1" spans="1:10">
      <c r="A243">
        <v>1</v>
      </c>
      <c r="B243">
        <v>30</v>
      </c>
      <c r="C243" t="s">
        <v>717</v>
      </c>
      <c r="D243" t="s">
        <v>647</v>
      </c>
      <c r="E243" t="s">
        <v>671</v>
      </c>
      <c r="F243">
        <v>0</v>
      </c>
      <c r="G243">
        <v>1580.83</v>
      </c>
      <c r="H243" t="s">
        <v>602</v>
      </c>
      <c r="I243">
        <v>15080094.93</v>
      </c>
      <c r="J243" t="s">
        <v>641</v>
      </c>
    </row>
    <row r="244" spans="1:10">
      <c r="A244">
        <v>1</v>
      </c>
      <c r="B244">
        <v>30</v>
      </c>
      <c r="C244" t="s">
        <v>717</v>
      </c>
      <c r="D244" t="s">
        <v>674</v>
      </c>
      <c r="E244" t="s">
        <v>653</v>
      </c>
      <c r="F244">
        <v>171727.69</v>
      </c>
      <c r="G244">
        <v>0</v>
      </c>
      <c r="H244" t="s">
        <v>602</v>
      </c>
      <c r="I244">
        <v>15251822.62</v>
      </c>
      <c r="J244" t="s">
        <v>641</v>
      </c>
    </row>
    <row r="245" spans="1:10">
      <c r="A245">
        <v>1</v>
      </c>
      <c r="B245">
        <v>30</v>
      </c>
      <c r="C245" t="s">
        <v>717</v>
      </c>
      <c r="D245" t="s">
        <v>702</v>
      </c>
      <c r="E245" t="s">
        <v>653</v>
      </c>
      <c r="F245">
        <v>7089.17</v>
      </c>
      <c r="G245">
        <v>0</v>
      </c>
      <c r="H245" t="s">
        <v>602</v>
      </c>
      <c r="I245">
        <v>15258911.79</v>
      </c>
      <c r="J245" t="s">
        <v>641</v>
      </c>
    </row>
    <row r="246" spans="1:10">
      <c r="A246">
        <v>1</v>
      </c>
      <c r="B246">
        <v>30</v>
      </c>
      <c r="C246" t="s">
        <v>717</v>
      </c>
      <c r="D246" t="s">
        <v>719</v>
      </c>
      <c r="E246" t="s">
        <v>653</v>
      </c>
      <c r="F246">
        <v>1607.54</v>
      </c>
      <c r="G246">
        <v>0</v>
      </c>
      <c r="H246" t="s">
        <v>602</v>
      </c>
      <c r="I246">
        <v>15260519.33</v>
      </c>
      <c r="J246" t="s">
        <v>641</v>
      </c>
    </row>
    <row r="247" spans="1:10">
      <c r="A247">
        <v>1</v>
      </c>
      <c r="B247">
        <v>30</v>
      </c>
      <c r="C247" t="s">
        <v>717</v>
      </c>
      <c r="D247" t="s">
        <v>668</v>
      </c>
      <c r="E247" t="s">
        <v>653</v>
      </c>
      <c r="F247">
        <v>4483.15</v>
      </c>
      <c r="G247">
        <v>0</v>
      </c>
      <c r="H247" t="s">
        <v>602</v>
      </c>
      <c r="I247">
        <v>15265002.48</v>
      </c>
      <c r="J247" t="s">
        <v>641</v>
      </c>
    </row>
    <row r="248" spans="1:10">
      <c r="A248">
        <v>1</v>
      </c>
      <c r="B248">
        <v>30</v>
      </c>
      <c r="C248" t="s">
        <v>717</v>
      </c>
      <c r="D248" t="s">
        <v>687</v>
      </c>
      <c r="E248" t="s">
        <v>653</v>
      </c>
      <c r="F248">
        <v>3574.53</v>
      </c>
      <c r="G248">
        <v>0</v>
      </c>
      <c r="H248" t="s">
        <v>602</v>
      </c>
      <c r="I248">
        <v>15268577.01</v>
      </c>
      <c r="J248" t="s">
        <v>641</v>
      </c>
    </row>
    <row r="249" hidden="1" spans="1:10">
      <c r="A249">
        <v>1</v>
      </c>
      <c r="B249">
        <v>31</v>
      </c>
      <c r="C249" t="s">
        <v>720</v>
      </c>
      <c r="D249" t="s">
        <v>644</v>
      </c>
      <c r="E249" t="s">
        <v>671</v>
      </c>
      <c r="F249">
        <v>0</v>
      </c>
      <c r="G249">
        <v>2281.2</v>
      </c>
      <c r="H249" t="s">
        <v>602</v>
      </c>
      <c r="I249">
        <v>15266295.81</v>
      </c>
      <c r="J249" t="s">
        <v>641</v>
      </c>
    </row>
    <row r="250" hidden="1" spans="1:10">
      <c r="A250">
        <v>1</v>
      </c>
      <c r="B250">
        <v>31</v>
      </c>
      <c r="C250" t="s">
        <v>720</v>
      </c>
      <c r="D250" t="s">
        <v>650</v>
      </c>
      <c r="E250" t="s">
        <v>671</v>
      </c>
      <c r="F250">
        <v>0</v>
      </c>
      <c r="G250">
        <v>5993.15</v>
      </c>
      <c r="H250" t="s">
        <v>602</v>
      </c>
      <c r="I250">
        <v>15260302.66</v>
      </c>
      <c r="J250" t="s">
        <v>641</v>
      </c>
    </row>
    <row r="251" hidden="1" spans="1:10">
      <c r="A251">
        <v>1</v>
      </c>
      <c r="B251">
        <v>31</v>
      </c>
      <c r="C251" t="s">
        <v>720</v>
      </c>
      <c r="D251" t="s">
        <v>648</v>
      </c>
      <c r="E251" t="s">
        <v>671</v>
      </c>
      <c r="F251">
        <v>0</v>
      </c>
      <c r="G251">
        <v>119122.72</v>
      </c>
      <c r="H251" t="s">
        <v>602</v>
      </c>
      <c r="I251">
        <v>15141179.94</v>
      </c>
      <c r="J251" t="s">
        <v>641</v>
      </c>
    </row>
    <row r="252" hidden="1" spans="1:10">
      <c r="A252">
        <v>1</v>
      </c>
      <c r="B252">
        <v>31</v>
      </c>
      <c r="C252" t="s">
        <v>720</v>
      </c>
      <c r="D252" t="s">
        <v>639</v>
      </c>
      <c r="E252" t="s">
        <v>671</v>
      </c>
      <c r="F252">
        <v>0</v>
      </c>
      <c r="G252">
        <v>2241.18</v>
      </c>
      <c r="H252" t="s">
        <v>602</v>
      </c>
      <c r="I252">
        <v>15138938.76</v>
      </c>
      <c r="J252" t="s">
        <v>641</v>
      </c>
    </row>
    <row r="253" hidden="1" spans="1:10">
      <c r="A253">
        <v>1</v>
      </c>
      <c r="B253">
        <v>31</v>
      </c>
      <c r="C253" t="s">
        <v>720</v>
      </c>
      <c r="D253" t="s">
        <v>643</v>
      </c>
      <c r="E253" t="s">
        <v>671</v>
      </c>
      <c r="F253">
        <v>0</v>
      </c>
      <c r="G253">
        <v>3521.85</v>
      </c>
      <c r="H253" t="s">
        <v>602</v>
      </c>
      <c r="I253">
        <v>15135416.91</v>
      </c>
      <c r="J253" t="s">
        <v>641</v>
      </c>
    </row>
    <row r="254" hidden="1" spans="1:10">
      <c r="A254">
        <v>1</v>
      </c>
      <c r="B254">
        <v>31</v>
      </c>
      <c r="C254" t="s">
        <v>720</v>
      </c>
      <c r="D254" t="s">
        <v>664</v>
      </c>
      <c r="E254" t="s">
        <v>671</v>
      </c>
      <c r="F254">
        <v>0</v>
      </c>
      <c r="G254">
        <v>2411.27</v>
      </c>
      <c r="H254" t="s">
        <v>602</v>
      </c>
      <c r="I254">
        <v>15133005.64</v>
      </c>
      <c r="J254" t="s">
        <v>641</v>
      </c>
    </row>
    <row r="255" hidden="1" spans="1:10">
      <c r="A255">
        <v>1</v>
      </c>
      <c r="B255">
        <v>31</v>
      </c>
      <c r="C255" t="s">
        <v>720</v>
      </c>
      <c r="D255" t="s">
        <v>663</v>
      </c>
      <c r="E255" t="s">
        <v>671</v>
      </c>
      <c r="F255">
        <v>0</v>
      </c>
      <c r="G255">
        <v>5110.69</v>
      </c>
      <c r="H255" t="s">
        <v>602</v>
      </c>
      <c r="I255">
        <v>15127894.95</v>
      </c>
      <c r="J255" t="s">
        <v>641</v>
      </c>
    </row>
    <row r="256" spans="1:10">
      <c r="A256">
        <v>1</v>
      </c>
      <c r="B256">
        <v>31</v>
      </c>
      <c r="C256" t="s">
        <v>720</v>
      </c>
      <c r="D256" t="s">
        <v>669</v>
      </c>
      <c r="E256" t="s">
        <v>653</v>
      </c>
      <c r="F256">
        <v>3594.51</v>
      </c>
      <c r="G256">
        <v>0</v>
      </c>
      <c r="H256" t="s">
        <v>602</v>
      </c>
      <c r="I256">
        <v>15131489.46</v>
      </c>
      <c r="J256" t="s">
        <v>641</v>
      </c>
    </row>
    <row r="257" spans="1:10">
      <c r="A257">
        <v>1</v>
      </c>
      <c r="B257">
        <v>31</v>
      </c>
      <c r="C257" t="s">
        <v>720</v>
      </c>
      <c r="D257" t="s">
        <v>687</v>
      </c>
      <c r="E257" t="s">
        <v>653</v>
      </c>
      <c r="F257">
        <v>20179.17</v>
      </c>
      <c r="G257">
        <v>0</v>
      </c>
      <c r="H257" t="s">
        <v>602</v>
      </c>
      <c r="I257">
        <v>15151668.63</v>
      </c>
      <c r="J257" t="s">
        <v>641</v>
      </c>
    </row>
    <row r="258" spans="1:10">
      <c r="A258">
        <v>1</v>
      </c>
      <c r="B258">
        <v>31</v>
      </c>
      <c r="C258" t="s">
        <v>720</v>
      </c>
      <c r="D258" t="s">
        <v>680</v>
      </c>
      <c r="E258" t="s">
        <v>653</v>
      </c>
      <c r="F258">
        <v>918.6</v>
      </c>
      <c r="G258">
        <v>0</v>
      </c>
      <c r="H258" t="s">
        <v>602</v>
      </c>
      <c r="I258">
        <v>15152587.23</v>
      </c>
      <c r="J258" t="s">
        <v>641</v>
      </c>
    </row>
    <row r="259" spans="1:10">
      <c r="A259">
        <v>1</v>
      </c>
      <c r="B259">
        <v>31</v>
      </c>
      <c r="C259" t="s">
        <v>720</v>
      </c>
      <c r="D259" t="s">
        <v>654</v>
      </c>
      <c r="E259" t="s">
        <v>653</v>
      </c>
      <c r="F259">
        <v>2436.28</v>
      </c>
      <c r="G259">
        <v>0</v>
      </c>
      <c r="H259" t="s">
        <v>602</v>
      </c>
      <c r="I259">
        <v>15155023.51</v>
      </c>
      <c r="J259" t="s">
        <v>641</v>
      </c>
    </row>
    <row r="260" spans="1:10">
      <c r="A260">
        <v>1</v>
      </c>
      <c r="B260">
        <v>31</v>
      </c>
      <c r="C260" t="s">
        <v>720</v>
      </c>
      <c r="D260" t="s">
        <v>667</v>
      </c>
      <c r="E260" t="s">
        <v>653</v>
      </c>
      <c r="F260">
        <v>29464.99</v>
      </c>
      <c r="G260">
        <v>0</v>
      </c>
      <c r="H260" t="s">
        <v>602</v>
      </c>
      <c r="I260">
        <v>15184488.5</v>
      </c>
      <c r="J260" t="s">
        <v>641</v>
      </c>
    </row>
    <row r="261" spans="1:10">
      <c r="A261">
        <v>1</v>
      </c>
      <c r="B261">
        <v>31</v>
      </c>
      <c r="C261" t="s">
        <v>720</v>
      </c>
      <c r="D261" t="s">
        <v>656</v>
      </c>
      <c r="E261" t="s">
        <v>653</v>
      </c>
      <c r="F261">
        <v>11242.83</v>
      </c>
      <c r="G261">
        <v>0</v>
      </c>
      <c r="H261" t="s">
        <v>602</v>
      </c>
      <c r="I261">
        <v>15195731.33</v>
      </c>
      <c r="J261" t="s">
        <v>641</v>
      </c>
    </row>
    <row r="262" spans="1:10">
      <c r="A262">
        <v>1</v>
      </c>
      <c r="B262">
        <v>31</v>
      </c>
      <c r="C262" t="s">
        <v>720</v>
      </c>
      <c r="D262" t="s">
        <v>673</v>
      </c>
      <c r="E262" t="s">
        <v>653</v>
      </c>
      <c r="F262">
        <v>5791.15</v>
      </c>
      <c r="G262">
        <v>0</v>
      </c>
      <c r="H262" t="s">
        <v>602</v>
      </c>
      <c r="I262">
        <v>15201522.48</v>
      </c>
      <c r="J262" t="s">
        <v>641</v>
      </c>
    </row>
    <row r="263" spans="1:10">
      <c r="A263">
        <v>1</v>
      </c>
      <c r="B263">
        <v>31</v>
      </c>
      <c r="C263" t="s">
        <v>720</v>
      </c>
      <c r="D263" t="s">
        <v>684</v>
      </c>
      <c r="E263" t="s">
        <v>653</v>
      </c>
      <c r="F263">
        <v>6190.54</v>
      </c>
      <c r="G263">
        <v>0</v>
      </c>
      <c r="H263" t="s">
        <v>602</v>
      </c>
      <c r="I263">
        <v>15207713.02</v>
      </c>
      <c r="J263" t="s">
        <v>641</v>
      </c>
    </row>
    <row r="264" spans="1:10">
      <c r="A264">
        <v>1</v>
      </c>
      <c r="B264">
        <v>31</v>
      </c>
      <c r="C264" t="s">
        <v>720</v>
      </c>
      <c r="D264" t="s">
        <v>658</v>
      </c>
      <c r="E264" t="s">
        <v>653</v>
      </c>
      <c r="F264">
        <v>1777.29</v>
      </c>
      <c r="G264">
        <v>0</v>
      </c>
      <c r="H264" t="s">
        <v>602</v>
      </c>
      <c r="I264">
        <v>15209490.31</v>
      </c>
      <c r="J264" t="s">
        <v>641</v>
      </c>
    </row>
    <row r="265" spans="1:10">
      <c r="A265">
        <v>1</v>
      </c>
      <c r="B265">
        <v>31</v>
      </c>
      <c r="C265" t="s">
        <v>720</v>
      </c>
      <c r="D265" t="s">
        <v>721</v>
      </c>
      <c r="E265" t="s">
        <v>653</v>
      </c>
      <c r="F265">
        <v>29844.41</v>
      </c>
      <c r="G265">
        <v>0</v>
      </c>
      <c r="H265" t="s">
        <v>602</v>
      </c>
      <c r="I265">
        <v>15239334.72</v>
      </c>
      <c r="J265" t="s">
        <v>641</v>
      </c>
    </row>
    <row r="266" spans="1:10">
      <c r="A266">
        <v>1</v>
      </c>
      <c r="B266">
        <v>31</v>
      </c>
      <c r="C266" t="s">
        <v>720</v>
      </c>
      <c r="D266" t="s">
        <v>702</v>
      </c>
      <c r="E266" t="s">
        <v>653</v>
      </c>
      <c r="F266">
        <v>7189.02</v>
      </c>
      <c r="G266">
        <v>0</v>
      </c>
      <c r="H266" t="s">
        <v>602</v>
      </c>
      <c r="I266">
        <v>15246523.74</v>
      </c>
      <c r="J266" t="s">
        <v>641</v>
      </c>
    </row>
    <row r="267" spans="1:10">
      <c r="A267">
        <v>1</v>
      </c>
      <c r="B267">
        <v>31</v>
      </c>
      <c r="C267" t="s">
        <v>720</v>
      </c>
      <c r="D267" t="s">
        <v>674</v>
      </c>
      <c r="E267" t="s">
        <v>653</v>
      </c>
      <c r="F267">
        <v>138578.23</v>
      </c>
      <c r="G267">
        <v>0</v>
      </c>
      <c r="H267" t="s">
        <v>602</v>
      </c>
      <c r="I267">
        <v>15385101.97</v>
      </c>
      <c r="J267" t="s">
        <v>641</v>
      </c>
    </row>
    <row r="268" hidden="1" spans="1:10">
      <c r="A268">
        <v>1</v>
      </c>
      <c r="B268">
        <v>31</v>
      </c>
      <c r="C268" t="s">
        <v>722</v>
      </c>
      <c r="D268" t="s">
        <v>723</v>
      </c>
      <c r="E268" t="s">
        <v>724</v>
      </c>
      <c r="F268">
        <v>20567219.18</v>
      </c>
      <c r="G268">
        <v>0</v>
      </c>
      <c r="H268" t="s">
        <v>602</v>
      </c>
      <c r="I268">
        <v>35952321.15</v>
      </c>
      <c r="J268" t="s">
        <v>725</v>
      </c>
    </row>
    <row r="269" hidden="1" spans="4:9">
      <c r="D269" t="s">
        <v>726</v>
      </c>
      <c r="F269">
        <v>25391979.39</v>
      </c>
      <c r="G269">
        <v>923783.5</v>
      </c>
      <c r="H269" t="s">
        <v>602</v>
      </c>
      <c r="I269">
        <v>35952321.15</v>
      </c>
    </row>
    <row r="270" hidden="1" spans="4:9">
      <c r="D270" t="s">
        <v>727</v>
      </c>
      <c r="F270">
        <v>25391979.39</v>
      </c>
      <c r="G270">
        <v>923783.5</v>
      </c>
      <c r="H270" t="s">
        <v>602</v>
      </c>
      <c r="I270">
        <v>35952321.15</v>
      </c>
    </row>
    <row r="271" hidden="1" spans="1:10">
      <c r="A271">
        <v>2</v>
      </c>
      <c r="B271">
        <v>1</v>
      </c>
      <c r="C271" t="s">
        <v>728</v>
      </c>
      <c r="D271" t="s">
        <v>729</v>
      </c>
      <c r="E271" t="s">
        <v>724</v>
      </c>
      <c r="F271">
        <v>0</v>
      </c>
      <c r="G271">
        <v>27218738.14</v>
      </c>
      <c r="H271" t="s">
        <v>602</v>
      </c>
      <c r="I271">
        <v>8733583.01</v>
      </c>
      <c r="J271" t="s">
        <v>725</v>
      </c>
    </row>
    <row r="272" hidden="1" spans="1:10">
      <c r="A272">
        <v>2</v>
      </c>
      <c r="B272">
        <v>1</v>
      </c>
      <c r="C272" t="s">
        <v>730</v>
      </c>
      <c r="D272" t="s">
        <v>683</v>
      </c>
      <c r="E272" t="s">
        <v>671</v>
      </c>
      <c r="F272">
        <v>0</v>
      </c>
      <c r="G272">
        <v>1200.63</v>
      </c>
      <c r="H272" t="s">
        <v>602</v>
      </c>
      <c r="I272">
        <v>8732382.38</v>
      </c>
      <c r="J272" t="s">
        <v>641</v>
      </c>
    </row>
    <row r="273" hidden="1" spans="1:10">
      <c r="A273">
        <v>2</v>
      </c>
      <c r="B273">
        <v>1</v>
      </c>
      <c r="C273" t="s">
        <v>730</v>
      </c>
      <c r="D273" t="s">
        <v>648</v>
      </c>
      <c r="E273" t="s">
        <v>671</v>
      </c>
      <c r="F273">
        <v>0</v>
      </c>
      <c r="G273">
        <v>44113.19</v>
      </c>
      <c r="H273" t="s">
        <v>602</v>
      </c>
      <c r="I273">
        <v>8688269.19</v>
      </c>
      <c r="J273" t="s">
        <v>641</v>
      </c>
    </row>
    <row r="274" hidden="1" spans="1:10">
      <c r="A274">
        <v>2</v>
      </c>
      <c r="B274">
        <v>1</v>
      </c>
      <c r="C274" t="s">
        <v>730</v>
      </c>
      <c r="D274" t="s">
        <v>663</v>
      </c>
      <c r="E274" t="s">
        <v>671</v>
      </c>
      <c r="F274">
        <v>0</v>
      </c>
      <c r="G274">
        <v>4972.61</v>
      </c>
      <c r="H274" t="s">
        <v>602</v>
      </c>
      <c r="I274">
        <v>8683296.58</v>
      </c>
      <c r="J274" t="s">
        <v>641</v>
      </c>
    </row>
    <row r="275" spans="1:10">
      <c r="A275">
        <v>2</v>
      </c>
      <c r="B275">
        <v>1</v>
      </c>
      <c r="C275" t="s">
        <v>730</v>
      </c>
      <c r="D275" t="s">
        <v>668</v>
      </c>
      <c r="E275" t="s">
        <v>690</v>
      </c>
      <c r="F275">
        <v>9136.04</v>
      </c>
      <c r="G275">
        <v>0</v>
      </c>
      <c r="H275" t="s">
        <v>602</v>
      </c>
      <c r="I275">
        <v>8692432.62</v>
      </c>
      <c r="J275" t="s">
        <v>641</v>
      </c>
    </row>
    <row r="276" spans="1:10">
      <c r="A276">
        <v>2</v>
      </c>
      <c r="B276">
        <v>1</v>
      </c>
      <c r="C276" t="s">
        <v>730</v>
      </c>
      <c r="D276" t="s">
        <v>669</v>
      </c>
      <c r="E276" t="s">
        <v>690</v>
      </c>
      <c r="F276">
        <v>10424.07</v>
      </c>
      <c r="G276">
        <v>0</v>
      </c>
      <c r="H276" t="s">
        <v>602</v>
      </c>
      <c r="I276">
        <v>8702856.69</v>
      </c>
      <c r="J276" t="s">
        <v>641</v>
      </c>
    </row>
    <row r="277" spans="1:10">
      <c r="A277">
        <v>2</v>
      </c>
      <c r="B277">
        <v>1</v>
      </c>
      <c r="C277" t="s">
        <v>730</v>
      </c>
      <c r="D277" t="s">
        <v>667</v>
      </c>
      <c r="E277" t="s">
        <v>690</v>
      </c>
      <c r="F277">
        <v>30054.09</v>
      </c>
      <c r="G277">
        <v>0</v>
      </c>
      <c r="H277" t="s">
        <v>602</v>
      </c>
      <c r="I277">
        <v>8732910.78</v>
      </c>
      <c r="J277" t="s">
        <v>641</v>
      </c>
    </row>
    <row r="278" spans="1:10">
      <c r="A278">
        <v>2</v>
      </c>
      <c r="B278">
        <v>1</v>
      </c>
      <c r="C278" t="s">
        <v>730</v>
      </c>
      <c r="D278" t="s">
        <v>656</v>
      </c>
      <c r="E278" t="s">
        <v>690</v>
      </c>
      <c r="F278">
        <v>69903.23</v>
      </c>
      <c r="G278">
        <v>0</v>
      </c>
      <c r="H278" t="s">
        <v>602</v>
      </c>
      <c r="I278">
        <v>8802814.01</v>
      </c>
      <c r="J278" t="s">
        <v>641</v>
      </c>
    </row>
    <row r="279" spans="1:10">
      <c r="A279">
        <v>2</v>
      </c>
      <c r="B279">
        <v>1</v>
      </c>
      <c r="C279" t="s">
        <v>730</v>
      </c>
      <c r="D279" t="s">
        <v>685</v>
      </c>
      <c r="E279" t="s">
        <v>690</v>
      </c>
      <c r="F279">
        <v>10224.36</v>
      </c>
      <c r="G279">
        <v>0</v>
      </c>
      <c r="H279" t="s">
        <v>602</v>
      </c>
      <c r="I279">
        <v>8813038.37</v>
      </c>
      <c r="J279" t="s">
        <v>641</v>
      </c>
    </row>
    <row r="280" spans="1:10">
      <c r="A280">
        <v>2</v>
      </c>
      <c r="B280">
        <v>1</v>
      </c>
      <c r="C280" t="s">
        <v>730</v>
      </c>
      <c r="D280" t="s">
        <v>674</v>
      </c>
      <c r="E280" t="s">
        <v>690</v>
      </c>
      <c r="F280">
        <v>48116.47</v>
      </c>
      <c r="G280">
        <v>0</v>
      </c>
      <c r="H280" t="s">
        <v>602</v>
      </c>
      <c r="I280">
        <v>8861154.84</v>
      </c>
      <c r="J280" t="s">
        <v>641</v>
      </c>
    </row>
    <row r="281" spans="1:10">
      <c r="A281">
        <v>2</v>
      </c>
      <c r="B281">
        <v>1</v>
      </c>
      <c r="C281" t="s">
        <v>730</v>
      </c>
      <c r="D281" t="s">
        <v>702</v>
      </c>
      <c r="E281" t="s">
        <v>690</v>
      </c>
      <c r="F281">
        <v>7189.02</v>
      </c>
      <c r="G281">
        <v>0</v>
      </c>
      <c r="H281" t="s">
        <v>602</v>
      </c>
      <c r="I281">
        <v>8868343.86</v>
      </c>
      <c r="J281" t="s">
        <v>641</v>
      </c>
    </row>
    <row r="282" spans="1:10">
      <c r="A282">
        <v>2</v>
      </c>
      <c r="B282">
        <v>1</v>
      </c>
      <c r="C282" t="s">
        <v>730</v>
      </c>
      <c r="D282" t="s">
        <v>675</v>
      </c>
      <c r="E282" t="s">
        <v>690</v>
      </c>
      <c r="F282">
        <v>1228.12</v>
      </c>
      <c r="G282">
        <v>0</v>
      </c>
      <c r="H282" t="s">
        <v>602</v>
      </c>
      <c r="I282">
        <v>8869571.98</v>
      </c>
      <c r="J282" t="s">
        <v>641</v>
      </c>
    </row>
    <row r="283" spans="1:10">
      <c r="A283">
        <v>2</v>
      </c>
      <c r="B283">
        <v>1</v>
      </c>
      <c r="C283" t="s">
        <v>730</v>
      </c>
      <c r="D283" t="s">
        <v>680</v>
      </c>
      <c r="E283" t="s">
        <v>690</v>
      </c>
      <c r="F283">
        <v>938.57</v>
      </c>
      <c r="G283">
        <v>0</v>
      </c>
      <c r="H283" t="s">
        <v>602</v>
      </c>
      <c r="I283">
        <v>8870510.55</v>
      </c>
      <c r="J283" t="s">
        <v>641</v>
      </c>
    </row>
    <row r="284" spans="1:10">
      <c r="A284">
        <v>2</v>
      </c>
      <c r="B284">
        <v>1</v>
      </c>
      <c r="C284" t="s">
        <v>730</v>
      </c>
      <c r="D284" t="s">
        <v>687</v>
      </c>
      <c r="E284" t="s">
        <v>690</v>
      </c>
      <c r="F284">
        <v>5112.19</v>
      </c>
      <c r="G284">
        <v>0</v>
      </c>
      <c r="H284" t="s">
        <v>602</v>
      </c>
      <c r="I284">
        <v>8875622.74</v>
      </c>
      <c r="J284" t="s">
        <v>641</v>
      </c>
    </row>
    <row r="285" hidden="1" spans="1:10">
      <c r="A285">
        <v>2</v>
      </c>
      <c r="B285">
        <v>11</v>
      </c>
      <c r="C285" t="s">
        <v>720</v>
      </c>
      <c r="D285" t="s">
        <v>663</v>
      </c>
      <c r="E285" t="s">
        <v>671</v>
      </c>
      <c r="F285">
        <v>0</v>
      </c>
      <c r="G285">
        <v>2401.26</v>
      </c>
      <c r="H285" t="s">
        <v>602</v>
      </c>
      <c r="I285">
        <v>8873221.48</v>
      </c>
      <c r="J285" t="s">
        <v>641</v>
      </c>
    </row>
    <row r="286" hidden="1" spans="1:10">
      <c r="A286">
        <v>2</v>
      </c>
      <c r="B286">
        <v>11</v>
      </c>
      <c r="C286" t="s">
        <v>720</v>
      </c>
      <c r="D286" t="s">
        <v>672</v>
      </c>
      <c r="E286" t="s">
        <v>671</v>
      </c>
      <c r="F286">
        <v>0</v>
      </c>
      <c r="G286">
        <v>21981.56</v>
      </c>
      <c r="H286" t="s">
        <v>602</v>
      </c>
      <c r="I286">
        <v>8851239.92</v>
      </c>
      <c r="J286" t="s">
        <v>641</v>
      </c>
    </row>
    <row r="287" spans="1:10">
      <c r="A287">
        <v>2</v>
      </c>
      <c r="B287">
        <v>11</v>
      </c>
      <c r="C287" t="s">
        <v>720</v>
      </c>
      <c r="D287" t="s">
        <v>708</v>
      </c>
      <c r="E287" t="s">
        <v>690</v>
      </c>
      <c r="F287">
        <v>4223.54</v>
      </c>
      <c r="G287">
        <v>0</v>
      </c>
      <c r="H287" t="s">
        <v>602</v>
      </c>
      <c r="I287">
        <v>8855463.46</v>
      </c>
      <c r="J287" t="s">
        <v>641</v>
      </c>
    </row>
    <row r="288" spans="1:10">
      <c r="A288">
        <v>2</v>
      </c>
      <c r="B288">
        <v>11</v>
      </c>
      <c r="C288" t="s">
        <v>720</v>
      </c>
      <c r="D288" t="s">
        <v>702</v>
      </c>
      <c r="E288" t="s">
        <v>690</v>
      </c>
      <c r="F288">
        <v>7189.02</v>
      </c>
      <c r="G288">
        <v>0</v>
      </c>
      <c r="H288" t="s">
        <v>602</v>
      </c>
      <c r="I288">
        <v>8862652.48</v>
      </c>
      <c r="J288" t="s">
        <v>641</v>
      </c>
    </row>
    <row r="289" spans="1:10">
      <c r="A289">
        <v>2</v>
      </c>
      <c r="B289">
        <v>11</v>
      </c>
      <c r="C289" t="s">
        <v>720</v>
      </c>
      <c r="D289" t="s">
        <v>719</v>
      </c>
      <c r="E289" t="s">
        <v>690</v>
      </c>
      <c r="F289">
        <v>3354.88</v>
      </c>
      <c r="G289">
        <v>0</v>
      </c>
      <c r="H289" t="s">
        <v>602</v>
      </c>
      <c r="I289">
        <v>8866007.36</v>
      </c>
      <c r="J289" t="s">
        <v>641</v>
      </c>
    </row>
    <row r="290" spans="1:10">
      <c r="A290">
        <v>2</v>
      </c>
      <c r="B290">
        <v>11</v>
      </c>
      <c r="C290" t="s">
        <v>720</v>
      </c>
      <c r="D290" t="s">
        <v>673</v>
      </c>
      <c r="E290" t="s">
        <v>690</v>
      </c>
      <c r="F290">
        <v>28147</v>
      </c>
      <c r="G290">
        <v>0</v>
      </c>
      <c r="H290" t="s">
        <v>602</v>
      </c>
      <c r="I290">
        <v>8894154.36</v>
      </c>
      <c r="J290" t="s">
        <v>641</v>
      </c>
    </row>
    <row r="291" spans="1:10">
      <c r="A291">
        <v>2</v>
      </c>
      <c r="B291">
        <v>11</v>
      </c>
      <c r="C291" t="s">
        <v>720</v>
      </c>
      <c r="D291" t="s">
        <v>706</v>
      </c>
      <c r="E291" t="s">
        <v>690</v>
      </c>
      <c r="F291">
        <v>15326.59</v>
      </c>
      <c r="G291">
        <v>0</v>
      </c>
      <c r="H291" t="s">
        <v>602</v>
      </c>
      <c r="I291">
        <v>8909480.95</v>
      </c>
      <c r="J291" t="s">
        <v>641</v>
      </c>
    </row>
    <row r="292" spans="1:10">
      <c r="A292">
        <v>2</v>
      </c>
      <c r="B292">
        <v>11</v>
      </c>
      <c r="C292" t="s">
        <v>720</v>
      </c>
      <c r="D292" t="s">
        <v>652</v>
      </c>
      <c r="E292" t="s">
        <v>690</v>
      </c>
      <c r="F292">
        <v>1268.06</v>
      </c>
      <c r="G292">
        <v>0</v>
      </c>
      <c r="H292" t="s">
        <v>602</v>
      </c>
      <c r="I292">
        <v>8910749.01</v>
      </c>
      <c r="J292" t="s">
        <v>641</v>
      </c>
    </row>
    <row r="293" spans="1:10">
      <c r="A293">
        <v>2</v>
      </c>
      <c r="B293">
        <v>11</v>
      </c>
      <c r="C293" t="s">
        <v>720</v>
      </c>
      <c r="D293" t="s">
        <v>656</v>
      </c>
      <c r="E293" t="s">
        <v>690</v>
      </c>
      <c r="F293">
        <v>49104.99</v>
      </c>
      <c r="G293">
        <v>0</v>
      </c>
      <c r="H293" t="s">
        <v>602</v>
      </c>
      <c r="I293">
        <v>8959854</v>
      </c>
      <c r="J293" t="s">
        <v>641</v>
      </c>
    </row>
    <row r="294" spans="1:10">
      <c r="A294">
        <v>2</v>
      </c>
      <c r="B294">
        <v>11</v>
      </c>
      <c r="C294" t="s">
        <v>720</v>
      </c>
      <c r="D294" t="s">
        <v>667</v>
      </c>
      <c r="E294" t="s">
        <v>690</v>
      </c>
      <c r="F294">
        <v>61705.75</v>
      </c>
      <c r="G294">
        <v>0</v>
      </c>
      <c r="H294" t="s">
        <v>602</v>
      </c>
      <c r="I294">
        <v>9021559.75</v>
      </c>
      <c r="J294" t="s">
        <v>641</v>
      </c>
    </row>
    <row r="295" spans="1:10">
      <c r="A295">
        <v>2</v>
      </c>
      <c r="B295">
        <v>11</v>
      </c>
      <c r="C295" t="s">
        <v>720</v>
      </c>
      <c r="D295" t="s">
        <v>669</v>
      </c>
      <c r="E295" t="s">
        <v>690</v>
      </c>
      <c r="F295">
        <v>1108.29</v>
      </c>
      <c r="G295">
        <v>0</v>
      </c>
      <c r="H295" t="s">
        <v>602</v>
      </c>
      <c r="I295">
        <v>9022668.04</v>
      </c>
      <c r="J295" t="s">
        <v>641</v>
      </c>
    </row>
    <row r="296" spans="1:10">
      <c r="A296">
        <v>2</v>
      </c>
      <c r="B296">
        <v>11</v>
      </c>
      <c r="C296" t="s">
        <v>720</v>
      </c>
      <c r="D296" t="s">
        <v>668</v>
      </c>
      <c r="E296" t="s">
        <v>690</v>
      </c>
      <c r="F296">
        <v>4692.83</v>
      </c>
      <c r="G296">
        <v>0</v>
      </c>
      <c r="H296" t="s">
        <v>602</v>
      </c>
      <c r="I296">
        <v>9027360.87</v>
      </c>
      <c r="J296" t="s">
        <v>641</v>
      </c>
    </row>
    <row r="297" spans="1:10">
      <c r="A297">
        <v>2</v>
      </c>
      <c r="B297">
        <v>11</v>
      </c>
      <c r="C297" t="s">
        <v>720</v>
      </c>
      <c r="D297" t="s">
        <v>731</v>
      </c>
      <c r="E297" t="s">
        <v>690</v>
      </c>
      <c r="F297">
        <v>2645.95</v>
      </c>
      <c r="G297">
        <v>0</v>
      </c>
      <c r="H297" t="s">
        <v>602</v>
      </c>
      <c r="I297">
        <v>9030006.82</v>
      </c>
      <c r="J297" t="s">
        <v>641</v>
      </c>
    </row>
    <row r="298" hidden="1" spans="1:10">
      <c r="A298">
        <v>2</v>
      </c>
      <c r="B298">
        <v>12</v>
      </c>
      <c r="C298" t="s">
        <v>732</v>
      </c>
      <c r="D298" t="s">
        <v>672</v>
      </c>
      <c r="E298" t="s">
        <v>671</v>
      </c>
      <c r="F298">
        <v>0</v>
      </c>
      <c r="G298">
        <v>26313.82</v>
      </c>
      <c r="H298" t="s">
        <v>602</v>
      </c>
      <c r="I298">
        <v>9003693</v>
      </c>
      <c r="J298" t="s">
        <v>641</v>
      </c>
    </row>
    <row r="299" hidden="1" spans="1:10">
      <c r="A299">
        <v>2</v>
      </c>
      <c r="B299">
        <v>12</v>
      </c>
      <c r="C299" t="s">
        <v>732</v>
      </c>
      <c r="D299" t="s">
        <v>663</v>
      </c>
      <c r="E299" t="s">
        <v>671</v>
      </c>
      <c r="F299">
        <v>0</v>
      </c>
      <c r="G299">
        <v>2331.23</v>
      </c>
      <c r="H299" t="s">
        <v>602</v>
      </c>
      <c r="I299">
        <v>9001361.77</v>
      </c>
      <c r="J299" t="s">
        <v>641</v>
      </c>
    </row>
    <row r="300" spans="1:10">
      <c r="A300">
        <v>2</v>
      </c>
      <c r="B300">
        <v>12</v>
      </c>
      <c r="C300" t="s">
        <v>732</v>
      </c>
      <c r="D300" t="s">
        <v>658</v>
      </c>
      <c r="E300" t="s">
        <v>690</v>
      </c>
      <c r="F300">
        <v>1817.22</v>
      </c>
      <c r="G300">
        <v>0</v>
      </c>
      <c r="H300" t="s">
        <v>602</v>
      </c>
      <c r="I300">
        <v>9003178.99</v>
      </c>
      <c r="J300" t="s">
        <v>641</v>
      </c>
    </row>
    <row r="301" spans="1:10">
      <c r="A301">
        <v>2</v>
      </c>
      <c r="B301">
        <v>12</v>
      </c>
      <c r="C301" t="s">
        <v>732</v>
      </c>
      <c r="D301" t="s">
        <v>706</v>
      </c>
      <c r="E301" t="s">
        <v>690</v>
      </c>
      <c r="F301">
        <v>15706</v>
      </c>
      <c r="G301">
        <v>0</v>
      </c>
      <c r="H301" t="s">
        <v>602</v>
      </c>
      <c r="I301">
        <v>9018884.99</v>
      </c>
      <c r="J301" t="s">
        <v>641</v>
      </c>
    </row>
    <row r="302" spans="1:10">
      <c r="A302">
        <v>2</v>
      </c>
      <c r="B302">
        <v>12</v>
      </c>
      <c r="C302" t="s">
        <v>732</v>
      </c>
      <c r="D302" t="s">
        <v>668</v>
      </c>
      <c r="E302" t="s">
        <v>690</v>
      </c>
      <c r="F302">
        <v>9585.36</v>
      </c>
      <c r="G302">
        <v>0</v>
      </c>
      <c r="H302" t="s">
        <v>602</v>
      </c>
      <c r="I302">
        <v>9028470.35</v>
      </c>
      <c r="J302" t="s">
        <v>641</v>
      </c>
    </row>
    <row r="303" spans="1:10">
      <c r="A303">
        <v>2</v>
      </c>
      <c r="B303">
        <v>12</v>
      </c>
      <c r="C303" t="s">
        <v>732</v>
      </c>
      <c r="D303" t="s">
        <v>652</v>
      </c>
      <c r="E303" t="s">
        <v>690</v>
      </c>
      <c r="F303">
        <v>9156.02</v>
      </c>
      <c r="G303">
        <v>0</v>
      </c>
      <c r="H303" t="s">
        <v>602</v>
      </c>
      <c r="I303">
        <v>9037626.37</v>
      </c>
      <c r="J303" t="s">
        <v>641</v>
      </c>
    </row>
    <row r="304" spans="1:10">
      <c r="A304">
        <v>2</v>
      </c>
      <c r="B304">
        <v>12</v>
      </c>
      <c r="C304" t="s">
        <v>732</v>
      </c>
      <c r="D304" t="s">
        <v>687</v>
      </c>
      <c r="E304" t="s">
        <v>690</v>
      </c>
      <c r="F304">
        <v>2376.37</v>
      </c>
      <c r="G304">
        <v>0</v>
      </c>
      <c r="H304" t="s">
        <v>602</v>
      </c>
      <c r="I304">
        <v>9040002.74</v>
      </c>
      <c r="J304" t="s">
        <v>641</v>
      </c>
    </row>
    <row r="305" spans="1:10">
      <c r="A305">
        <v>2</v>
      </c>
      <c r="B305">
        <v>12</v>
      </c>
      <c r="C305" t="s">
        <v>732</v>
      </c>
      <c r="D305" t="s">
        <v>702</v>
      </c>
      <c r="E305" t="s">
        <v>690</v>
      </c>
      <c r="F305">
        <v>7189.02</v>
      </c>
      <c r="G305">
        <v>0</v>
      </c>
      <c r="H305" t="s">
        <v>602</v>
      </c>
      <c r="I305">
        <v>9047191.76</v>
      </c>
      <c r="J305" t="s">
        <v>641</v>
      </c>
    </row>
    <row r="306" spans="1:10">
      <c r="A306">
        <v>2</v>
      </c>
      <c r="B306">
        <v>12</v>
      </c>
      <c r="C306" t="s">
        <v>732</v>
      </c>
      <c r="D306" t="s">
        <v>719</v>
      </c>
      <c r="E306" t="s">
        <v>690</v>
      </c>
      <c r="F306">
        <v>1737.35</v>
      </c>
      <c r="G306">
        <v>0</v>
      </c>
      <c r="H306" t="s">
        <v>602</v>
      </c>
      <c r="I306">
        <v>9048929.11</v>
      </c>
      <c r="J306" t="s">
        <v>641</v>
      </c>
    </row>
    <row r="307" spans="1:10">
      <c r="A307">
        <v>2</v>
      </c>
      <c r="B307">
        <v>12</v>
      </c>
      <c r="C307" t="s">
        <v>732</v>
      </c>
      <c r="D307" t="s">
        <v>673</v>
      </c>
      <c r="E307" t="s">
        <v>690</v>
      </c>
      <c r="F307">
        <v>26699.21</v>
      </c>
      <c r="G307">
        <v>0</v>
      </c>
      <c r="H307" t="s">
        <v>602</v>
      </c>
      <c r="I307">
        <v>9075628.32</v>
      </c>
      <c r="J307" t="s">
        <v>641</v>
      </c>
    </row>
    <row r="308" hidden="1" spans="1:10">
      <c r="A308">
        <v>2</v>
      </c>
      <c r="B308">
        <v>13</v>
      </c>
      <c r="C308" t="s">
        <v>733</v>
      </c>
      <c r="D308" t="s">
        <v>672</v>
      </c>
      <c r="E308" t="s">
        <v>671</v>
      </c>
      <c r="F308">
        <v>0</v>
      </c>
      <c r="G308">
        <v>15888.34</v>
      </c>
      <c r="H308" t="s">
        <v>602</v>
      </c>
      <c r="I308">
        <v>9059739.98</v>
      </c>
      <c r="J308" t="s">
        <v>641</v>
      </c>
    </row>
    <row r="309" hidden="1" spans="1:10">
      <c r="A309">
        <v>2</v>
      </c>
      <c r="B309">
        <v>13</v>
      </c>
      <c r="C309" t="s">
        <v>733</v>
      </c>
      <c r="D309" t="s">
        <v>647</v>
      </c>
      <c r="E309" t="s">
        <v>671</v>
      </c>
      <c r="F309">
        <v>0</v>
      </c>
      <c r="G309">
        <v>1720.9</v>
      </c>
      <c r="H309" t="s">
        <v>602</v>
      </c>
      <c r="I309">
        <v>9058019.08</v>
      </c>
      <c r="J309" t="s">
        <v>641</v>
      </c>
    </row>
    <row r="310" spans="1:10">
      <c r="A310">
        <v>2</v>
      </c>
      <c r="B310">
        <v>13</v>
      </c>
      <c r="C310" t="s">
        <v>733</v>
      </c>
      <c r="D310" t="s">
        <v>702</v>
      </c>
      <c r="E310" t="s">
        <v>690</v>
      </c>
      <c r="F310">
        <v>7189.02</v>
      </c>
      <c r="G310">
        <v>0</v>
      </c>
      <c r="H310" t="s">
        <v>602</v>
      </c>
      <c r="I310">
        <v>9065208.1</v>
      </c>
      <c r="J310" t="s">
        <v>641</v>
      </c>
    </row>
    <row r="311" spans="1:10">
      <c r="A311">
        <v>2</v>
      </c>
      <c r="B311">
        <v>13</v>
      </c>
      <c r="C311" t="s">
        <v>733</v>
      </c>
      <c r="D311" t="s">
        <v>734</v>
      </c>
      <c r="E311" t="s">
        <v>690</v>
      </c>
      <c r="F311">
        <v>22625.44</v>
      </c>
      <c r="G311">
        <v>0</v>
      </c>
      <c r="H311" t="s">
        <v>602</v>
      </c>
      <c r="I311">
        <v>9087833.54</v>
      </c>
      <c r="J311" t="s">
        <v>641</v>
      </c>
    </row>
    <row r="312" spans="1:10">
      <c r="A312">
        <v>2</v>
      </c>
      <c r="B312">
        <v>13</v>
      </c>
      <c r="C312" t="s">
        <v>733</v>
      </c>
      <c r="D312" t="s">
        <v>668</v>
      </c>
      <c r="E312" t="s">
        <v>690</v>
      </c>
      <c r="F312">
        <v>20129.25</v>
      </c>
      <c r="G312">
        <v>0</v>
      </c>
      <c r="H312" t="s">
        <v>602</v>
      </c>
      <c r="I312">
        <v>9107962.79</v>
      </c>
      <c r="J312" t="s">
        <v>641</v>
      </c>
    </row>
    <row r="313" spans="1:10">
      <c r="A313">
        <v>2</v>
      </c>
      <c r="B313">
        <v>13</v>
      </c>
      <c r="C313" t="s">
        <v>733</v>
      </c>
      <c r="D313" t="s">
        <v>667</v>
      </c>
      <c r="E313" t="s">
        <v>690</v>
      </c>
      <c r="F313">
        <v>47507.44</v>
      </c>
      <c r="G313">
        <v>0</v>
      </c>
      <c r="H313" t="s">
        <v>602</v>
      </c>
      <c r="I313">
        <v>9155470.23</v>
      </c>
      <c r="J313" t="s">
        <v>641</v>
      </c>
    </row>
    <row r="314" spans="1:10">
      <c r="A314">
        <v>2</v>
      </c>
      <c r="B314">
        <v>13</v>
      </c>
      <c r="C314" t="s">
        <v>733</v>
      </c>
      <c r="D314" t="s">
        <v>706</v>
      </c>
      <c r="E314" t="s">
        <v>690</v>
      </c>
      <c r="F314">
        <v>15765.91</v>
      </c>
      <c r="G314">
        <v>0</v>
      </c>
      <c r="H314" t="s">
        <v>602</v>
      </c>
      <c r="I314">
        <v>9171236.14</v>
      </c>
      <c r="J314" t="s">
        <v>641</v>
      </c>
    </row>
    <row r="315" spans="1:10">
      <c r="A315">
        <v>2</v>
      </c>
      <c r="B315">
        <v>13</v>
      </c>
      <c r="C315" t="s">
        <v>733</v>
      </c>
      <c r="D315" t="s">
        <v>673</v>
      </c>
      <c r="E315" t="s">
        <v>690</v>
      </c>
      <c r="F315">
        <v>43263.89</v>
      </c>
      <c r="G315">
        <v>0</v>
      </c>
      <c r="H315" t="s">
        <v>602</v>
      </c>
      <c r="I315">
        <v>9214500.03</v>
      </c>
      <c r="J315" t="s">
        <v>641</v>
      </c>
    </row>
    <row r="316" spans="1:10">
      <c r="A316">
        <v>2</v>
      </c>
      <c r="B316">
        <v>13</v>
      </c>
      <c r="C316" t="s">
        <v>733</v>
      </c>
      <c r="D316" t="s">
        <v>654</v>
      </c>
      <c r="E316" t="s">
        <v>690</v>
      </c>
      <c r="F316">
        <v>5062.27</v>
      </c>
      <c r="G316">
        <v>0</v>
      </c>
      <c r="H316" t="s">
        <v>602</v>
      </c>
      <c r="I316">
        <v>9219562.3</v>
      </c>
      <c r="J316" t="s">
        <v>641</v>
      </c>
    </row>
    <row r="317" hidden="1" spans="1:10">
      <c r="A317">
        <v>2</v>
      </c>
      <c r="B317">
        <v>14</v>
      </c>
      <c r="C317" t="s">
        <v>638</v>
      </c>
      <c r="D317" t="s">
        <v>672</v>
      </c>
      <c r="E317" t="s">
        <v>671</v>
      </c>
      <c r="F317">
        <v>0</v>
      </c>
      <c r="G317">
        <v>10475.5</v>
      </c>
      <c r="H317" t="s">
        <v>602</v>
      </c>
      <c r="I317">
        <v>9209086.8</v>
      </c>
      <c r="J317" t="s">
        <v>641</v>
      </c>
    </row>
    <row r="318" hidden="1" spans="1:10">
      <c r="A318">
        <v>2</v>
      </c>
      <c r="B318">
        <v>14</v>
      </c>
      <c r="C318" t="s">
        <v>638</v>
      </c>
      <c r="D318" t="s">
        <v>661</v>
      </c>
      <c r="E318" t="s">
        <v>671</v>
      </c>
      <c r="F318">
        <v>0</v>
      </c>
      <c r="G318">
        <v>4982.61</v>
      </c>
      <c r="H318" t="s">
        <v>602</v>
      </c>
      <c r="I318">
        <v>9204104.19</v>
      </c>
      <c r="J318" t="s">
        <v>641</v>
      </c>
    </row>
    <row r="319" hidden="1" spans="1:10">
      <c r="A319">
        <v>2</v>
      </c>
      <c r="B319">
        <v>14</v>
      </c>
      <c r="C319" t="s">
        <v>638</v>
      </c>
      <c r="D319" t="s">
        <v>692</v>
      </c>
      <c r="E319" t="s">
        <v>671</v>
      </c>
      <c r="F319">
        <v>0</v>
      </c>
      <c r="G319">
        <v>1290.68</v>
      </c>
      <c r="H319" t="s">
        <v>602</v>
      </c>
      <c r="I319">
        <v>9202813.51</v>
      </c>
      <c r="J319" t="s">
        <v>641</v>
      </c>
    </row>
    <row r="320" spans="1:10">
      <c r="A320">
        <v>2</v>
      </c>
      <c r="B320">
        <v>14</v>
      </c>
      <c r="C320" t="s">
        <v>638</v>
      </c>
      <c r="D320" t="s">
        <v>702</v>
      </c>
      <c r="E320" t="s">
        <v>690</v>
      </c>
      <c r="F320">
        <v>7189.02</v>
      </c>
      <c r="G320">
        <v>0</v>
      </c>
      <c r="H320" t="s">
        <v>602</v>
      </c>
      <c r="I320">
        <v>9210002.53</v>
      </c>
      <c r="J320" t="s">
        <v>641</v>
      </c>
    </row>
    <row r="321" spans="1:10">
      <c r="A321">
        <v>2</v>
      </c>
      <c r="B321">
        <v>14</v>
      </c>
      <c r="C321" t="s">
        <v>638</v>
      </c>
      <c r="D321" t="s">
        <v>735</v>
      </c>
      <c r="E321" t="s">
        <v>690</v>
      </c>
      <c r="F321">
        <v>2296.49</v>
      </c>
      <c r="G321">
        <v>0</v>
      </c>
      <c r="H321" t="s">
        <v>602</v>
      </c>
      <c r="I321">
        <v>9212299.02</v>
      </c>
      <c r="J321" t="s">
        <v>641</v>
      </c>
    </row>
    <row r="322" spans="1:10">
      <c r="A322">
        <v>2</v>
      </c>
      <c r="B322">
        <v>14</v>
      </c>
      <c r="C322" t="s">
        <v>638</v>
      </c>
      <c r="D322" t="s">
        <v>736</v>
      </c>
      <c r="E322" t="s">
        <v>690</v>
      </c>
      <c r="F322">
        <v>3714.34</v>
      </c>
      <c r="G322">
        <v>0</v>
      </c>
      <c r="H322" t="s">
        <v>602</v>
      </c>
      <c r="I322">
        <v>9216013.36</v>
      </c>
      <c r="J322" t="s">
        <v>641</v>
      </c>
    </row>
    <row r="323" spans="1:10">
      <c r="A323">
        <v>2</v>
      </c>
      <c r="B323">
        <v>14</v>
      </c>
      <c r="C323" t="s">
        <v>638</v>
      </c>
      <c r="D323" t="s">
        <v>734</v>
      </c>
      <c r="E323" t="s">
        <v>690</v>
      </c>
      <c r="F323">
        <v>23164.61</v>
      </c>
      <c r="G323">
        <v>0</v>
      </c>
      <c r="H323" t="s">
        <v>602</v>
      </c>
      <c r="I323">
        <v>9239177.97</v>
      </c>
      <c r="J323" t="s">
        <v>641</v>
      </c>
    </row>
    <row r="324" spans="1:10">
      <c r="A324">
        <v>2</v>
      </c>
      <c r="B324">
        <v>14</v>
      </c>
      <c r="C324" t="s">
        <v>638</v>
      </c>
      <c r="D324" t="s">
        <v>657</v>
      </c>
      <c r="E324" t="s">
        <v>690</v>
      </c>
      <c r="F324">
        <v>1617.53</v>
      </c>
      <c r="G324">
        <v>0</v>
      </c>
      <c r="H324" t="s">
        <v>602</v>
      </c>
      <c r="I324">
        <v>9240795.5</v>
      </c>
      <c r="J324" t="s">
        <v>641</v>
      </c>
    </row>
    <row r="325" spans="1:10">
      <c r="A325">
        <v>2</v>
      </c>
      <c r="B325">
        <v>14</v>
      </c>
      <c r="C325" t="s">
        <v>638</v>
      </c>
      <c r="D325" t="s">
        <v>673</v>
      </c>
      <c r="E325" t="s">
        <v>690</v>
      </c>
      <c r="F325">
        <v>10673.69</v>
      </c>
      <c r="G325">
        <v>0</v>
      </c>
      <c r="H325" t="s">
        <v>602</v>
      </c>
      <c r="I325">
        <v>9251469.19</v>
      </c>
      <c r="J325" t="s">
        <v>641</v>
      </c>
    </row>
    <row r="326" spans="1:10">
      <c r="A326">
        <v>2</v>
      </c>
      <c r="B326">
        <v>14</v>
      </c>
      <c r="C326" t="s">
        <v>638</v>
      </c>
      <c r="D326" t="s">
        <v>706</v>
      </c>
      <c r="E326" t="s">
        <v>690</v>
      </c>
      <c r="F326">
        <v>16055.48</v>
      </c>
      <c r="G326">
        <v>0</v>
      </c>
      <c r="H326" t="s">
        <v>602</v>
      </c>
      <c r="I326">
        <v>9267524.67</v>
      </c>
      <c r="J326" t="s">
        <v>641</v>
      </c>
    </row>
    <row r="327" spans="1:10">
      <c r="A327">
        <v>2</v>
      </c>
      <c r="B327">
        <v>14</v>
      </c>
      <c r="C327" t="s">
        <v>638</v>
      </c>
      <c r="D327" t="s">
        <v>667</v>
      </c>
      <c r="E327" t="s">
        <v>690</v>
      </c>
      <c r="F327">
        <v>64701.16</v>
      </c>
      <c r="G327">
        <v>0</v>
      </c>
      <c r="H327" t="s">
        <v>602</v>
      </c>
      <c r="I327">
        <v>9332225.83</v>
      </c>
      <c r="J327" t="s">
        <v>641</v>
      </c>
    </row>
    <row r="328" hidden="1" spans="1:10">
      <c r="A328">
        <v>2</v>
      </c>
      <c r="B328">
        <v>15</v>
      </c>
      <c r="C328" t="s">
        <v>659</v>
      </c>
      <c r="D328" t="s">
        <v>737</v>
      </c>
      <c r="E328" t="s">
        <v>671</v>
      </c>
      <c r="F328">
        <v>0</v>
      </c>
      <c r="G328">
        <v>1760.92</v>
      </c>
      <c r="H328" t="s">
        <v>602</v>
      </c>
      <c r="I328">
        <v>9330464.91</v>
      </c>
      <c r="J328" t="s">
        <v>641</v>
      </c>
    </row>
    <row r="329" hidden="1" spans="1:10">
      <c r="A329">
        <v>2</v>
      </c>
      <c r="B329">
        <v>15</v>
      </c>
      <c r="C329" t="s">
        <v>659</v>
      </c>
      <c r="D329" t="s">
        <v>672</v>
      </c>
      <c r="E329" t="s">
        <v>671</v>
      </c>
      <c r="F329">
        <v>0</v>
      </c>
      <c r="G329">
        <v>20770.91</v>
      </c>
      <c r="H329" t="s">
        <v>602</v>
      </c>
      <c r="I329">
        <v>9309694</v>
      </c>
      <c r="J329" t="s">
        <v>641</v>
      </c>
    </row>
    <row r="330" hidden="1" spans="1:10">
      <c r="A330">
        <v>2</v>
      </c>
      <c r="B330">
        <v>15</v>
      </c>
      <c r="C330" t="s">
        <v>659</v>
      </c>
      <c r="D330" t="s">
        <v>661</v>
      </c>
      <c r="E330" t="s">
        <v>671</v>
      </c>
      <c r="F330">
        <v>0</v>
      </c>
      <c r="G330">
        <v>4812.53</v>
      </c>
      <c r="H330" t="s">
        <v>602</v>
      </c>
      <c r="I330">
        <v>9304881.47</v>
      </c>
      <c r="J330" t="s">
        <v>641</v>
      </c>
    </row>
    <row r="331" spans="1:10">
      <c r="A331">
        <v>2</v>
      </c>
      <c r="B331">
        <v>15</v>
      </c>
      <c r="C331" t="s">
        <v>659</v>
      </c>
      <c r="D331" t="s">
        <v>673</v>
      </c>
      <c r="E331" t="s">
        <v>690</v>
      </c>
      <c r="F331">
        <v>32180.84</v>
      </c>
      <c r="G331">
        <v>0</v>
      </c>
      <c r="H331" t="s">
        <v>602</v>
      </c>
      <c r="I331">
        <v>9337062.31</v>
      </c>
      <c r="J331" t="s">
        <v>641</v>
      </c>
    </row>
    <row r="332" spans="1:10">
      <c r="A332">
        <v>2</v>
      </c>
      <c r="B332">
        <v>15</v>
      </c>
      <c r="C332" t="s">
        <v>659</v>
      </c>
      <c r="D332" t="s">
        <v>719</v>
      </c>
      <c r="E332" t="s">
        <v>690</v>
      </c>
      <c r="F332">
        <v>1737.35</v>
      </c>
      <c r="G332">
        <v>0</v>
      </c>
      <c r="H332" t="s">
        <v>602</v>
      </c>
      <c r="I332">
        <v>9338799.66</v>
      </c>
      <c r="J332" t="s">
        <v>641</v>
      </c>
    </row>
    <row r="333" spans="1:10">
      <c r="A333">
        <v>2</v>
      </c>
      <c r="B333">
        <v>15</v>
      </c>
      <c r="C333" t="s">
        <v>659</v>
      </c>
      <c r="D333" t="s">
        <v>738</v>
      </c>
      <c r="E333" t="s">
        <v>690</v>
      </c>
      <c r="F333">
        <v>3644.42</v>
      </c>
      <c r="G333">
        <v>0</v>
      </c>
      <c r="H333" t="s">
        <v>602</v>
      </c>
      <c r="I333">
        <v>9342444.08</v>
      </c>
      <c r="J333" t="s">
        <v>641</v>
      </c>
    </row>
    <row r="334" spans="1:10">
      <c r="A334">
        <v>2</v>
      </c>
      <c r="B334">
        <v>15</v>
      </c>
      <c r="C334" t="s">
        <v>659</v>
      </c>
      <c r="D334" t="s">
        <v>734</v>
      </c>
      <c r="E334" t="s">
        <v>690</v>
      </c>
      <c r="F334">
        <v>48525.88</v>
      </c>
      <c r="G334">
        <v>0</v>
      </c>
      <c r="H334" t="s">
        <v>602</v>
      </c>
      <c r="I334">
        <v>9390969.96</v>
      </c>
      <c r="J334" t="s">
        <v>641</v>
      </c>
    </row>
    <row r="335" spans="1:10">
      <c r="A335">
        <v>2</v>
      </c>
      <c r="B335">
        <v>15</v>
      </c>
      <c r="C335" t="s">
        <v>659</v>
      </c>
      <c r="D335" t="s">
        <v>702</v>
      </c>
      <c r="E335" t="s">
        <v>690</v>
      </c>
      <c r="F335">
        <v>7189.02</v>
      </c>
      <c r="G335">
        <v>0</v>
      </c>
      <c r="H335" t="s">
        <v>602</v>
      </c>
      <c r="I335">
        <v>9398158.98</v>
      </c>
      <c r="J335" t="s">
        <v>641</v>
      </c>
    </row>
    <row r="336" spans="1:10">
      <c r="A336">
        <v>2</v>
      </c>
      <c r="B336">
        <v>15</v>
      </c>
      <c r="C336" t="s">
        <v>659</v>
      </c>
      <c r="D336" t="s">
        <v>706</v>
      </c>
      <c r="E336" t="s">
        <v>690</v>
      </c>
      <c r="F336">
        <v>24442.67</v>
      </c>
      <c r="G336">
        <v>0</v>
      </c>
      <c r="H336" t="s">
        <v>602</v>
      </c>
      <c r="I336">
        <v>9422601.65</v>
      </c>
      <c r="J336" t="s">
        <v>641</v>
      </c>
    </row>
    <row r="337" spans="1:10">
      <c r="A337">
        <v>2</v>
      </c>
      <c r="B337">
        <v>15</v>
      </c>
      <c r="C337" t="s">
        <v>659</v>
      </c>
      <c r="D337" t="s">
        <v>656</v>
      </c>
      <c r="E337" t="s">
        <v>690</v>
      </c>
      <c r="F337">
        <v>38341.43</v>
      </c>
      <c r="G337">
        <v>0</v>
      </c>
      <c r="H337" t="s">
        <v>602</v>
      </c>
      <c r="I337">
        <v>9460943.08</v>
      </c>
      <c r="J337" t="s">
        <v>641</v>
      </c>
    </row>
    <row r="338" spans="1:10">
      <c r="A338">
        <v>2</v>
      </c>
      <c r="B338">
        <v>15</v>
      </c>
      <c r="C338" t="s">
        <v>659</v>
      </c>
      <c r="D338" t="s">
        <v>658</v>
      </c>
      <c r="E338" t="s">
        <v>690</v>
      </c>
      <c r="F338">
        <v>1867.14</v>
      </c>
      <c r="G338">
        <v>0</v>
      </c>
      <c r="H338" t="s">
        <v>602</v>
      </c>
      <c r="I338">
        <v>9462810.22</v>
      </c>
      <c r="J338" t="s">
        <v>641</v>
      </c>
    </row>
    <row r="339" hidden="1" spans="1:10">
      <c r="A339">
        <v>2</v>
      </c>
      <c r="B339">
        <v>18</v>
      </c>
      <c r="C339" t="s">
        <v>670</v>
      </c>
      <c r="D339" t="s">
        <v>682</v>
      </c>
      <c r="E339" t="s">
        <v>671</v>
      </c>
      <c r="F339">
        <v>0</v>
      </c>
      <c r="G339">
        <v>3301.73</v>
      </c>
      <c r="H339" t="s">
        <v>602</v>
      </c>
      <c r="I339">
        <v>9459508.49</v>
      </c>
      <c r="J339" t="s">
        <v>641</v>
      </c>
    </row>
    <row r="340" hidden="1" spans="1:10">
      <c r="A340">
        <v>2</v>
      </c>
      <c r="B340">
        <v>18</v>
      </c>
      <c r="C340" t="s">
        <v>670</v>
      </c>
      <c r="D340" t="s">
        <v>639</v>
      </c>
      <c r="E340" t="s">
        <v>671</v>
      </c>
      <c r="F340">
        <v>0</v>
      </c>
      <c r="G340">
        <v>2241.18</v>
      </c>
      <c r="H340" t="s">
        <v>602</v>
      </c>
      <c r="I340">
        <v>9457267.31</v>
      </c>
      <c r="J340" t="s">
        <v>641</v>
      </c>
    </row>
    <row r="341" hidden="1" spans="1:10">
      <c r="A341">
        <v>2</v>
      </c>
      <c r="B341">
        <v>18</v>
      </c>
      <c r="C341" t="s">
        <v>670</v>
      </c>
      <c r="D341" t="s">
        <v>672</v>
      </c>
      <c r="E341" t="s">
        <v>671</v>
      </c>
      <c r="F341">
        <v>0</v>
      </c>
      <c r="G341">
        <v>10605.56</v>
      </c>
      <c r="H341" t="s">
        <v>602</v>
      </c>
      <c r="I341">
        <v>9446661.75</v>
      </c>
      <c r="J341" t="s">
        <v>641</v>
      </c>
    </row>
    <row r="342" hidden="1" spans="1:10">
      <c r="A342">
        <v>2</v>
      </c>
      <c r="B342">
        <v>18</v>
      </c>
      <c r="C342" t="s">
        <v>670</v>
      </c>
      <c r="D342" t="s">
        <v>664</v>
      </c>
      <c r="E342" t="s">
        <v>671</v>
      </c>
      <c r="F342">
        <v>0</v>
      </c>
      <c r="G342">
        <v>2461.29</v>
      </c>
      <c r="H342" t="s">
        <v>602</v>
      </c>
      <c r="I342">
        <v>9444200.46</v>
      </c>
      <c r="J342" t="s">
        <v>641</v>
      </c>
    </row>
    <row r="343" hidden="1" spans="1:10">
      <c r="A343">
        <v>2</v>
      </c>
      <c r="B343">
        <v>18</v>
      </c>
      <c r="C343" t="s">
        <v>670</v>
      </c>
      <c r="D343" t="s">
        <v>739</v>
      </c>
      <c r="E343" t="s">
        <v>671</v>
      </c>
      <c r="F343">
        <v>0</v>
      </c>
      <c r="G343">
        <v>4612.43</v>
      </c>
      <c r="H343" t="s">
        <v>602</v>
      </c>
      <c r="I343">
        <v>9439588.03</v>
      </c>
      <c r="J343" t="s">
        <v>641</v>
      </c>
    </row>
    <row r="344" hidden="1" spans="1:10">
      <c r="A344">
        <v>2</v>
      </c>
      <c r="B344">
        <v>18</v>
      </c>
      <c r="C344" t="s">
        <v>670</v>
      </c>
      <c r="D344" t="s">
        <v>661</v>
      </c>
      <c r="E344" t="s">
        <v>671</v>
      </c>
      <c r="F344">
        <v>0</v>
      </c>
      <c r="G344">
        <v>9304.88</v>
      </c>
      <c r="H344" t="s">
        <v>602</v>
      </c>
      <c r="I344">
        <v>9430283.15</v>
      </c>
      <c r="J344" t="s">
        <v>641</v>
      </c>
    </row>
    <row r="345" spans="1:10">
      <c r="A345">
        <v>2</v>
      </c>
      <c r="B345">
        <v>18</v>
      </c>
      <c r="C345" t="s">
        <v>670</v>
      </c>
      <c r="D345" t="s">
        <v>702</v>
      </c>
      <c r="E345" t="s">
        <v>653</v>
      </c>
      <c r="F345">
        <v>7189.02</v>
      </c>
      <c r="G345">
        <v>0</v>
      </c>
      <c r="H345" t="s">
        <v>602</v>
      </c>
      <c r="I345">
        <v>9437472.17</v>
      </c>
      <c r="J345" t="s">
        <v>641</v>
      </c>
    </row>
    <row r="346" spans="1:10">
      <c r="A346">
        <v>2</v>
      </c>
      <c r="B346">
        <v>18</v>
      </c>
      <c r="C346" t="s">
        <v>670</v>
      </c>
      <c r="D346" t="s">
        <v>734</v>
      </c>
      <c r="E346" t="s">
        <v>653</v>
      </c>
      <c r="F346">
        <v>24931.92</v>
      </c>
      <c r="G346">
        <v>0</v>
      </c>
      <c r="H346" t="s">
        <v>602</v>
      </c>
      <c r="I346">
        <v>9462404.09</v>
      </c>
      <c r="J346" t="s">
        <v>641</v>
      </c>
    </row>
    <row r="347" spans="1:10">
      <c r="A347">
        <v>2</v>
      </c>
      <c r="B347">
        <v>18</v>
      </c>
      <c r="C347" t="s">
        <v>670</v>
      </c>
      <c r="D347" t="s">
        <v>657</v>
      </c>
      <c r="E347" t="s">
        <v>653</v>
      </c>
      <c r="F347">
        <v>3324.92</v>
      </c>
      <c r="G347">
        <v>0</v>
      </c>
      <c r="H347" t="s">
        <v>602</v>
      </c>
      <c r="I347">
        <v>9465729.01</v>
      </c>
      <c r="J347" t="s">
        <v>641</v>
      </c>
    </row>
    <row r="348" spans="1:10">
      <c r="A348">
        <v>2</v>
      </c>
      <c r="B348">
        <v>18</v>
      </c>
      <c r="C348" t="s">
        <v>670</v>
      </c>
      <c r="D348" t="s">
        <v>673</v>
      </c>
      <c r="E348" t="s">
        <v>653</v>
      </c>
      <c r="F348">
        <v>49783.96</v>
      </c>
      <c r="G348">
        <v>0</v>
      </c>
      <c r="H348" t="s">
        <v>602</v>
      </c>
      <c r="I348">
        <v>9515512.97</v>
      </c>
      <c r="J348" t="s">
        <v>641</v>
      </c>
    </row>
    <row r="349" spans="1:10">
      <c r="A349">
        <v>2</v>
      </c>
      <c r="B349">
        <v>18</v>
      </c>
      <c r="C349" t="s">
        <v>670</v>
      </c>
      <c r="D349" t="s">
        <v>652</v>
      </c>
      <c r="E349" t="s">
        <v>653</v>
      </c>
      <c r="F349">
        <v>1337.96</v>
      </c>
      <c r="G349">
        <v>0</v>
      </c>
      <c r="H349" t="s">
        <v>602</v>
      </c>
      <c r="I349">
        <v>9516850.93</v>
      </c>
      <c r="J349" t="s">
        <v>641</v>
      </c>
    </row>
    <row r="350" spans="1:10">
      <c r="A350">
        <v>2</v>
      </c>
      <c r="B350">
        <v>18</v>
      </c>
      <c r="C350" t="s">
        <v>670</v>
      </c>
      <c r="D350" t="s">
        <v>654</v>
      </c>
      <c r="E350" t="s">
        <v>653</v>
      </c>
      <c r="F350">
        <v>2506.17</v>
      </c>
      <c r="G350">
        <v>0</v>
      </c>
      <c r="H350" t="s">
        <v>602</v>
      </c>
      <c r="I350">
        <v>9519357.1</v>
      </c>
      <c r="J350" t="s">
        <v>641</v>
      </c>
    </row>
    <row r="351" hidden="1" spans="1:10">
      <c r="A351">
        <v>2</v>
      </c>
      <c r="B351">
        <v>19</v>
      </c>
      <c r="C351" t="s">
        <v>676</v>
      </c>
      <c r="D351" t="s">
        <v>639</v>
      </c>
      <c r="E351" t="s">
        <v>671</v>
      </c>
      <c r="F351">
        <v>0</v>
      </c>
      <c r="G351">
        <v>4232.22</v>
      </c>
      <c r="H351" t="s">
        <v>602</v>
      </c>
      <c r="I351">
        <v>9515124.88</v>
      </c>
      <c r="J351" t="s">
        <v>641</v>
      </c>
    </row>
    <row r="352" hidden="1" spans="1:10">
      <c r="A352">
        <v>2</v>
      </c>
      <c r="B352">
        <v>19</v>
      </c>
      <c r="C352" t="s">
        <v>676</v>
      </c>
      <c r="D352" t="s">
        <v>696</v>
      </c>
      <c r="E352" t="s">
        <v>671</v>
      </c>
      <c r="F352">
        <v>0</v>
      </c>
      <c r="G352">
        <v>940.49</v>
      </c>
      <c r="H352" t="s">
        <v>602</v>
      </c>
      <c r="I352">
        <v>9514184.39</v>
      </c>
      <c r="J352" t="s">
        <v>641</v>
      </c>
    </row>
    <row r="353" hidden="1" spans="1:10">
      <c r="A353">
        <v>2</v>
      </c>
      <c r="B353">
        <v>19</v>
      </c>
      <c r="C353" t="s">
        <v>676</v>
      </c>
      <c r="D353" t="s">
        <v>710</v>
      </c>
      <c r="E353" t="s">
        <v>671</v>
      </c>
      <c r="F353">
        <v>0</v>
      </c>
      <c r="G353">
        <v>14257.49</v>
      </c>
      <c r="H353" t="s">
        <v>602</v>
      </c>
      <c r="I353">
        <v>9499926.9</v>
      </c>
      <c r="J353" t="s">
        <v>641</v>
      </c>
    </row>
    <row r="354" hidden="1" spans="1:10">
      <c r="A354">
        <v>2</v>
      </c>
      <c r="B354">
        <v>19</v>
      </c>
      <c r="C354" t="s">
        <v>676</v>
      </c>
      <c r="D354" t="s">
        <v>683</v>
      </c>
      <c r="E354" t="s">
        <v>671</v>
      </c>
      <c r="F354">
        <v>0</v>
      </c>
      <c r="G354">
        <v>1170.62</v>
      </c>
      <c r="H354" t="s">
        <v>602</v>
      </c>
      <c r="I354">
        <v>9498756.28</v>
      </c>
      <c r="J354" t="s">
        <v>641</v>
      </c>
    </row>
    <row r="355" hidden="1" spans="1:10">
      <c r="A355">
        <v>2</v>
      </c>
      <c r="B355">
        <v>19</v>
      </c>
      <c r="C355" t="s">
        <v>676</v>
      </c>
      <c r="D355" t="s">
        <v>739</v>
      </c>
      <c r="E355" t="s">
        <v>671</v>
      </c>
      <c r="F355">
        <v>0</v>
      </c>
      <c r="G355">
        <v>2221.17</v>
      </c>
      <c r="H355" t="s">
        <v>602</v>
      </c>
      <c r="I355">
        <v>9496535.11</v>
      </c>
      <c r="J355" t="s">
        <v>641</v>
      </c>
    </row>
    <row r="356" hidden="1" spans="1:10">
      <c r="A356">
        <v>2</v>
      </c>
      <c r="B356">
        <v>19</v>
      </c>
      <c r="C356" t="s">
        <v>676</v>
      </c>
      <c r="D356" t="s">
        <v>672</v>
      </c>
      <c r="E356" t="s">
        <v>671</v>
      </c>
      <c r="F356">
        <v>0</v>
      </c>
      <c r="G356">
        <v>5652.97</v>
      </c>
      <c r="H356" t="s">
        <v>602</v>
      </c>
      <c r="I356">
        <v>9490882.14</v>
      </c>
      <c r="J356" t="s">
        <v>641</v>
      </c>
    </row>
    <row r="357" hidden="1" spans="1:10">
      <c r="A357">
        <v>2</v>
      </c>
      <c r="B357">
        <v>19</v>
      </c>
      <c r="C357" t="s">
        <v>676</v>
      </c>
      <c r="D357" t="s">
        <v>664</v>
      </c>
      <c r="E357" t="s">
        <v>671</v>
      </c>
      <c r="F357">
        <v>0</v>
      </c>
      <c r="G357">
        <v>2431.28</v>
      </c>
      <c r="H357" t="s">
        <v>602</v>
      </c>
      <c r="I357">
        <v>9488450.86</v>
      </c>
      <c r="J357" t="s">
        <v>641</v>
      </c>
    </row>
    <row r="358" spans="1:10">
      <c r="A358">
        <v>2</v>
      </c>
      <c r="B358">
        <v>19</v>
      </c>
      <c r="C358" t="s">
        <v>676</v>
      </c>
      <c r="D358" t="s">
        <v>668</v>
      </c>
      <c r="E358" t="s">
        <v>653</v>
      </c>
      <c r="F358">
        <v>4692.83</v>
      </c>
      <c r="G358">
        <v>0</v>
      </c>
      <c r="H358" t="s">
        <v>602</v>
      </c>
      <c r="I358">
        <v>9493143.69</v>
      </c>
      <c r="J358" t="s">
        <v>641</v>
      </c>
    </row>
    <row r="359" spans="1:10">
      <c r="A359">
        <v>2</v>
      </c>
      <c r="B359">
        <v>19</v>
      </c>
      <c r="C359" t="s">
        <v>676</v>
      </c>
      <c r="D359" t="s">
        <v>667</v>
      </c>
      <c r="E359" t="s">
        <v>653</v>
      </c>
      <c r="F359">
        <v>32051.05</v>
      </c>
      <c r="G359">
        <v>0</v>
      </c>
      <c r="H359" t="s">
        <v>602</v>
      </c>
      <c r="I359">
        <v>9525194.74</v>
      </c>
      <c r="J359" t="s">
        <v>641</v>
      </c>
    </row>
    <row r="360" spans="1:10">
      <c r="A360">
        <v>2</v>
      </c>
      <c r="B360">
        <v>19</v>
      </c>
      <c r="C360" t="s">
        <v>676</v>
      </c>
      <c r="D360" t="s">
        <v>706</v>
      </c>
      <c r="E360" t="s">
        <v>653</v>
      </c>
      <c r="F360">
        <v>8287.34</v>
      </c>
      <c r="G360">
        <v>0</v>
      </c>
      <c r="H360" t="s">
        <v>602</v>
      </c>
      <c r="I360">
        <v>9533482.08</v>
      </c>
      <c r="J360" t="s">
        <v>641</v>
      </c>
    </row>
    <row r="361" spans="1:10">
      <c r="A361">
        <v>2</v>
      </c>
      <c r="B361">
        <v>19</v>
      </c>
      <c r="C361" t="s">
        <v>676</v>
      </c>
      <c r="D361" t="s">
        <v>734</v>
      </c>
      <c r="E361" t="s">
        <v>653</v>
      </c>
      <c r="F361">
        <v>12630.7</v>
      </c>
      <c r="G361">
        <v>0</v>
      </c>
      <c r="H361" t="s">
        <v>602</v>
      </c>
      <c r="I361">
        <v>9546112.78</v>
      </c>
      <c r="J361" t="s">
        <v>641</v>
      </c>
    </row>
    <row r="362" spans="1:10">
      <c r="A362">
        <v>2</v>
      </c>
      <c r="B362">
        <v>19</v>
      </c>
      <c r="C362" t="s">
        <v>676</v>
      </c>
      <c r="D362" t="s">
        <v>702</v>
      </c>
      <c r="E362" t="s">
        <v>653</v>
      </c>
      <c r="F362">
        <v>7238.94</v>
      </c>
      <c r="G362">
        <v>0</v>
      </c>
      <c r="H362" t="s">
        <v>602</v>
      </c>
      <c r="I362">
        <v>9553351.72</v>
      </c>
      <c r="J362" t="s">
        <v>641</v>
      </c>
    </row>
    <row r="363" spans="1:10">
      <c r="A363">
        <v>2</v>
      </c>
      <c r="B363">
        <v>19</v>
      </c>
      <c r="C363" t="s">
        <v>676</v>
      </c>
      <c r="D363" t="s">
        <v>740</v>
      </c>
      <c r="E363" t="s">
        <v>653</v>
      </c>
      <c r="F363">
        <v>2276.52</v>
      </c>
      <c r="G363">
        <v>0</v>
      </c>
      <c r="H363" t="s">
        <v>602</v>
      </c>
      <c r="I363">
        <v>9555628.24</v>
      </c>
      <c r="J363" t="s">
        <v>641</v>
      </c>
    </row>
    <row r="364" hidden="1" spans="1:10">
      <c r="A364">
        <v>2</v>
      </c>
      <c r="B364">
        <v>20</v>
      </c>
      <c r="C364" t="s">
        <v>678</v>
      </c>
      <c r="D364" t="s">
        <v>664</v>
      </c>
      <c r="E364" t="s">
        <v>671</v>
      </c>
      <c r="F364">
        <v>0</v>
      </c>
      <c r="G364">
        <v>2341.23</v>
      </c>
      <c r="H364" t="s">
        <v>602</v>
      </c>
      <c r="I364">
        <v>9553287.01</v>
      </c>
      <c r="J364" t="s">
        <v>641</v>
      </c>
    </row>
    <row r="365" hidden="1" spans="1:10">
      <c r="A365">
        <v>2</v>
      </c>
      <c r="B365">
        <v>20</v>
      </c>
      <c r="C365" t="s">
        <v>678</v>
      </c>
      <c r="D365" t="s">
        <v>672</v>
      </c>
      <c r="E365" t="s">
        <v>671</v>
      </c>
      <c r="F365">
        <v>0</v>
      </c>
      <c r="G365">
        <v>10775.66</v>
      </c>
      <c r="H365" t="s">
        <v>602</v>
      </c>
      <c r="I365">
        <v>9542511.35</v>
      </c>
      <c r="J365" t="s">
        <v>641</v>
      </c>
    </row>
    <row r="366" hidden="1" spans="1:10">
      <c r="A366">
        <v>2</v>
      </c>
      <c r="B366">
        <v>20</v>
      </c>
      <c r="C366" t="s">
        <v>678</v>
      </c>
      <c r="D366" t="s">
        <v>649</v>
      </c>
      <c r="E366" t="s">
        <v>671</v>
      </c>
      <c r="F366">
        <v>0</v>
      </c>
      <c r="G366">
        <v>12166.38</v>
      </c>
      <c r="H366" t="s">
        <v>602</v>
      </c>
      <c r="I366">
        <v>9530344.97</v>
      </c>
      <c r="J366" t="s">
        <v>641</v>
      </c>
    </row>
    <row r="367" hidden="1" spans="1:10">
      <c r="A367">
        <v>2</v>
      </c>
      <c r="B367">
        <v>20</v>
      </c>
      <c r="C367" t="s">
        <v>678</v>
      </c>
      <c r="D367" t="s">
        <v>639</v>
      </c>
      <c r="E367" t="s">
        <v>671</v>
      </c>
      <c r="F367">
        <v>0</v>
      </c>
      <c r="G367">
        <v>4052.13</v>
      </c>
      <c r="H367" t="s">
        <v>602</v>
      </c>
      <c r="I367">
        <v>9526292.84</v>
      </c>
      <c r="J367" t="s">
        <v>641</v>
      </c>
    </row>
    <row r="368" hidden="1" spans="1:10">
      <c r="A368">
        <v>2</v>
      </c>
      <c r="B368">
        <v>20</v>
      </c>
      <c r="C368" t="s">
        <v>678</v>
      </c>
      <c r="D368" t="s">
        <v>650</v>
      </c>
      <c r="E368" t="s">
        <v>671</v>
      </c>
      <c r="F368">
        <v>0</v>
      </c>
      <c r="G368">
        <v>5893.1</v>
      </c>
      <c r="H368" t="s">
        <v>602</v>
      </c>
      <c r="I368">
        <v>9520399.74</v>
      </c>
      <c r="J368" t="s">
        <v>641</v>
      </c>
    </row>
    <row r="369" spans="1:10">
      <c r="A369">
        <v>2</v>
      </c>
      <c r="B369">
        <v>20</v>
      </c>
      <c r="C369" t="s">
        <v>678</v>
      </c>
      <c r="D369" t="s">
        <v>652</v>
      </c>
      <c r="E369" t="s">
        <v>653</v>
      </c>
      <c r="F369">
        <v>1347.94</v>
      </c>
      <c r="G369">
        <v>0</v>
      </c>
      <c r="H369" t="s">
        <v>602</v>
      </c>
      <c r="I369">
        <v>9521747.68</v>
      </c>
      <c r="J369" t="s">
        <v>641</v>
      </c>
    </row>
    <row r="370" spans="1:10">
      <c r="A370">
        <v>2</v>
      </c>
      <c r="B370">
        <v>20</v>
      </c>
      <c r="C370" t="s">
        <v>678</v>
      </c>
      <c r="D370" t="s">
        <v>706</v>
      </c>
      <c r="E370" t="s">
        <v>653</v>
      </c>
      <c r="F370">
        <v>57941.49</v>
      </c>
      <c r="G370">
        <v>0</v>
      </c>
      <c r="H370" t="s">
        <v>602</v>
      </c>
      <c r="I370">
        <v>9579689.17</v>
      </c>
      <c r="J370" t="s">
        <v>641</v>
      </c>
    </row>
    <row r="371" spans="1:10">
      <c r="A371">
        <v>2</v>
      </c>
      <c r="B371">
        <v>20</v>
      </c>
      <c r="C371" t="s">
        <v>678</v>
      </c>
      <c r="D371" t="s">
        <v>708</v>
      </c>
      <c r="E371" t="s">
        <v>653</v>
      </c>
      <c r="F371">
        <v>1467.75</v>
      </c>
      <c r="G371">
        <v>0</v>
      </c>
      <c r="H371" t="s">
        <v>602</v>
      </c>
      <c r="I371">
        <v>9581156.92</v>
      </c>
      <c r="J371" t="s">
        <v>641</v>
      </c>
    </row>
    <row r="372" spans="1:10">
      <c r="A372">
        <v>2</v>
      </c>
      <c r="B372">
        <v>20</v>
      </c>
      <c r="C372" t="s">
        <v>678</v>
      </c>
      <c r="D372" t="s">
        <v>658</v>
      </c>
      <c r="E372" t="s">
        <v>653</v>
      </c>
      <c r="F372">
        <v>1897.1</v>
      </c>
      <c r="G372">
        <v>0</v>
      </c>
      <c r="H372" t="s">
        <v>602</v>
      </c>
      <c r="I372">
        <v>9583054.02</v>
      </c>
      <c r="J372" t="s">
        <v>641</v>
      </c>
    </row>
    <row r="373" spans="1:10">
      <c r="A373">
        <v>2</v>
      </c>
      <c r="B373">
        <v>20</v>
      </c>
      <c r="C373" t="s">
        <v>678</v>
      </c>
      <c r="D373" t="s">
        <v>684</v>
      </c>
      <c r="E373" t="s">
        <v>653</v>
      </c>
      <c r="F373">
        <v>5930.94</v>
      </c>
      <c r="G373">
        <v>0</v>
      </c>
      <c r="H373" t="s">
        <v>602</v>
      </c>
      <c r="I373">
        <v>9588984.96</v>
      </c>
      <c r="J373" t="s">
        <v>641</v>
      </c>
    </row>
    <row r="374" spans="1:10">
      <c r="A374">
        <v>2</v>
      </c>
      <c r="B374">
        <v>20</v>
      </c>
      <c r="C374" t="s">
        <v>678</v>
      </c>
      <c r="D374" t="s">
        <v>673</v>
      </c>
      <c r="E374" t="s">
        <v>653</v>
      </c>
      <c r="F374">
        <v>10913.32</v>
      </c>
      <c r="G374">
        <v>0</v>
      </c>
      <c r="H374" t="s">
        <v>602</v>
      </c>
      <c r="I374">
        <v>9599898.28</v>
      </c>
      <c r="J374" t="s">
        <v>641</v>
      </c>
    </row>
    <row r="375" hidden="1" spans="1:10">
      <c r="A375">
        <v>2</v>
      </c>
      <c r="B375">
        <v>21</v>
      </c>
      <c r="C375" t="s">
        <v>681</v>
      </c>
      <c r="D375" t="s">
        <v>664</v>
      </c>
      <c r="E375" t="s">
        <v>671</v>
      </c>
      <c r="F375">
        <v>0</v>
      </c>
      <c r="G375">
        <v>8734.59</v>
      </c>
      <c r="H375" t="s">
        <v>602</v>
      </c>
      <c r="I375">
        <v>9591163.69</v>
      </c>
      <c r="J375" t="s">
        <v>641</v>
      </c>
    </row>
    <row r="376" hidden="1" spans="1:10">
      <c r="A376">
        <v>2</v>
      </c>
      <c r="B376">
        <v>21</v>
      </c>
      <c r="C376" t="s">
        <v>681</v>
      </c>
      <c r="D376" t="s">
        <v>646</v>
      </c>
      <c r="E376" t="s">
        <v>671</v>
      </c>
      <c r="F376">
        <v>0</v>
      </c>
      <c r="G376">
        <v>1430.76</v>
      </c>
      <c r="H376" t="s">
        <v>602</v>
      </c>
      <c r="I376">
        <v>9589732.93</v>
      </c>
      <c r="J376" t="s">
        <v>641</v>
      </c>
    </row>
    <row r="377" spans="1:10">
      <c r="A377">
        <v>2</v>
      </c>
      <c r="B377">
        <v>21</v>
      </c>
      <c r="C377" t="s">
        <v>681</v>
      </c>
      <c r="D377" t="s">
        <v>706</v>
      </c>
      <c r="E377" t="s">
        <v>690</v>
      </c>
      <c r="F377">
        <v>16624.6</v>
      </c>
      <c r="G377">
        <v>0</v>
      </c>
      <c r="H377" t="s">
        <v>602</v>
      </c>
      <c r="I377">
        <v>9606357.53</v>
      </c>
      <c r="J377" t="s">
        <v>641</v>
      </c>
    </row>
    <row r="378" spans="1:10">
      <c r="A378">
        <v>2</v>
      </c>
      <c r="B378">
        <v>21</v>
      </c>
      <c r="C378" t="s">
        <v>681</v>
      </c>
      <c r="D378" t="s">
        <v>673</v>
      </c>
      <c r="E378" t="s">
        <v>690</v>
      </c>
      <c r="F378">
        <v>23344.35</v>
      </c>
      <c r="G378">
        <v>0</v>
      </c>
      <c r="H378" t="s">
        <v>602</v>
      </c>
      <c r="I378">
        <v>9629701.88</v>
      </c>
      <c r="J378" t="s">
        <v>641</v>
      </c>
    </row>
    <row r="379" spans="1:10">
      <c r="A379">
        <v>2</v>
      </c>
      <c r="B379">
        <v>21</v>
      </c>
      <c r="C379" t="s">
        <v>681</v>
      </c>
      <c r="D379" t="s">
        <v>684</v>
      </c>
      <c r="E379" t="s">
        <v>690</v>
      </c>
      <c r="F379">
        <v>5990.85</v>
      </c>
      <c r="G379">
        <v>0</v>
      </c>
      <c r="H379" t="s">
        <v>602</v>
      </c>
      <c r="I379">
        <v>9635692.73</v>
      </c>
      <c r="J379" t="s">
        <v>641</v>
      </c>
    </row>
    <row r="380" spans="1:10">
      <c r="A380">
        <v>2</v>
      </c>
      <c r="B380">
        <v>21</v>
      </c>
      <c r="C380" t="s">
        <v>681</v>
      </c>
      <c r="D380" t="s">
        <v>668</v>
      </c>
      <c r="E380" t="s">
        <v>690</v>
      </c>
      <c r="F380">
        <v>19649.97</v>
      </c>
      <c r="G380">
        <v>0</v>
      </c>
      <c r="H380" t="s">
        <v>602</v>
      </c>
      <c r="I380">
        <v>9655342.7</v>
      </c>
      <c r="J380" t="s">
        <v>641</v>
      </c>
    </row>
    <row r="381" spans="1:10">
      <c r="A381">
        <v>2</v>
      </c>
      <c r="B381">
        <v>21</v>
      </c>
      <c r="C381" t="s">
        <v>681</v>
      </c>
      <c r="D381" t="s">
        <v>654</v>
      </c>
      <c r="E381" t="s">
        <v>690</v>
      </c>
      <c r="F381">
        <v>2116.77</v>
      </c>
      <c r="G381">
        <v>0</v>
      </c>
      <c r="H381" t="s">
        <v>602</v>
      </c>
      <c r="I381">
        <v>9657459.47</v>
      </c>
      <c r="J381" t="s">
        <v>641</v>
      </c>
    </row>
    <row r="382" hidden="1" spans="1:10">
      <c r="A382">
        <v>2</v>
      </c>
      <c r="B382">
        <v>26</v>
      </c>
      <c r="C382" t="s">
        <v>688</v>
      </c>
      <c r="D382" t="s">
        <v>664</v>
      </c>
      <c r="E382" t="s">
        <v>640</v>
      </c>
      <c r="F382">
        <v>0</v>
      </c>
      <c r="G382">
        <v>9695.1</v>
      </c>
      <c r="H382" t="s">
        <v>602</v>
      </c>
      <c r="I382">
        <v>9647764.37</v>
      </c>
      <c r="J382" t="s">
        <v>641</v>
      </c>
    </row>
    <row r="383" hidden="1" spans="1:10">
      <c r="A383">
        <v>2</v>
      </c>
      <c r="B383">
        <v>26</v>
      </c>
      <c r="C383" t="s">
        <v>688</v>
      </c>
      <c r="D383" t="s">
        <v>682</v>
      </c>
      <c r="E383" t="s">
        <v>640</v>
      </c>
      <c r="F383">
        <v>0</v>
      </c>
      <c r="G383">
        <v>3171.67</v>
      </c>
      <c r="H383" t="s">
        <v>602</v>
      </c>
      <c r="I383">
        <v>9644592.7</v>
      </c>
      <c r="J383" t="s">
        <v>641</v>
      </c>
    </row>
    <row r="384" hidden="1" spans="1:10">
      <c r="A384">
        <v>2</v>
      </c>
      <c r="B384">
        <v>26</v>
      </c>
      <c r="C384" t="s">
        <v>688</v>
      </c>
      <c r="D384" t="s">
        <v>649</v>
      </c>
      <c r="E384" t="s">
        <v>640</v>
      </c>
      <c r="F384">
        <v>0</v>
      </c>
      <c r="G384">
        <v>12066.33</v>
      </c>
      <c r="H384" t="s">
        <v>602</v>
      </c>
      <c r="I384">
        <v>9632526.37</v>
      </c>
      <c r="J384" t="s">
        <v>641</v>
      </c>
    </row>
    <row r="385" hidden="1" spans="1:10">
      <c r="A385">
        <v>2</v>
      </c>
      <c r="B385">
        <v>26</v>
      </c>
      <c r="C385" t="s">
        <v>688</v>
      </c>
      <c r="D385" t="s">
        <v>701</v>
      </c>
      <c r="E385" t="s">
        <v>640</v>
      </c>
      <c r="F385">
        <v>0</v>
      </c>
      <c r="G385">
        <v>420.22</v>
      </c>
      <c r="H385" t="s">
        <v>602</v>
      </c>
      <c r="I385">
        <v>9632106.15</v>
      </c>
      <c r="J385" t="s">
        <v>641</v>
      </c>
    </row>
    <row r="386" hidden="1" spans="1:10">
      <c r="A386">
        <v>2</v>
      </c>
      <c r="B386">
        <v>26</v>
      </c>
      <c r="C386" t="s">
        <v>688</v>
      </c>
      <c r="D386" t="s">
        <v>692</v>
      </c>
      <c r="E386" t="s">
        <v>640</v>
      </c>
      <c r="F386">
        <v>0</v>
      </c>
      <c r="G386">
        <v>1350.71</v>
      </c>
      <c r="H386" t="s">
        <v>602</v>
      </c>
      <c r="I386">
        <v>9630755.44</v>
      </c>
      <c r="J386" t="s">
        <v>641</v>
      </c>
    </row>
    <row r="387" hidden="1" spans="1:10">
      <c r="A387">
        <v>2</v>
      </c>
      <c r="B387">
        <v>26</v>
      </c>
      <c r="C387" t="s">
        <v>688</v>
      </c>
      <c r="D387" t="s">
        <v>661</v>
      </c>
      <c r="E387" t="s">
        <v>640</v>
      </c>
      <c r="F387">
        <v>0</v>
      </c>
      <c r="G387">
        <v>9825.15</v>
      </c>
      <c r="H387" t="s">
        <v>602</v>
      </c>
      <c r="I387">
        <v>9620930.29</v>
      </c>
      <c r="J387" t="s">
        <v>641</v>
      </c>
    </row>
    <row r="388" hidden="1" spans="1:10">
      <c r="A388">
        <v>2</v>
      </c>
      <c r="B388">
        <v>26</v>
      </c>
      <c r="C388" t="s">
        <v>688</v>
      </c>
      <c r="D388" t="s">
        <v>672</v>
      </c>
      <c r="E388" t="s">
        <v>640</v>
      </c>
      <c r="F388">
        <v>0</v>
      </c>
      <c r="G388">
        <v>17499.19</v>
      </c>
      <c r="H388" t="s">
        <v>602</v>
      </c>
      <c r="I388">
        <v>9603431.1</v>
      </c>
      <c r="J388" t="s">
        <v>641</v>
      </c>
    </row>
    <row r="389" hidden="1" spans="1:10">
      <c r="A389">
        <v>2</v>
      </c>
      <c r="B389">
        <v>26</v>
      </c>
      <c r="C389" t="s">
        <v>688</v>
      </c>
      <c r="D389" t="s">
        <v>650</v>
      </c>
      <c r="E389" t="s">
        <v>640</v>
      </c>
      <c r="F389">
        <v>0</v>
      </c>
      <c r="G389">
        <v>11395.98</v>
      </c>
      <c r="H389" t="s">
        <v>602</v>
      </c>
      <c r="I389">
        <v>9592035.12</v>
      </c>
      <c r="J389" t="s">
        <v>641</v>
      </c>
    </row>
    <row r="390" hidden="1" spans="1:10">
      <c r="A390">
        <v>2</v>
      </c>
      <c r="B390">
        <v>26</v>
      </c>
      <c r="C390" t="s">
        <v>688</v>
      </c>
      <c r="D390" t="s">
        <v>644</v>
      </c>
      <c r="E390" t="s">
        <v>640</v>
      </c>
      <c r="F390">
        <v>0</v>
      </c>
      <c r="G390">
        <v>2221.17</v>
      </c>
      <c r="H390" t="s">
        <v>602</v>
      </c>
      <c r="I390">
        <v>9589813.95</v>
      </c>
      <c r="J390" t="s">
        <v>641</v>
      </c>
    </row>
    <row r="391" hidden="1" spans="1:10">
      <c r="A391">
        <v>2</v>
      </c>
      <c r="B391">
        <v>26</v>
      </c>
      <c r="C391" t="s">
        <v>688</v>
      </c>
      <c r="D391" t="s">
        <v>664</v>
      </c>
      <c r="E391" t="s">
        <v>640</v>
      </c>
      <c r="F391">
        <v>0</v>
      </c>
      <c r="G391">
        <v>8824.64</v>
      </c>
      <c r="H391" t="s">
        <v>602</v>
      </c>
      <c r="I391">
        <v>9580989.31</v>
      </c>
      <c r="J391" t="s">
        <v>641</v>
      </c>
    </row>
    <row r="392" hidden="1" spans="1:10">
      <c r="A392">
        <v>2</v>
      </c>
      <c r="B392">
        <v>26</v>
      </c>
      <c r="C392" t="s">
        <v>688</v>
      </c>
      <c r="D392" t="s">
        <v>741</v>
      </c>
      <c r="E392" t="s">
        <v>640</v>
      </c>
      <c r="F392">
        <v>0</v>
      </c>
      <c r="G392">
        <v>3431.81</v>
      </c>
      <c r="H392" t="s">
        <v>602</v>
      </c>
      <c r="I392">
        <v>9577557.5</v>
      </c>
      <c r="J392" t="s">
        <v>641</v>
      </c>
    </row>
    <row r="393" hidden="1" spans="1:10">
      <c r="A393">
        <v>2</v>
      </c>
      <c r="B393">
        <v>26</v>
      </c>
      <c r="C393" t="s">
        <v>688</v>
      </c>
      <c r="D393" t="s">
        <v>661</v>
      </c>
      <c r="E393" t="s">
        <v>640</v>
      </c>
      <c r="F393">
        <v>0</v>
      </c>
      <c r="G393">
        <v>9545.02</v>
      </c>
      <c r="H393" t="s">
        <v>602</v>
      </c>
      <c r="I393">
        <v>9568012.48</v>
      </c>
      <c r="J393" t="s">
        <v>641</v>
      </c>
    </row>
    <row r="394" hidden="1" spans="1:10">
      <c r="A394">
        <v>2</v>
      </c>
      <c r="B394">
        <v>26</v>
      </c>
      <c r="C394" t="s">
        <v>688</v>
      </c>
      <c r="D394" t="s">
        <v>650</v>
      </c>
      <c r="E394" t="s">
        <v>640</v>
      </c>
      <c r="F394">
        <v>0</v>
      </c>
      <c r="G394">
        <v>16508.67</v>
      </c>
      <c r="H394" t="s">
        <v>602</v>
      </c>
      <c r="I394">
        <v>9551503.81</v>
      </c>
      <c r="J394" t="s">
        <v>641</v>
      </c>
    </row>
    <row r="395" hidden="1" spans="1:10">
      <c r="A395">
        <v>2</v>
      </c>
      <c r="B395">
        <v>26</v>
      </c>
      <c r="C395" t="s">
        <v>688</v>
      </c>
      <c r="D395" t="s">
        <v>710</v>
      </c>
      <c r="E395" t="s">
        <v>640</v>
      </c>
      <c r="F395">
        <v>0</v>
      </c>
      <c r="G395">
        <v>14067.38</v>
      </c>
      <c r="H395" t="s">
        <v>602</v>
      </c>
      <c r="I395">
        <v>9537436.43</v>
      </c>
      <c r="J395" t="s">
        <v>641</v>
      </c>
    </row>
    <row r="396" hidden="1" spans="1:10">
      <c r="A396">
        <v>2</v>
      </c>
      <c r="B396">
        <v>26</v>
      </c>
      <c r="C396" t="s">
        <v>688</v>
      </c>
      <c r="D396" t="s">
        <v>672</v>
      </c>
      <c r="E396" t="s">
        <v>640</v>
      </c>
      <c r="F396">
        <v>0</v>
      </c>
      <c r="G396">
        <v>5893.1</v>
      </c>
      <c r="H396" t="s">
        <v>602</v>
      </c>
      <c r="I396">
        <v>9531543.33</v>
      </c>
      <c r="J396" t="s">
        <v>641</v>
      </c>
    </row>
    <row r="397" hidden="1" spans="1:10">
      <c r="A397">
        <v>2</v>
      </c>
      <c r="B397">
        <v>26</v>
      </c>
      <c r="C397" t="s">
        <v>688</v>
      </c>
      <c r="D397" t="s">
        <v>677</v>
      </c>
      <c r="E397" t="s">
        <v>640</v>
      </c>
      <c r="F397">
        <v>0</v>
      </c>
      <c r="G397">
        <v>8074.24</v>
      </c>
      <c r="H397" t="s">
        <v>602</v>
      </c>
      <c r="I397">
        <v>9523469.09</v>
      </c>
      <c r="J397" t="s">
        <v>641</v>
      </c>
    </row>
    <row r="398" hidden="1" spans="1:10">
      <c r="A398">
        <v>2</v>
      </c>
      <c r="B398">
        <v>26</v>
      </c>
      <c r="C398" t="s">
        <v>688</v>
      </c>
      <c r="D398" t="s">
        <v>741</v>
      </c>
      <c r="E398" t="s">
        <v>640</v>
      </c>
      <c r="F398">
        <v>0</v>
      </c>
      <c r="G398">
        <v>6443.38</v>
      </c>
      <c r="H398" t="s">
        <v>602</v>
      </c>
      <c r="I398">
        <v>9517025.71</v>
      </c>
      <c r="J398" t="s">
        <v>641</v>
      </c>
    </row>
    <row r="399" hidden="1" spans="1:10">
      <c r="A399">
        <v>2</v>
      </c>
      <c r="B399">
        <v>26</v>
      </c>
      <c r="C399" t="s">
        <v>688</v>
      </c>
      <c r="D399" t="s">
        <v>664</v>
      </c>
      <c r="E399" t="s">
        <v>640</v>
      </c>
      <c r="F399">
        <v>0</v>
      </c>
      <c r="G399">
        <v>1951.03</v>
      </c>
      <c r="H399" t="s">
        <v>602</v>
      </c>
      <c r="I399">
        <v>9515074.68</v>
      </c>
      <c r="J399" t="s">
        <v>641</v>
      </c>
    </row>
    <row r="400" hidden="1" spans="1:10">
      <c r="A400">
        <v>2</v>
      </c>
      <c r="B400">
        <v>26</v>
      </c>
      <c r="C400" t="s">
        <v>688</v>
      </c>
      <c r="D400" t="s">
        <v>672</v>
      </c>
      <c r="E400" t="s">
        <v>640</v>
      </c>
      <c r="F400">
        <v>0</v>
      </c>
      <c r="G400">
        <v>11606.1</v>
      </c>
      <c r="H400" t="s">
        <v>602</v>
      </c>
      <c r="I400">
        <v>9503468.58</v>
      </c>
      <c r="J400" t="s">
        <v>641</v>
      </c>
    </row>
    <row r="401" hidden="1" spans="1:10">
      <c r="A401">
        <v>2</v>
      </c>
      <c r="B401">
        <v>26</v>
      </c>
      <c r="C401" t="s">
        <v>688</v>
      </c>
      <c r="D401" t="s">
        <v>739</v>
      </c>
      <c r="E401" t="s">
        <v>640</v>
      </c>
      <c r="F401">
        <v>0</v>
      </c>
      <c r="G401">
        <v>2191.15</v>
      </c>
      <c r="H401" t="s">
        <v>602</v>
      </c>
      <c r="I401">
        <v>9501277.43</v>
      </c>
      <c r="J401" t="s">
        <v>641</v>
      </c>
    </row>
    <row r="402" hidden="1" spans="1:10">
      <c r="A402">
        <v>2</v>
      </c>
      <c r="B402">
        <v>26</v>
      </c>
      <c r="C402" t="s">
        <v>688</v>
      </c>
      <c r="D402" t="s">
        <v>692</v>
      </c>
      <c r="E402" t="s">
        <v>640</v>
      </c>
      <c r="F402">
        <v>0</v>
      </c>
      <c r="G402">
        <v>4472.37</v>
      </c>
      <c r="H402" t="s">
        <v>602</v>
      </c>
      <c r="I402">
        <v>9496805.06</v>
      </c>
      <c r="J402" t="s">
        <v>641</v>
      </c>
    </row>
    <row r="403" hidden="1" spans="1:10">
      <c r="A403">
        <v>2</v>
      </c>
      <c r="B403">
        <v>26</v>
      </c>
      <c r="C403" t="s">
        <v>688</v>
      </c>
      <c r="D403" t="s">
        <v>679</v>
      </c>
      <c r="E403" t="s">
        <v>640</v>
      </c>
      <c r="F403">
        <v>0</v>
      </c>
      <c r="G403">
        <v>3751.96</v>
      </c>
      <c r="H403" t="s">
        <v>602</v>
      </c>
      <c r="I403">
        <v>9493053.1</v>
      </c>
      <c r="J403" t="s">
        <v>641</v>
      </c>
    </row>
    <row r="404" hidden="1" spans="1:10">
      <c r="A404">
        <v>2</v>
      </c>
      <c r="B404">
        <v>26</v>
      </c>
      <c r="C404" t="s">
        <v>688</v>
      </c>
      <c r="D404" t="s">
        <v>647</v>
      </c>
      <c r="E404" t="s">
        <v>640</v>
      </c>
      <c r="F404">
        <v>0</v>
      </c>
      <c r="G404">
        <v>11345.96</v>
      </c>
      <c r="H404" t="s">
        <v>602</v>
      </c>
      <c r="I404">
        <v>9481707.14</v>
      </c>
      <c r="J404" t="s">
        <v>641</v>
      </c>
    </row>
    <row r="405" spans="1:10">
      <c r="A405">
        <v>2</v>
      </c>
      <c r="B405">
        <v>26</v>
      </c>
      <c r="C405" t="s">
        <v>688</v>
      </c>
      <c r="D405" t="s">
        <v>742</v>
      </c>
      <c r="E405" t="s">
        <v>653</v>
      </c>
      <c r="F405">
        <v>868.67</v>
      </c>
      <c r="G405">
        <v>0</v>
      </c>
      <c r="H405" t="s">
        <v>602</v>
      </c>
      <c r="I405">
        <v>9482575.81</v>
      </c>
      <c r="J405" t="s">
        <v>641</v>
      </c>
    </row>
    <row r="406" spans="1:10">
      <c r="A406">
        <v>2</v>
      </c>
      <c r="B406">
        <v>26</v>
      </c>
      <c r="C406" t="s">
        <v>688</v>
      </c>
      <c r="D406" t="s">
        <v>675</v>
      </c>
      <c r="E406" t="s">
        <v>653</v>
      </c>
      <c r="F406">
        <v>1198.17</v>
      </c>
      <c r="G406">
        <v>0</v>
      </c>
      <c r="H406" t="s">
        <v>602</v>
      </c>
      <c r="I406">
        <v>9483773.98</v>
      </c>
      <c r="J406" t="s">
        <v>641</v>
      </c>
    </row>
    <row r="407" spans="1:10">
      <c r="A407">
        <v>2</v>
      </c>
      <c r="B407">
        <v>26</v>
      </c>
      <c r="C407" t="s">
        <v>688</v>
      </c>
      <c r="D407" t="s">
        <v>654</v>
      </c>
      <c r="E407" t="s">
        <v>653</v>
      </c>
      <c r="F407">
        <v>5801.12</v>
      </c>
      <c r="G407">
        <v>0</v>
      </c>
      <c r="H407" t="s">
        <v>602</v>
      </c>
      <c r="I407">
        <v>9489575.1</v>
      </c>
      <c r="J407" t="s">
        <v>641</v>
      </c>
    </row>
    <row r="408" spans="1:10">
      <c r="A408">
        <v>2</v>
      </c>
      <c r="B408">
        <v>26</v>
      </c>
      <c r="C408" t="s">
        <v>688</v>
      </c>
      <c r="D408" t="s">
        <v>673</v>
      </c>
      <c r="E408" t="s">
        <v>653</v>
      </c>
      <c r="F408">
        <v>11931.77</v>
      </c>
      <c r="G408">
        <v>0</v>
      </c>
      <c r="H408" t="s">
        <v>602</v>
      </c>
      <c r="I408">
        <v>9501506.87</v>
      </c>
      <c r="J408" t="s">
        <v>641</v>
      </c>
    </row>
    <row r="409" spans="1:10">
      <c r="A409">
        <v>2</v>
      </c>
      <c r="B409">
        <v>26</v>
      </c>
      <c r="C409" t="s">
        <v>688</v>
      </c>
      <c r="D409" t="s">
        <v>667</v>
      </c>
      <c r="E409" t="s">
        <v>653</v>
      </c>
      <c r="F409">
        <v>16175.29</v>
      </c>
      <c r="G409">
        <v>0</v>
      </c>
      <c r="H409" t="s">
        <v>602</v>
      </c>
      <c r="I409">
        <v>9517682.16</v>
      </c>
      <c r="J409" t="s">
        <v>641</v>
      </c>
    </row>
    <row r="410" spans="1:10">
      <c r="A410">
        <v>2</v>
      </c>
      <c r="B410">
        <v>26</v>
      </c>
      <c r="C410" t="s">
        <v>688</v>
      </c>
      <c r="D410" t="s">
        <v>668</v>
      </c>
      <c r="E410" t="s">
        <v>653</v>
      </c>
      <c r="F410">
        <v>10174.45</v>
      </c>
      <c r="G410">
        <v>0</v>
      </c>
      <c r="H410" t="s">
        <v>602</v>
      </c>
      <c r="I410">
        <v>9527856.61</v>
      </c>
      <c r="J410" t="s">
        <v>641</v>
      </c>
    </row>
    <row r="411" spans="1:10">
      <c r="A411">
        <v>2</v>
      </c>
      <c r="B411">
        <v>26</v>
      </c>
      <c r="C411" t="s">
        <v>688</v>
      </c>
      <c r="D411" t="s">
        <v>652</v>
      </c>
      <c r="E411" t="s">
        <v>653</v>
      </c>
      <c r="F411">
        <v>5531.55</v>
      </c>
      <c r="G411">
        <v>0</v>
      </c>
      <c r="H411" t="s">
        <v>602</v>
      </c>
      <c r="I411">
        <v>9533388.16</v>
      </c>
      <c r="J411" t="s">
        <v>641</v>
      </c>
    </row>
    <row r="412" spans="1:10">
      <c r="A412">
        <v>2</v>
      </c>
      <c r="B412">
        <v>26</v>
      </c>
      <c r="C412" t="s">
        <v>688</v>
      </c>
      <c r="D412" t="s">
        <v>658</v>
      </c>
      <c r="E412" t="s">
        <v>653</v>
      </c>
      <c r="F412">
        <v>3904.03</v>
      </c>
      <c r="G412">
        <v>0</v>
      </c>
      <c r="H412" t="s">
        <v>602</v>
      </c>
      <c r="I412">
        <v>9537292.19</v>
      </c>
      <c r="J412" t="s">
        <v>641</v>
      </c>
    </row>
    <row r="413" spans="1:10">
      <c r="A413">
        <v>2</v>
      </c>
      <c r="B413">
        <v>26</v>
      </c>
      <c r="C413" t="s">
        <v>688</v>
      </c>
      <c r="D413" t="s">
        <v>654</v>
      </c>
      <c r="E413" t="s">
        <v>653</v>
      </c>
      <c r="F413">
        <v>7049.23</v>
      </c>
      <c r="G413">
        <v>0</v>
      </c>
      <c r="H413" t="s">
        <v>602</v>
      </c>
      <c r="I413">
        <v>9544341.42</v>
      </c>
      <c r="J413" t="s">
        <v>641</v>
      </c>
    </row>
    <row r="414" spans="1:10">
      <c r="A414">
        <v>2</v>
      </c>
      <c r="B414">
        <v>26</v>
      </c>
      <c r="C414" t="s">
        <v>688</v>
      </c>
      <c r="D414" t="s">
        <v>743</v>
      </c>
      <c r="E414" t="s">
        <v>653</v>
      </c>
      <c r="F414">
        <v>43373.74</v>
      </c>
      <c r="G414">
        <v>0</v>
      </c>
      <c r="H414" t="s">
        <v>602</v>
      </c>
      <c r="I414">
        <v>9587715.16</v>
      </c>
      <c r="J414" t="s">
        <v>641</v>
      </c>
    </row>
    <row r="415" spans="1:10">
      <c r="A415">
        <v>2</v>
      </c>
      <c r="B415">
        <v>26</v>
      </c>
      <c r="C415" t="s">
        <v>688</v>
      </c>
      <c r="D415" t="s">
        <v>719</v>
      </c>
      <c r="E415" t="s">
        <v>653</v>
      </c>
      <c r="F415">
        <v>1777.29</v>
      </c>
      <c r="G415">
        <v>0</v>
      </c>
      <c r="H415" t="s">
        <v>602</v>
      </c>
      <c r="I415">
        <v>9589492.45</v>
      </c>
      <c r="J415" t="s">
        <v>641</v>
      </c>
    </row>
    <row r="416" spans="1:10">
      <c r="A416">
        <v>2</v>
      </c>
      <c r="B416">
        <v>26</v>
      </c>
      <c r="C416" t="s">
        <v>688</v>
      </c>
      <c r="D416" t="s">
        <v>685</v>
      </c>
      <c r="E416" t="s">
        <v>653</v>
      </c>
      <c r="F416">
        <v>13080.02</v>
      </c>
      <c r="G416">
        <v>0</v>
      </c>
      <c r="H416" t="s">
        <v>602</v>
      </c>
      <c r="I416">
        <v>9602572.47</v>
      </c>
      <c r="J416" t="s">
        <v>641</v>
      </c>
    </row>
    <row r="417" spans="1:10">
      <c r="A417">
        <v>2</v>
      </c>
      <c r="B417">
        <v>26</v>
      </c>
      <c r="C417" t="s">
        <v>688</v>
      </c>
      <c r="D417" t="s">
        <v>684</v>
      </c>
      <c r="E417" t="s">
        <v>653</v>
      </c>
      <c r="F417">
        <v>11083.06</v>
      </c>
      <c r="G417">
        <v>0</v>
      </c>
      <c r="H417" t="s">
        <v>602</v>
      </c>
      <c r="I417">
        <v>9613655.53</v>
      </c>
      <c r="J417" t="s">
        <v>641</v>
      </c>
    </row>
    <row r="418" spans="1:10">
      <c r="A418">
        <v>2</v>
      </c>
      <c r="B418">
        <v>26</v>
      </c>
      <c r="C418" t="s">
        <v>688</v>
      </c>
      <c r="D418" t="s">
        <v>673</v>
      </c>
      <c r="E418" t="s">
        <v>653</v>
      </c>
      <c r="F418">
        <v>18072.39</v>
      </c>
      <c r="G418">
        <v>0</v>
      </c>
      <c r="H418" t="s">
        <v>602</v>
      </c>
      <c r="I418">
        <v>9631727.92</v>
      </c>
      <c r="J418" t="s">
        <v>641</v>
      </c>
    </row>
    <row r="419" spans="1:10">
      <c r="A419">
        <v>2</v>
      </c>
      <c r="B419">
        <v>26</v>
      </c>
      <c r="C419" t="s">
        <v>688</v>
      </c>
      <c r="D419" t="s">
        <v>667</v>
      </c>
      <c r="E419" t="s">
        <v>653</v>
      </c>
      <c r="F419">
        <v>32749.98</v>
      </c>
      <c r="G419">
        <v>0</v>
      </c>
      <c r="H419" t="s">
        <v>602</v>
      </c>
      <c r="I419">
        <v>9664477.9</v>
      </c>
      <c r="J419" t="s">
        <v>641</v>
      </c>
    </row>
    <row r="420" spans="1:10">
      <c r="A420">
        <v>2</v>
      </c>
      <c r="B420">
        <v>26</v>
      </c>
      <c r="C420" t="s">
        <v>688</v>
      </c>
      <c r="D420" t="s">
        <v>668</v>
      </c>
      <c r="E420" t="s">
        <v>653</v>
      </c>
      <c r="F420">
        <v>19530.17</v>
      </c>
      <c r="G420">
        <v>0</v>
      </c>
      <c r="H420" t="s">
        <v>602</v>
      </c>
      <c r="I420">
        <v>9684008.07</v>
      </c>
      <c r="J420" t="s">
        <v>641</v>
      </c>
    </row>
    <row r="421" spans="1:10">
      <c r="A421">
        <v>2</v>
      </c>
      <c r="B421">
        <v>26</v>
      </c>
      <c r="C421" t="s">
        <v>688</v>
      </c>
      <c r="D421" t="s">
        <v>652</v>
      </c>
      <c r="E421" t="s">
        <v>653</v>
      </c>
      <c r="F421">
        <v>7288.84</v>
      </c>
      <c r="G421">
        <v>0</v>
      </c>
      <c r="H421" t="s">
        <v>602</v>
      </c>
      <c r="I421">
        <v>9691296.91</v>
      </c>
      <c r="J421" t="s">
        <v>641</v>
      </c>
    </row>
    <row r="422" spans="1:10">
      <c r="A422">
        <v>2</v>
      </c>
      <c r="B422">
        <v>26</v>
      </c>
      <c r="C422" t="s">
        <v>688</v>
      </c>
      <c r="D422" t="s">
        <v>652</v>
      </c>
      <c r="E422" t="s">
        <v>653</v>
      </c>
      <c r="F422">
        <v>4612.95</v>
      </c>
      <c r="G422">
        <v>0</v>
      </c>
      <c r="H422" t="s">
        <v>602</v>
      </c>
      <c r="I422">
        <v>9695909.86</v>
      </c>
      <c r="J422" t="s">
        <v>641</v>
      </c>
    </row>
    <row r="423" spans="1:10">
      <c r="A423">
        <v>2</v>
      </c>
      <c r="B423">
        <v>26</v>
      </c>
      <c r="C423" t="s">
        <v>688</v>
      </c>
      <c r="D423" t="s">
        <v>667</v>
      </c>
      <c r="E423" t="s">
        <v>653</v>
      </c>
      <c r="F423">
        <v>33349.06</v>
      </c>
      <c r="G423">
        <v>0</v>
      </c>
      <c r="H423" t="s">
        <v>602</v>
      </c>
      <c r="I423">
        <v>9729258.92</v>
      </c>
      <c r="J423" t="s">
        <v>641</v>
      </c>
    </row>
    <row r="424" spans="1:10">
      <c r="A424">
        <v>2</v>
      </c>
      <c r="B424">
        <v>26</v>
      </c>
      <c r="C424" t="s">
        <v>688</v>
      </c>
      <c r="D424" t="s">
        <v>706</v>
      </c>
      <c r="E424" t="s">
        <v>653</v>
      </c>
      <c r="F424">
        <v>16335.04</v>
      </c>
      <c r="G424">
        <v>0</v>
      </c>
      <c r="H424" t="s">
        <v>602</v>
      </c>
      <c r="I424">
        <v>9745593.96</v>
      </c>
      <c r="J424" t="s">
        <v>641</v>
      </c>
    </row>
    <row r="425" spans="1:10">
      <c r="A425">
        <v>2</v>
      </c>
      <c r="B425">
        <v>26</v>
      </c>
      <c r="C425" t="s">
        <v>688</v>
      </c>
      <c r="D425" t="s">
        <v>673</v>
      </c>
      <c r="E425" t="s">
        <v>653</v>
      </c>
      <c r="F425">
        <v>12031.62</v>
      </c>
      <c r="G425">
        <v>0</v>
      </c>
      <c r="H425" t="s">
        <v>602</v>
      </c>
      <c r="I425">
        <v>9757625.58</v>
      </c>
      <c r="J425" t="s">
        <v>641</v>
      </c>
    </row>
    <row r="426" spans="1:10">
      <c r="A426">
        <v>2</v>
      </c>
      <c r="B426">
        <v>26</v>
      </c>
      <c r="C426" t="s">
        <v>688</v>
      </c>
      <c r="D426" t="s">
        <v>719</v>
      </c>
      <c r="E426" t="s">
        <v>653</v>
      </c>
      <c r="F426">
        <v>1587.57</v>
      </c>
      <c r="G426">
        <v>0</v>
      </c>
      <c r="H426" t="s">
        <v>602</v>
      </c>
      <c r="I426">
        <v>9759213.15</v>
      </c>
      <c r="J426" t="s">
        <v>641</v>
      </c>
    </row>
    <row r="427" spans="1:10">
      <c r="A427">
        <v>2</v>
      </c>
      <c r="B427">
        <v>26</v>
      </c>
      <c r="C427" t="s">
        <v>688</v>
      </c>
      <c r="D427" t="s">
        <v>687</v>
      </c>
      <c r="E427" t="s">
        <v>653</v>
      </c>
      <c r="F427">
        <v>2416.31</v>
      </c>
      <c r="G427">
        <v>0</v>
      </c>
      <c r="H427" t="s">
        <v>602</v>
      </c>
      <c r="I427">
        <v>9761629.46</v>
      </c>
      <c r="J427" t="s">
        <v>641</v>
      </c>
    </row>
    <row r="428" spans="1:10">
      <c r="A428">
        <v>2</v>
      </c>
      <c r="B428">
        <v>26</v>
      </c>
      <c r="C428" t="s">
        <v>688</v>
      </c>
      <c r="D428" t="s">
        <v>680</v>
      </c>
      <c r="E428" t="s">
        <v>653</v>
      </c>
      <c r="F428">
        <v>4782.7</v>
      </c>
      <c r="G428">
        <v>0</v>
      </c>
      <c r="H428" t="s">
        <v>602</v>
      </c>
      <c r="I428">
        <v>9766412.16</v>
      </c>
      <c r="J428" t="s">
        <v>641</v>
      </c>
    </row>
    <row r="429" spans="1:10">
      <c r="A429">
        <v>2</v>
      </c>
      <c r="B429">
        <v>26</v>
      </c>
      <c r="C429" t="s">
        <v>688</v>
      </c>
      <c r="D429" t="s">
        <v>654</v>
      </c>
      <c r="E429" t="s">
        <v>653</v>
      </c>
      <c r="F429">
        <v>9665.23</v>
      </c>
      <c r="G429">
        <v>0</v>
      </c>
      <c r="H429" t="s">
        <v>602</v>
      </c>
      <c r="I429">
        <v>9776077.39</v>
      </c>
      <c r="J429" t="s">
        <v>641</v>
      </c>
    </row>
    <row r="430" spans="1:10">
      <c r="A430">
        <v>2</v>
      </c>
      <c r="B430">
        <v>26</v>
      </c>
      <c r="C430" t="s">
        <v>688</v>
      </c>
      <c r="D430" t="s">
        <v>684</v>
      </c>
      <c r="E430" t="s">
        <v>653</v>
      </c>
      <c r="F430">
        <v>41167.11</v>
      </c>
      <c r="G430">
        <v>0</v>
      </c>
      <c r="H430" t="s">
        <v>602</v>
      </c>
      <c r="I430">
        <v>9817244.5</v>
      </c>
      <c r="J430" t="s">
        <v>641</v>
      </c>
    </row>
    <row r="431" hidden="1" spans="1:10">
      <c r="A431">
        <v>2</v>
      </c>
      <c r="B431">
        <v>27</v>
      </c>
      <c r="C431" t="s">
        <v>689</v>
      </c>
      <c r="D431" t="s">
        <v>647</v>
      </c>
      <c r="E431" t="s">
        <v>671</v>
      </c>
      <c r="F431">
        <v>0</v>
      </c>
      <c r="G431">
        <v>29755.66</v>
      </c>
      <c r="H431" t="s">
        <v>602</v>
      </c>
      <c r="I431">
        <v>9787488.84</v>
      </c>
      <c r="J431" t="s">
        <v>641</v>
      </c>
    </row>
    <row r="432" hidden="1" spans="1:10">
      <c r="A432">
        <v>2</v>
      </c>
      <c r="B432">
        <v>27</v>
      </c>
      <c r="C432" t="s">
        <v>689</v>
      </c>
      <c r="D432" t="s">
        <v>672</v>
      </c>
      <c r="E432" t="s">
        <v>671</v>
      </c>
      <c r="F432">
        <v>0</v>
      </c>
      <c r="G432">
        <v>11546.06</v>
      </c>
      <c r="H432" t="s">
        <v>602</v>
      </c>
      <c r="I432">
        <v>9775942.78</v>
      </c>
      <c r="J432" t="s">
        <v>641</v>
      </c>
    </row>
    <row r="433" hidden="1" spans="1:10">
      <c r="A433">
        <v>2</v>
      </c>
      <c r="B433">
        <v>27</v>
      </c>
      <c r="C433" t="s">
        <v>689</v>
      </c>
      <c r="D433" t="s">
        <v>692</v>
      </c>
      <c r="E433" t="s">
        <v>671</v>
      </c>
      <c r="F433">
        <v>0</v>
      </c>
      <c r="G433">
        <v>1450.77</v>
      </c>
      <c r="H433" t="s">
        <v>602</v>
      </c>
      <c r="I433">
        <v>9774492.01</v>
      </c>
      <c r="J433" t="s">
        <v>641</v>
      </c>
    </row>
    <row r="434" hidden="1" spans="1:10">
      <c r="A434">
        <v>2</v>
      </c>
      <c r="B434">
        <v>27</v>
      </c>
      <c r="C434" t="s">
        <v>689</v>
      </c>
      <c r="D434" t="s">
        <v>644</v>
      </c>
      <c r="E434" t="s">
        <v>671</v>
      </c>
      <c r="F434">
        <v>0</v>
      </c>
      <c r="G434">
        <v>4242.23</v>
      </c>
      <c r="H434" t="s">
        <v>602</v>
      </c>
      <c r="I434">
        <v>9770249.78</v>
      </c>
      <c r="J434" t="s">
        <v>641</v>
      </c>
    </row>
    <row r="435" hidden="1" spans="1:10">
      <c r="A435">
        <v>2</v>
      </c>
      <c r="B435">
        <v>27</v>
      </c>
      <c r="C435" t="s">
        <v>689</v>
      </c>
      <c r="D435" t="s">
        <v>664</v>
      </c>
      <c r="E435" t="s">
        <v>671</v>
      </c>
      <c r="F435">
        <v>0</v>
      </c>
      <c r="G435">
        <v>36339.13</v>
      </c>
      <c r="H435" t="s">
        <v>602</v>
      </c>
      <c r="I435">
        <v>9733910.65</v>
      </c>
      <c r="J435" t="s">
        <v>641</v>
      </c>
    </row>
    <row r="436" spans="1:10">
      <c r="A436">
        <v>2</v>
      </c>
      <c r="B436">
        <v>27</v>
      </c>
      <c r="C436" t="s">
        <v>689</v>
      </c>
      <c r="D436" t="s">
        <v>657</v>
      </c>
      <c r="E436" t="s">
        <v>653</v>
      </c>
      <c r="F436">
        <v>1717.38</v>
      </c>
      <c r="G436">
        <v>0</v>
      </c>
      <c r="H436" t="s">
        <v>602</v>
      </c>
      <c r="I436">
        <v>9735628.03</v>
      </c>
      <c r="J436" t="s">
        <v>641</v>
      </c>
    </row>
    <row r="437" spans="1:10">
      <c r="A437">
        <v>2</v>
      </c>
      <c r="B437">
        <v>27</v>
      </c>
      <c r="C437" t="s">
        <v>689</v>
      </c>
      <c r="D437" t="s">
        <v>719</v>
      </c>
      <c r="E437" t="s">
        <v>653</v>
      </c>
      <c r="F437">
        <v>25501.01</v>
      </c>
      <c r="G437">
        <v>0</v>
      </c>
      <c r="H437" t="s">
        <v>602</v>
      </c>
      <c r="I437">
        <v>9761129.04</v>
      </c>
      <c r="J437" t="s">
        <v>641</v>
      </c>
    </row>
    <row r="438" spans="1:10">
      <c r="A438">
        <v>2</v>
      </c>
      <c r="B438">
        <v>27</v>
      </c>
      <c r="C438" t="s">
        <v>689</v>
      </c>
      <c r="D438" t="s">
        <v>706</v>
      </c>
      <c r="E438" t="s">
        <v>653</v>
      </c>
      <c r="F438">
        <v>34077.94</v>
      </c>
      <c r="G438">
        <v>0</v>
      </c>
      <c r="H438" t="s">
        <v>602</v>
      </c>
      <c r="I438">
        <v>9795206.98</v>
      </c>
      <c r="J438" t="s">
        <v>641</v>
      </c>
    </row>
    <row r="439" spans="1:10">
      <c r="A439">
        <v>2</v>
      </c>
      <c r="B439">
        <v>27</v>
      </c>
      <c r="C439" t="s">
        <v>689</v>
      </c>
      <c r="D439" t="s">
        <v>687</v>
      </c>
      <c r="E439" t="s">
        <v>653</v>
      </c>
      <c r="F439">
        <v>7518.51</v>
      </c>
      <c r="G439">
        <v>0</v>
      </c>
      <c r="H439" t="s">
        <v>602</v>
      </c>
      <c r="I439">
        <v>9802725.49</v>
      </c>
      <c r="J439" t="s">
        <v>641</v>
      </c>
    </row>
    <row r="440" spans="1:10">
      <c r="A440">
        <v>2</v>
      </c>
      <c r="B440">
        <v>27</v>
      </c>
      <c r="C440" t="s">
        <v>689</v>
      </c>
      <c r="D440" t="s">
        <v>654</v>
      </c>
      <c r="E440" t="s">
        <v>653</v>
      </c>
      <c r="F440">
        <v>37153.21</v>
      </c>
      <c r="G440">
        <v>0</v>
      </c>
      <c r="H440" t="s">
        <v>602</v>
      </c>
      <c r="I440">
        <v>9839878.7</v>
      </c>
      <c r="J440" t="s">
        <v>641</v>
      </c>
    </row>
    <row r="441" hidden="1" spans="1:10">
      <c r="A441">
        <v>2</v>
      </c>
      <c r="B441">
        <v>28</v>
      </c>
      <c r="C441" t="s">
        <v>691</v>
      </c>
      <c r="D441" t="s">
        <v>672</v>
      </c>
      <c r="E441" t="s">
        <v>671</v>
      </c>
      <c r="F441">
        <v>0</v>
      </c>
      <c r="G441">
        <v>11405.98</v>
      </c>
      <c r="H441" t="s">
        <v>602</v>
      </c>
      <c r="I441">
        <v>9828472.72</v>
      </c>
      <c r="J441" t="s">
        <v>641</v>
      </c>
    </row>
    <row r="442" hidden="1" spans="1:10">
      <c r="A442">
        <v>2</v>
      </c>
      <c r="B442">
        <v>28</v>
      </c>
      <c r="C442" t="s">
        <v>691</v>
      </c>
      <c r="D442" t="s">
        <v>647</v>
      </c>
      <c r="E442" t="s">
        <v>671</v>
      </c>
      <c r="F442">
        <v>0</v>
      </c>
      <c r="G442">
        <v>4032.11</v>
      </c>
      <c r="H442" t="s">
        <v>602</v>
      </c>
      <c r="I442">
        <v>9824440.61</v>
      </c>
      <c r="J442" t="s">
        <v>641</v>
      </c>
    </row>
    <row r="443" hidden="1" spans="1:10">
      <c r="A443">
        <v>2</v>
      </c>
      <c r="B443">
        <v>28</v>
      </c>
      <c r="C443" t="s">
        <v>691</v>
      </c>
      <c r="D443" t="s">
        <v>664</v>
      </c>
      <c r="E443" t="s">
        <v>671</v>
      </c>
      <c r="F443">
        <v>0</v>
      </c>
      <c r="G443">
        <v>8104.26</v>
      </c>
      <c r="H443" t="s">
        <v>602</v>
      </c>
      <c r="I443">
        <v>9816336.35</v>
      </c>
      <c r="J443" t="s">
        <v>641</v>
      </c>
    </row>
    <row r="444" spans="1:10">
      <c r="A444">
        <v>2</v>
      </c>
      <c r="B444">
        <v>28</v>
      </c>
      <c r="C444" t="s">
        <v>691</v>
      </c>
      <c r="D444" t="s">
        <v>742</v>
      </c>
      <c r="E444" t="s">
        <v>690</v>
      </c>
      <c r="F444">
        <v>449.31</v>
      </c>
      <c r="G444">
        <v>0</v>
      </c>
      <c r="H444" t="s">
        <v>602</v>
      </c>
      <c r="I444">
        <v>9816785.66</v>
      </c>
      <c r="J444" t="s">
        <v>641</v>
      </c>
    </row>
    <row r="445" spans="1:10">
      <c r="A445">
        <v>2</v>
      </c>
      <c r="B445">
        <v>28</v>
      </c>
      <c r="C445" t="s">
        <v>691</v>
      </c>
      <c r="D445" t="s">
        <v>654</v>
      </c>
      <c r="E445" t="s">
        <v>690</v>
      </c>
      <c r="F445">
        <v>12480.94</v>
      </c>
      <c r="G445">
        <v>0</v>
      </c>
      <c r="H445" t="s">
        <v>602</v>
      </c>
      <c r="I445">
        <v>9829266.6</v>
      </c>
      <c r="J445" t="s">
        <v>641</v>
      </c>
    </row>
    <row r="446" spans="1:10">
      <c r="A446">
        <v>2</v>
      </c>
      <c r="B446">
        <v>28</v>
      </c>
      <c r="C446" t="s">
        <v>691</v>
      </c>
      <c r="D446" t="s">
        <v>706</v>
      </c>
      <c r="E446" t="s">
        <v>690</v>
      </c>
      <c r="F446">
        <v>43533.5</v>
      </c>
      <c r="G446">
        <v>0</v>
      </c>
      <c r="H446" t="s">
        <v>602</v>
      </c>
      <c r="I446">
        <v>9872800.1</v>
      </c>
      <c r="J446" t="s">
        <v>641</v>
      </c>
    </row>
    <row r="447" spans="1:10">
      <c r="A447">
        <v>2</v>
      </c>
      <c r="B447">
        <v>28</v>
      </c>
      <c r="C447" t="s">
        <v>691</v>
      </c>
      <c r="D447" t="s">
        <v>744</v>
      </c>
      <c r="E447" t="s">
        <v>690</v>
      </c>
      <c r="F447">
        <v>105139.39</v>
      </c>
      <c r="G447">
        <v>0</v>
      </c>
      <c r="H447" t="s">
        <v>602</v>
      </c>
      <c r="I447">
        <v>9977939.49</v>
      </c>
      <c r="J447" t="s">
        <v>641</v>
      </c>
    </row>
    <row r="448" spans="1:10">
      <c r="A448">
        <v>2</v>
      </c>
      <c r="B448">
        <v>28</v>
      </c>
      <c r="C448" t="s">
        <v>691</v>
      </c>
      <c r="D448" t="s">
        <v>687</v>
      </c>
      <c r="E448" t="s">
        <v>690</v>
      </c>
      <c r="F448">
        <v>2596.03</v>
      </c>
      <c r="G448">
        <v>0</v>
      </c>
      <c r="H448" t="s">
        <v>602</v>
      </c>
      <c r="I448">
        <v>9980535.52</v>
      </c>
      <c r="J448" t="s">
        <v>641</v>
      </c>
    </row>
    <row r="449" spans="1:10">
      <c r="A449">
        <v>2</v>
      </c>
      <c r="B449">
        <v>28</v>
      </c>
      <c r="C449" t="s">
        <v>691</v>
      </c>
      <c r="D449" t="s">
        <v>734</v>
      </c>
      <c r="E449" t="s">
        <v>690</v>
      </c>
      <c r="F449">
        <v>12500.91</v>
      </c>
      <c r="G449">
        <v>0</v>
      </c>
      <c r="H449" t="s">
        <v>602</v>
      </c>
      <c r="I449">
        <v>9993036.43</v>
      </c>
      <c r="J449" t="s">
        <v>641</v>
      </c>
    </row>
    <row r="450" hidden="1" spans="4:9">
      <c r="D450" t="s">
        <v>726</v>
      </c>
      <c r="F450">
        <v>1815925.8</v>
      </c>
      <c r="G450">
        <v>27775210.52</v>
      </c>
      <c r="H450" t="s">
        <v>602</v>
      </c>
      <c r="I450">
        <v>9993036.43</v>
      </c>
    </row>
    <row r="451" hidden="1" spans="4:9">
      <c r="D451" t="s">
        <v>727</v>
      </c>
      <c r="F451">
        <v>27207905.19</v>
      </c>
      <c r="G451">
        <v>28698994.02</v>
      </c>
      <c r="H451" t="s">
        <v>602</v>
      </c>
      <c r="I451">
        <v>9993036.43</v>
      </c>
    </row>
    <row r="452" hidden="1" spans="1:10">
      <c r="A452">
        <v>3</v>
      </c>
      <c r="B452">
        <v>1</v>
      </c>
      <c r="C452" t="s">
        <v>730</v>
      </c>
      <c r="D452" t="s">
        <v>661</v>
      </c>
      <c r="E452" t="s">
        <v>671</v>
      </c>
      <c r="F452">
        <v>0</v>
      </c>
      <c r="G452">
        <v>4852.55</v>
      </c>
      <c r="H452" t="s">
        <v>602</v>
      </c>
      <c r="I452">
        <v>9988183.88</v>
      </c>
      <c r="J452" t="s">
        <v>641</v>
      </c>
    </row>
    <row r="453" hidden="1" spans="1:10">
      <c r="A453">
        <v>3</v>
      </c>
      <c r="B453">
        <v>1</v>
      </c>
      <c r="C453" t="s">
        <v>730</v>
      </c>
      <c r="D453" t="s">
        <v>672</v>
      </c>
      <c r="E453" t="s">
        <v>671</v>
      </c>
      <c r="F453">
        <v>0</v>
      </c>
      <c r="G453">
        <v>5672.98</v>
      </c>
      <c r="H453" t="s">
        <v>602</v>
      </c>
      <c r="I453">
        <v>9982510.9</v>
      </c>
      <c r="J453" t="s">
        <v>641</v>
      </c>
    </row>
    <row r="454" hidden="1" spans="1:10">
      <c r="A454">
        <v>3</v>
      </c>
      <c r="B454">
        <v>1</v>
      </c>
      <c r="C454" t="s">
        <v>730</v>
      </c>
      <c r="D454" t="s">
        <v>696</v>
      </c>
      <c r="E454" t="s">
        <v>671</v>
      </c>
      <c r="F454">
        <v>0</v>
      </c>
      <c r="G454">
        <v>910.48</v>
      </c>
      <c r="H454" t="s">
        <v>602</v>
      </c>
      <c r="I454">
        <v>9981600.42</v>
      </c>
      <c r="J454" t="s">
        <v>641</v>
      </c>
    </row>
    <row r="455" hidden="1" spans="1:10">
      <c r="A455">
        <v>3</v>
      </c>
      <c r="B455">
        <v>1</v>
      </c>
      <c r="C455" t="s">
        <v>730</v>
      </c>
      <c r="D455" t="s">
        <v>664</v>
      </c>
      <c r="E455" t="s">
        <v>671</v>
      </c>
      <c r="F455">
        <v>0</v>
      </c>
      <c r="G455">
        <v>5983.15</v>
      </c>
      <c r="H455" t="s">
        <v>602</v>
      </c>
      <c r="I455">
        <v>9975617.27</v>
      </c>
      <c r="J455" t="s">
        <v>641</v>
      </c>
    </row>
    <row r="456" hidden="1" spans="1:10">
      <c r="A456">
        <v>3</v>
      </c>
      <c r="B456">
        <v>1</v>
      </c>
      <c r="C456" t="s">
        <v>730</v>
      </c>
      <c r="D456" t="s">
        <v>644</v>
      </c>
      <c r="E456" t="s">
        <v>671</v>
      </c>
      <c r="F456">
        <v>0</v>
      </c>
      <c r="G456">
        <v>2021.06</v>
      </c>
      <c r="H456" t="s">
        <v>602</v>
      </c>
      <c r="I456">
        <v>9973596.21</v>
      </c>
      <c r="J456" t="s">
        <v>641</v>
      </c>
    </row>
    <row r="457" spans="1:10">
      <c r="A457">
        <v>3</v>
      </c>
      <c r="B457">
        <v>1</v>
      </c>
      <c r="C457" t="s">
        <v>730</v>
      </c>
      <c r="D457" t="s">
        <v>654</v>
      </c>
      <c r="E457" t="s">
        <v>653</v>
      </c>
      <c r="F457">
        <v>8257.38</v>
      </c>
      <c r="G457">
        <v>0</v>
      </c>
      <c r="H457" t="s">
        <v>602</v>
      </c>
      <c r="I457">
        <v>9981853.59</v>
      </c>
      <c r="J457" t="s">
        <v>641</v>
      </c>
    </row>
    <row r="458" spans="1:10">
      <c r="A458">
        <v>3</v>
      </c>
      <c r="B458">
        <v>1</v>
      </c>
      <c r="C458" t="s">
        <v>730</v>
      </c>
      <c r="D458" t="s">
        <v>652</v>
      </c>
      <c r="E458" t="s">
        <v>653</v>
      </c>
      <c r="F458">
        <v>7598.37</v>
      </c>
      <c r="G458">
        <v>0</v>
      </c>
      <c r="H458" t="s">
        <v>602</v>
      </c>
      <c r="I458">
        <v>9989451.96</v>
      </c>
      <c r="J458" t="s">
        <v>641</v>
      </c>
    </row>
    <row r="459" spans="1:10">
      <c r="A459">
        <v>3</v>
      </c>
      <c r="B459">
        <v>1</v>
      </c>
      <c r="C459" t="s">
        <v>730</v>
      </c>
      <c r="D459" t="s">
        <v>706</v>
      </c>
      <c r="E459" t="s">
        <v>653</v>
      </c>
      <c r="F459">
        <v>35535.71</v>
      </c>
      <c r="G459">
        <v>0</v>
      </c>
      <c r="H459" t="s">
        <v>602</v>
      </c>
      <c r="I459">
        <v>10024987.67</v>
      </c>
      <c r="J459" t="s">
        <v>641</v>
      </c>
    </row>
    <row r="460" spans="1:10">
      <c r="A460">
        <v>3</v>
      </c>
      <c r="B460">
        <v>1</v>
      </c>
      <c r="C460" t="s">
        <v>730</v>
      </c>
      <c r="D460" t="s">
        <v>673</v>
      </c>
      <c r="E460" t="s">
        <v>653</v>
      </c>
      <c r="F460">
        <v>5930.94</v>
      </c>
      <c r="G460">
        <v>0</v>
      </c>
      <c r="H460" t="s">
        <v>602</v>
      </c>
      <c r="I460">
        <v>10030918.61</v>
      </c>
      <c r="J460" t="s">
        <v>641</v>
      </c>
    </row>
    <row r="461" spans="1:10">
      <c r="A461">
        <v>3</v>
      </c>
      <c r="B461">
        <v>1</v>
      </c>
      <c r="C461" t="s">
        <v>730</v>
      </c>
      <c r="D461" t="s">
        <v>719</v>
      </c>
      <c r="E461" t="s">
        <v>653</v>
      </c>
      <c r="F461">
        <v>4073.78</v>
      </c>
      <c r="G461">
        <v>0</v>
      </c>
      <c r="H461" t="s">
        <v>602</v>
      </c>
      <c r="I461">
        <v>10034992.39</v>
      </c>
      <c r="J461" t="s">
        <v>641</v>
      </c>
    </row>
    <row r="462" spans="1:10">
      <c r="A462">
        <v>3</v>
      </c>
      <c r="B462">
        <v>1</v>
      </c>
      <c r="C462" t="s">
        <v>730</v>
      </c>
      <c r="D462" t="s">
        <v>744</v>
      </c>
      <c r="E462" t="s">
        <v>653</v>
      </c>
      <c r="F462">
        <v>22156.62</v>
      </c>
      <c r="G462">
        <v>0</v>
      </c>
      <c r="H462" t="s">
        <v>602</v>
      </c>
      <c r="I462">
        <v>10057149.01</v>
      </c>
      <c r="J462" t="s">
        <v>641</v>
      </c>
    </row>
    <row r="463" spans="1:10">
      <c r="A463">
        <v>3</v>
      </c>
      <c r="B463">
        <v>1</v>
      </c>
      <c r="C463" t="s">
        <v>730</v>
      </c>
      <c r="D463" t="s">
        <v>734</v>
      </c>
      <c r="E463" t="s">
        <v>653</v>
      </c>
      <c r="F463">
        <v>12610.73</v>
      </c>
      <c r="G463">
        <v>0</v>
      </c>
      <c r="H463" t="s">
        <v>602</v>
      </c>
      <c r="I463">
        <v>10069759.74</v>
      </c>
      <c r="J463" t="s">
        <v>641</v>
      </c>
    </row>
    <row r="464" hidden="1" spans="1:10">
      <c r="A464">
        <v>3</v>
      </c>
      <c r="B464">
        <v>4</v>
      </c>
      <c r="C464" t="s">
        <v>720</v>
      </c>
      <c r="D464" t="s">
        <v>710</v>
      </c>
      <c r="E464" t="s">
        <v>640</v>
      </c>
      <c r="F464">
        <v>0</v>
      </c>
      <c r="G464">
        <v>13787.23</v>
      </c>
      <c r="H464" t="s">
        <v>602</v>
      </c>
      <c r="I464">
        <v>10055972.51</v>
      </c>
      <c r="J464" t="s">
        <v>641</v>
      </c>
    </row>
    <row r="465" hidden="1" spans="1:10">
      <c r="A465">
        <v>3</v>
      </c>
      <c r="B465">
        <v>4</v>
      </c>
      <c r="C465" t="s">
        <v>720</v>
      </c>
      <c r="D465" t="s">
        <v>647</v>
      </c>
      <c r="E465" t="s">
        <v>640</v>
      </c>
      <c r="F465">
        <v>0</v>
      </c>
      <c r="G465">
        <v>9254.86</v>
      </c>
      <c r="H465" t="s">
        <v>602</v>
      </c>
      <c r="I465">
        <v>10046717.65</v>
      </c>
      <c r="J465" t="s">
        <v>641</v>
      </c>
    </row>
    <row r="466" hidden="1" spans="1:10">
      <c r="A466">
        <v>3</v>
      </c>
      <c r="B466">
        <v>4</v>
      </c>
      <c r="C466" t="s">
        <v>720</v>
      </c>
      <c r="D466" t="s">
        <v>664</v>
      </c>
      <c r="E466" t="s">
        <v>640</v>
      </c>
      <c r="F466">
        <v>0</v>
      </c>
      <c r="G466">
        <v>13006.83</v>
      </c>
      <c r="H466" t="s">
        <v>602</v>
      </c>
      <c r="I466">
        <v>10033710.82</v>
      </c>
      <c r="J466" t="s">
        <v>641</v>
      </c>
    </row>
    <row r="467" hidden="1" spans="1:10">
      <c r="A467">
        <v>3</v>
      </c>
      <c r="B467">
        <v>4</v>
      </c>
      <c r="C467" t="s">
        <v>720</v>
      </c>
      <c r="D467" t="s">
        <v>679</v>
      </c>
      <c r="E467" t="s">
        <v>640</v>
      </c>
      <c r="F467">
        <v>0</v>
      </c>
      <c r="G467">
        <v>940.49</v>
      </c>
      <c r="H467" t="s">
        <v>602</v>
      </c>
      <c r="I467">
        <v>10032770.33</v>
      </c>
      <c r="J467" t="s">
        <v>641</v>
      </c>
    </row>
    <row r="468" hidden="1" spans="1:10">
      <c r="A468">
        <v>3</v>
      </c>
      <c r="B468">
        <v>4</v>
      </c>
      <c r="C468" t="s">
        <v>720</v>
      </c>
      <c r="D468" t="s">
        <v>663</v>
      </c>
      <c r="E468" t="s">
        <v>640</v>
      </c>
      <c r="F468">
        <v>0</v>
      </c>
      <c r="G468">
        <v>9755.12</v>
      </c>
      <c r="H468" t="s">
        <v>602</v>
      </c>
      <c r="I468">
        <v>10023015.21</v>
      </c>
      <c r="J468" t="s">
        <v>641</v>
      </c>
    </row>
    <row r="469" hidden="1" spans="1:10">
      <c r="A469">
        <v>3</v>
      </c>
      <c r="B469">
        <v>4</v>
      </c>
      <c r="C469" t="s">
        <v>720</v>
      </c>
      <c r="D469" t="s">
        <v>644</v>
      </c>
      <c r="E469" t="s">
        <v>640</v>
      </c>
      <c r="F469">
        <v>0</v>
      </c>
      <c r="G469">
        <v>3822.01</v>
      </c>
      <c r="H469" t="s">
        <v>602</v>
      </c>
      <c r="I469">
        <v>10019193.2</v>
      </c>
      <c r="J469" t="s">
        <v>641</v>
      </c>
    </row>
    <row r="470" hidden="1" spans="1:10">
      <c r="A470">
        <v>3</v>
      </c>
      <c r="B470">
        <v>4</v>
      </c>
      <c r="C470" t="s">
        <v>720</v>
      </c>
      <c r="D470" t="s">
        <v>692</v>
      </c>
      <c r="E470" t="s">
        <v>640</v>
      </c>
      <c r="F470">
        <v>0</v>
      </c>
      <c r="G470">
        <v>1580.83</v>
      </c>
      <c r="H470" t="s">
        <v>602</v>
      </c>
      <c r="I470">
        <v>10017612.37</v>
      </c>
      <c r="J470" t="s">
        <v>641</v>
      </c>
    </row>
    <row r="471" hidden="1" spans="1:10">
      <c r="A471">
        <v>3</v>
      </c>
      <c r="B471">
        <v>4</v>
      </c>
      <c r="C471" t="s">
        <v>720</v>
      </c>
      <c r="D471" t="s">
        <v>661</v>
      </c>
      <c r="E471" t="s">
        <v>640</v>
      </c>
      <c r="F471">
        <v>0</v>
      </c>
      <c r="G471">
        <v>4852.55</v>
      </c>
      <c r="H471" t="s">
        <v>602</v>
      </c>
      <c r="I471">
        <v>10012759.82</v>
      </c>
      <c r="J471" t="s">
        <v>641</v>
      </c>
    </row>
    <row r="472" hidden="1" spans="1:10">
      <c r="A472">
        <v>3</v>
      </c>
      <c r="B472">
        <v>4</v>
      </c>
      <c r="C472" t="s">
        <v>720</v>
      </c>
      <c r="D472" t="s">
        <v>672</v>
      </c>
      <c r="E472" t="s">
        <v>640</v>
      </c>
      <c r="F472">
        <v>0</v>
      </c>
      <c r="G472">
        <v>11355.96</v>
      </c>
      <c r="H472" t="s">
        <v>602</v>
      </c>
      <c r="I472">
        <v>10001403.86</v>
      </c>
      <c r="J472" t="s">
        <v>641</v>
      </c>
    </row>
    <row r="473" hidden="1" spans="1:10">
      <c r="A473">
        <v>3</v>
      </c>
      <c r="B473">
        <v>4</v>
      </c>
      <c r="C473" t="s">
        <v>720</v>
      </c>
      <c r="D473" t="s">
        <v>677</v>
      </c>
      <c r="E473" t="s">
        <v>640</v>
      </c>
      <c r="F473">
        <v>0</v>
      </c>
      <c r="G473">
        <v>18289.61</v>
      </c>
      <c r="H473" t="s">
        <v>602</v>
      </c>
      <c r="I473">
        <v>9983114.25</v>
      </c>
      <c r="J473" t="s">
        <v>641</v>
      </c>
    </row>
    <row r="474" spans="1:10">
      <c r="A474">
        <v>3</v>
      </c>
      <c r="B474">
        <v>4</v>
      </c>
      <c r="C474" t="s">
        <v>720</v>
      </c>
      <c r="D474" t="s">
        <v>668</v>
      </c>
      <c r="E474" t="s">
        <v>653</v>
      </c>
      <c r="F474">
        <v>14917.2</v>
      </c>
      <c r="G474">
        <v>0</v>
      </c>
      <c r="H474" t="s">
        <v>602</v>
      </c>
      <c r="I474">
        <v>9998031.45</v>
      </c>
      <c r="J474" t="s">
        <v>641</v>
      </c>
    </row>
    <row r="475" spans="1:10">
      <c r="A475">
        <v>3</v>
      </c>
      <c r="B475">
        <v>4</v>
      </c>
      <c r="C475" t="s">
        <v>720</v>
      </c>
      <c r="D475" t="s">
        <v>667</v>
      </c>
      <c r="E475" t="s">
        <v>653</v>
      </c>
      <c r="F475">
        <v>34047.99</v>
      </c>
      <c r="G475">
        <v>0</v>
      </c>
      <c r="H475" t="s">
        <v>602</v>
      </c>
      <c r="I475">
        <v>10032079.44</v>
      </c>
      <c r="J475" t="s">
        <v>641</v>
      </c>
    </row>
    <row r="476" spans="1:10">
      <c r="A476">
        <v>3</v>
      </c>
      <c r="B476">
        <v>4</v>
      </c>
      <c r="C476" t="s">
        <v>720</v>
      </c>
      <c r="D476" t="s">
        <v>673</v>
      </c>
      <c r="E476" t="s">
        <v>653</v>
      </c>
      <c r="F476">
        <v>11692.13</v>
      </c>
      <c r="G476">
        <v>0</v>
      </c>
      <c r="H476" t="s">
        <v>602</v>
      </c>
      <c r="I476">
        <v>10043771.57</v>
      </c>
      <c r="J476" t="s">
        <v>641</v>
      </c>
    </row>
    <row r="477" spans="1:10">
      <c r="A477">
        <v>3</v>
      </c>
      <c r="B477">
        <v>4</v>
      </c>
      <c r="C477" t="s">
        <v>720</v>
      </c>
      <c r="D477" t="s">
        <v>719</v>
      </c>
      <c r="E477" t="s">
        <v>653</v>
      </c>
      <c r="F477">
        <v>9285.82</v>
      </c>
      <c r="G477">
        <v>0</v>
      </c>
      <c r="H477" t="s">
        <v>602</v>
      </c>
      <c r="I477">
        <v>10053057.39</v>
      </c>
      <c r="J477" t="s">
        <v>641</v>
      </c>
    </row>
    <row r="478" spans="1:10">
      <c r="A478">
        <v>3</v>
      </c>
      <c r="B478">
        <v>4</v>
      </c>
      <c r="C478" t="s">
        <v>720</v>
      </c>
      <c r="D478" t="s">
        <v>654</v>
      </c>
      <c r="E478" t="s">
        <v>653</v>
      </c>
      <c r="F478">
        <v>15526.24</v>
      </c>
      <c r="G478">
        <v>0</v>
      </c>
      <c r="H478" t="s">
        <v>602</v>
      </c>
      <c r="I478">
        <v>10068583.63</v>
      </c>
      <c r="J478" t="s">
        <v>641</v>
      </c>
    </row>
    <row r="479" spans="1:10">
      <c r="A479">
        <v>3</v>
      </c>
      <c r="B479">
        <v>4</v>
      </c>
      <c r="C479" t="s">
        <v>720</v>
      </c>
      <c r="D479" t="s">
        <v>652</v>
      </c>
      <c r="E479" t="s">
        <v>653</v>
      </c>
      <c r="F479">
        <v>7987.8</v>
      </c>
      <c r="G479">
        <v>0</v>
      </c>
      <c r="H479" t="s">
        <v>602</v>
      </c>
      <c r="I479">
        <v>10076571.43</v>
      </c>
      <c r="J479" t="s">
        <v>641</v>
      </c>
    </row>
    <row r="480" spans="1:10">
      <c r="A480">
        <v>3</v>
      </c>
      <c r="B480">
        <v>4</v>
      </c>
      <c r="C480" t="s">
        <v>720</v>
      </c>
      <c r="D480" t="s">
        <v>706</v>
      </c>
      <c r="E480" t="s">
        <v>653</v>
      </c>
      <c r="F480">
        <v>120565.81</v>
      </c>
      <c r="G480">
        <v>0</v>
      </c>
      <c r="H480" t="s">
        <v>602</v>
      </c>
      <c r="I480">
        <v>10197137.24</v>
      </c>
      <c r="J480" t="s">
        <v>641</v>
      </c>
    </row>
    <row r="481" hidden="1" spans="1:10">
      <c r="A481">
        <v>3</v>
      </c>
      <c r="B481">
        <v>5</v>
      </c>
      <c r="C481" t="s">
        <v>732</v>
      </c>
      <c r="D481" t="s">
        <v>647</v>
      </c>
      <c r="E481" t="s">
        <v>671</v>
      </c>
      <c r="F481">
        <v>0</v>
      </c>
      <c r="G481">
        <v>1300.68</v>
      </c>
      <c r="H481" t="s">
        <v>602</v>
      </c>
      <c r="I481">
        <v>10195836.56</v>
      </c>
      <c r="J481" t="s">
        <v>641</v>
      </c>
    </row>
    <row r="482" hidden="1" spans="1:10">
      <c r="A482">
        <v>3</v>
      </c>
      <c r="B482">
        <v>5</v>
      </c>
      <c r="C482" t="s">
        <v>732</v>
      </c>
      <c r="D482" t="s">
        <v>672</v>
      </c>
      <c r="E482" t="s">
        <v>671</v>
      </c>
      <c r="F482">
        <v>0</v>
      </c>
      <c r="G482">
        <v>11295.93</v>
      </c>
      <c r="H482" t="s">
        <v>602</v>
      </c>
      <c r="I482">
        <v>10184540.63</v>
      </c>
      <c r="J482" t="s">
        <v>641</v>
      </c>
    </row>
    <row r="483" hidden="1" spans="1:10">
      <c r="A483">
        <v>3</v>
      </c>
      <c r="B483">
        <v>5</v>
      </c>
      <c r="C483" t="s">
        <v>732</v>
      </c>
      <c r="D483" t="s">
        <v>677</v>
      </c>
      <c r="E483" t="s">
        <v>671</v>
      </c>
      <c r="F483">
        <v>0</v>
      </c>
      <c r="G483">
        <v>35818.8</v>
      </c>
      <c r="H483" t="s">
        <v>602</v>
      </c>
      <c r="I483">
        <v>10148721.83</v>
      </c>
      <c r="J483" t="s">
        <v>641</v>
      </c>
    </row>
    <row r="484" hidden="1" spans="1:10">
      <c r="A484">
        <v>3</v>
      </c>
      <c r="B484">
        <v>5</v>
      </c>
      <c r="C484" t="s">
        <v>732</v>
      </c>
      <c r="D484" t="s">
        <v>692</v>
      </c>
      <c r="E484" t="s">
        <v>671</v>
      </c>
      <c r="F484">
        <v>0</v>
      </c>
      <c r="G484">
        <v>1560.82</v>
      </c>
      <c r="H484" t="s">
        <v>602</v>
      </c>
      <c r="I484">
        <v>10147161.01</v>
      </c>
      <c r="J484" t="s">
        <v>641</v>
      </c>
    </row>
    <row r="485" hidden="1" spans="1:10">
      <c r="A485">
        <v>3</v>
      </c>
      <c r="B485">
        <v>5</v>
      </c>
      <c r="C485" t="s">
        <v>732</v>
      </c>
      <c r="D485" t="s">
        <v>683</v>
      </c>
      <c r="E485" t="s">
        <v>671</v>
      </c>
      <c r="F485">
        <v>0</v>
      </c>
      <c r="G485">
        <v>1170.62</v>
      </c>
      <c r="H485" t="s">
        <v>602</v>
      </c>
      <c r="I485">
        <v>10145990.39</v>
      </c>
      <c r="J485" t="s">
        <v>641</v>
      </c>
    </row>
    <row r="486" hidden="1" spans="1:10">
      <c r="A486">
        <v>3</v>
      </c>
      <c r="B486">
        <v>5</v>
      </c>
      <c r="C486" t="s">
        <v>732</v>
      </c>
      <c r="D486" t="s">
        <v>664</v>
      </c>
      <c r="E486" t="s">
        <v>671</v>
      </c>
      <c r="F486">
        <v>0</v>
      </c>
      <c r="G486">
        <v>12666.65</v>
      </c>
      <c r="H486" t="s">
        <v>602</v>
      </c>
      <c r="I486">
        <v>10133323.74</v>
      </c>
      <c r="J486" t="s">
        <v>641</v>
      </c>
    </row>
    <row r="487" spans="1:10">
      <c r="A487">
        <v>3</v>
      </c>
      <c r="B487">
        <v>5</v>
      </c>
      <c r="C487" t="s">
        <v>732</v>
      </c>
      <c r="D487" t="s">
        <v>719</v>
      </c>
      <c r="E487" t="s">
        <v>653</v>
      </c>
      <c r="F487">
        <v>2685.9</v>
      </c>
      <c r="G487">
        <v>0</v>
      </c>
      <c r="H487" t="s">
        <v>602</v>
      </c>
      <c r="I487">
        <v>10136009.64</v>
      </c>
      <c r="J487" t="s">
        <v>641</v>
      </c>
    </row>
    <row r="488" spans="1:10">
      <c r="A488">
        <v>3</v>
      </c>
      <c r="B488">
        <v>5</v>
      </c>
      <c r="C488" t="s">
        <v>732</v>
      </c>
      <c r="D488" t="s">
        <v>667</v>
      </c>
      <c r="E488" t="s">
        <v>653</v>
      </c>
      <c r="F488">
        <v>52370.01</v>
      </c>
      <c r="G488">
        <v>0</v>
      </c>
      <c r="H488" t="s">
        <v>602</v>
      </c>
      <c r="I488">
        <v>10188379.65</v>
      </c>
      <c r="J488" t="s">
        <v>641</v>
      </c>
    </row>
    <row r="489" spans="1:10">
      <c r="A489">
        <v>3</v>
      </c>
      <c r="B489">
        <v>5</v>
      </c>
      <c r="C489" t="s">
        <v>732</v>
      </c>
      <c r="D489" t="s">
        <v>668</v>
      </c>
      <c r="E489" t="s">
        <v>653</v>
      </c>
      <c r="F489">
        <v>9984.74</v>
      </c>
      <c r="G489">
        <v>0</v>
      </c>
      <c r="H489" t="s">
        <v>602</v>
      </c>
      <c r="I489">
        <v>10198364.39</v>
      </c>
      <c r="J489" t="s">
        <v>641</v>
      </c>
    </row>
    <row r="490" spans="1:10">
      <c r="A490">
        <v>3</v>
      </c>
      <c r="B490">
        <v>5</v>
      </c>
      <c r="C490" t="s">
        <v>732</v>
      </c>
      <c r="D490" t="s">
        <v>742</v>
      </c>
      <c r="E490" t="s">
        <v>653</v>
      </c>
      <c r="F490">
        <v>928.58</v>
      </c>
      <c r="G490">
        <v>0</v>
      </c>
      <c r="H490" t="s">
        <v>602</v>
      </c>
      <c r="I490">
        <v>10199292.97</v>
      </c>
      <c r="J490" t="s">
        <v>641</v>
      </c>
    </row>
    <row r="491" spans="1:10">
      <c r="A491">
        <v>3</v>
      </c>
      <c r="B491">
        <v>5</v>
      </c>
      <c r="C491" t="s">
        <v>732</v>
      </c>
      <c r="D491" t="s">
        <v>654</v>
      </c>
      <c r="E491" t="s">
        <v>653</v>
      </c>
      <c r="F491">
        <v>21986.41</v>
      </c>
      <c r="G491">
        <v>0</v>
      </c>
      <c r="H491" t="s">
        <v>602</v>
      </c>
      <c r="I491">
        <v>10221279.38</v>
      </c>
      <c r="J491" t="s">
        <v>641</v>
      </c>
    </row>
    <row r="492" spans="1:10">
      <c r="A492">
        <v>3</v>
      </c>
      <c r="B492">
        <v>5</v>
      </c>
      <c r="C492" t="s">
        <v>732</v>
      </c>
      <c r="D492" t="s">
        <v>706</v>
      </c>
      <c r="E492" t="s">
        <v>653</v>
      </c>
      <c r="F492">
        <v>64890.86</v>
      </c>
      <c r="G492">
        <v>0</v>
      </c>
      <c r="H492" t="s">
        <v>602</v>
      </c>
      <c r="I492">
        <v>10286170.24</v>
      </c>
      <c r="J492" t="s">
        <v>641</v>
      </c>
    </row>
    <row r="493" hidden="1" spans="1:10">
      <c r="A493">
        <v>3</v>
      </c>
      <c r="B493">
        <v>6</v>
      </c>
      <c r="C493" t="s">
        <v>733</v>
      </c>
      <c r="D493" t="s">
        <v>647</v>
      </c>
      <c r="E493" t="s">
        <v>671</v>
      </c>
      <c r="F493">
        <v>0</v>
      </c>
      <c r="G493">
        <v>1330.7</v>
      </c>
      <c r="H493" t="s">
        <v>602</v>
      </c>
      <c r="I493">
        <v>10284839.54</v>
      </c>
      <c r="J493" t="s">
        <v>641</v>
      </c>
    </row>
    <row r="494" hidden="1" spans="1:10">
      <c r="A494">
        <v>3</v>
      </c>
      <c r="B494">
        <v>6</v>
      </c>
      <c r="C494" t="s">
        <v>733</v>
      </c>
      <c r="D494" t="s">
        <v>644</v>
      </c>
      <c r="E494" t="s">
        <v>671</v>
      </c>
      <c r="F494">
        <v>0</v>
      </c>
      <c r="G494">
        <v>1820.96</v>
      </c>
      <c r="H494" t="s">
        <v>602</v>
      </c>
      <c r="I494">
        <v>10283018.58</v>
      </c>
      <c r="J494" t="s">
        <v>641</v>
      </c>
    </row>
    <row r="495" hidden="1" spans="1:10">
      <c r="A495">
        <v>3</v>
      </c>
      <c r="B495">
        <v>6</v>
      </c>
      <c r="C495" t="s">
        <v>733</v>
      </c>
      <c r="D495" t="s">
        <v>661</v>
      </c>
      <c r="E495" t="s">
        <v>671</v>
      </c>
      <c r="F495">
        <v>0</v>
      </c>
      <c r="G495">
        <v>10815.68</v>
      </c>
      <c r="H495" t="s">
        <v>602</v>
      </c>
      <c r="I495">
        <v>10272202.9</v>
      </c>
      <c r="J495" t="s">
        <v>641</v>
      </c>
    </row>
    <row r="496" hidden="1" spans="1:10">
      <c r="A496">
        <v>3</v>
      </c>
      <c r="B496">
        <v>6</v>
      </c>
      <c r="C496" t="s">
        <v>733</v>
      </c>
      <c r="D496" t="s">
        <v>745</v>
      </c>
      <c r="E496" t="s">
        <v>671</v>
      </c>
      <c r="F496">
        <v>0</v>
      </c>
      <c r="G496">
        <v>17489.18</v>
      </c>
      <c r="H496" t="s">
        <v>602</v>
      </c>
      <c r="I496">
        <v>10254713.72</v>
      </c>
      <c r="J496" t="s">
        <v>641</v>
      </c>
    </row>
    <row r="497" hidden="1" spans="1:10">
      <c r="A497">
        <v>3</v>
      </c>
      <c r="B497">
        <v>6</v>
      </c>
      <c r="C497" t="s">
        <v>733</v>
      </c>
      <c r="D497" t="s">
        <v>677</v>
      </c>
      <c r="E497" t="s">
        <v>671</v>
      </c>
      <c r="F497">
        <v>0</v>
      </c>
      <c r="G497">
        <v>8484.45</v>
      </c>
      <c r="H497" t="s">
        <v>602</v>
      </c>
      <c r="I497">
        <v>10246229.27</v>
      </c>
      <c r="J497" t="s">
        <v>641</v>
      </c>
    </row>
    <row r="498" hidden="1" spans="1:10">
      <c r="A498">
        <v>3</v>
      </c>
      <c r="B498">
        <v>6</v>
      </c>
      <c r="C498" t="s">
        <v>733</v>
      </c>
      <c r="D498" t="s">
        <v>672</v>
      </c>
      <c r="E498" t="s">
        <v>671</v>
      </c>
      <c r="F498">
        <v>0</v>
      </c>
      <c r="G498">
        <v>5993.15</v>
      </c>
      <c r="H498" t="s">
        <v>602</v>
      </c>
      <c r="I498">
        <v>10240236.12</v>
      </c>
      <c r="J498" t="s">
        <v>641</v>
      </c>
    </row>
    <row r="499" spans="1:10">
      <c r="A499">
        <v>3</v>
      </c>
      <c r="B499">
        <v>6</v>
      </c>
      <c r="C499" t="s">
        <v>733</v>
      </c>
      <c r="D499" t="s">
        <v>652</v>
      </c>
      <c r="E499" t="s">
        <v>653</v>
      </c>
      <c r="F499">
        <v>3255.03</v>
      </c>
      <c r="G499">
        <v>0</v>
      </c>
      <c r="H499" t="s">
        <v>602</v>
      </c>
      <c r="I499">
        <v>10243491.15</v>
      </c>
      <c r="J499" t="s">
        <v>641</v>
      </c>
    </row>
    <row r="500" spans="1:10">
      <c r="A500">
        <v>3</v>
      </c>
      <c r="B500">
        <v>6</v>
      </c>
      <c r="C500" t="s">
        <v>733</v>
      </c>
      <c r="D500" t="s">
        <v>668</v>
      </c>
      <c r="E500" t="s">
        <v>653</v>
      </c>
      <c r="F500">
        <v>76403.27</v>
      </c>
      <c r="G500">
        <v>0</v>
      </c>
      <c r="H500" t="s">
        <v>602</v>
      </c>
      <c r="I500">
        <v>10319894.42</v>
      </c>
      <c r="J500" t="s">
        <v>641</v>
      </c>
    </row>
    <row r="501" spans="1:10">
      <c r="A501">
        <v>3</v>
      </c>
      <c r="B501">
        <v>6</v>
      </c>
      <c r="C501" t="s">
        <v>733</v>
      </c>
      <c r="D501" t="s">
        <v>667</v>
      </c>
      <c r="E501" t="s">
        <v>653</v>
      </c>
      <c r="F501">
        <v>53917.64</v>
      </c>
      <c r="G501">
        <v>0</v>
      </c>
      <c r="H501" t="s">
        <v>602</v>
      </c>
      <c r="I501">
        <v>10373812.06</v>
      </c>
      <c r="J501" t="s">
        <v>641</v>
      </c>
    </row>
    <row r="502" spans="1:10">
      <c r="A502">
        <v>3</v>
      </c>
      <c r="B502">
        <v>6</v>
      </c>
      <c r="C502" t="s">
        <v>733</v>
      </c>
      <c r="D502" t="s">
        <v>706</v>
      </c>
      <c r="E502" t="s">
        <v>653</v>
      </c>
      <c r="F502">
        <v>17523.23</v>
      </c>
      <c r="G502">
        <v>0</v>
      </c>
      <c r="H502" t="s">
        <v>602</v>
      </c>
      <c r="I502">
        <v>10391335.29</v>
      </c>
      <c r="J502" t="s">
        <v>641</v>
      </c>
    </row>
    <row r="503" spans="1:10">
      <c r="A503">
        <v>3</v>
      </c>
      <c r="B503">
        <v>6</v>
      </c>
      <c r="C503" t="s">
        <v>733</v>
      </c>
      <c r="D503" t="s">
        <v>673</v>
      </c>
      <c r="E503" t="s">
        <v>653</v>
      </c>
      <c r="F503">
        <v>12091.52</v>
      </c>
      <c r="G503">
        <v>0</v>
      </c>
      <c r="H503" t="s">
        <v>602</v>
      </c>
      <c r="I503">
        <v>10403426.81</v>
      </c>
      <c r="J503" t="s">
        <v>641</v>
      </c>
    </row>
    <row r="504" spans="1:10">
      <c r="A504">
        <v>3</v>
      </c>
      <c r="B504">
        <v>6</v>
      </c>
      <c r="C504" t="s">
        <v>733</v>
      </c>
      <c r="D504" t="s">
        <v>719</v>
      </c>
      <c r="E504" t="s">
        <v>653</v>
      </c>
      <c r="F504">
        <v>4163.64</v>
      </c>
      <c r="G504">
        <v>0</v>
      </c>
      <c r="H504" t="s">
        <v>602</v>
      </c>
      <c r="I504">
        <v>10407590.45</v>
      </c>
      <c r="J504" t="s">
        <v>641</v>
      </c>
    </row>
    <row r="505" spans="1:10">
      <c r="A505">
        <v>3</v>
      </c>
      <c r="B505">
        <v>6</v>
      </c>
      <c r="C505" t="s">
        <v>733</v>
      </c>
      <c r="D505" t="s">
        <v>655</v>
      </c>
      <c r="E505" t="s">
        <v>653</v>
      </c>
      <c r="F505">
        <v>9575.35</v>
      </c>
      <c r="G505">
        <v>0</v>
      </c>
      <c r="H505" t="s">
        <v>602</v>
      </c>
      <c r="I505">
        <v>10417165.8</v>
      </c>
      <c r="J505" t="s">
        <v>641</v>
      </c>
    </row>
    <row r="506" spans="1:10">
      <c r="A506">
        <v>3</v>
      </c>
      <c r="B506">
        <v>6</v>
      </c>
      <c r="C506" t="s">
        <v>733</v>
      </c>
      <c r="D506" t="s">
        <v>734</v>
      </c>
      <c r="E506" t="s">
        <v>653</v>
      </c>
      <c r="F506">
        <v>12620.72</v>
      </c>
      <c r="G506">
        <v>0</v>
      </c>
      <c r="H506" t="s">
        <v>602</v>
      </c>
      <c r="I506">
        <v>10429786.52</v>
      </c>
      <c r="J506" t="s">
        <v>641</v>
      </c>
    </row>
    <row r="507" hidden="1" spans="1:10">
      <c r="A507">
        <v>3</v>
      </c>
      <c r="B507">
        <v>7</v>
      </c>
      <c r="C507" t="s">
        <v>638</v>
      </c>
      <c r="D507" t="s">
        <v>647</v>
      </c>
      <c r="E507" t="s">
        <v>671</v>
      </c>
      <c r="F507">
        <v>0</v>
      </c>
      <c r="G507">
        <v>1470.78</v>
      </c>
      <c r="H507" t="s">
        <v>602</v>
      </c>
      <c r="I507">
        <v>10428315.74</v>
      </c>
      <c r="J507" t="s">
        <v>641</v>
      </c>
    </row>
    <row r="508" hidden="1" spans="1:10">
      <c r="A508">
        <v>3</v>
      </c>
      <c r="B508">
        <v>7</v>
      </c>
      <c r="C508" t="s">
        <v>638</v>
      </c>
      <c r="D508" t="s">
        <v>644</v>
      </c>
      <c r="E508" t="s">
        <v>671</v>
      </c>
      <c r="F508">
        <v>0</v>
      </c>
      <c r="G508">
        <v>4222.22</v>
      </c>
      <c r="H508" t="s">
        <v>602</v>
      </c>
      <c r="I508">
        <v>10424093.52</v>
      </c>
      <c r="J508" t="s">
        <v>641</v>
      </c>
    </row>
    <row r="509" hidden="1" spans="1:10">
      <c r="A509">
        <v>3</v>
      </c>
      <c r="B509">
        <v>7</v>
      </c>
      <c r="C509" t="s">
        <v>638</v>
      </c>
      <c r="D509" t="s">
        <v>692</v>
      </c>
      <c r="E509" t="s">
        <v>671</v>
      </c>
      <c r="F509">
        <v>0</v>
      </c>
      <c r="G509">
        <v>1580.83</v>
      </c>
      <c r="H509" t="s">
        <v>602</v>
      </c>
      <c r="I509">
        <v>10422512.69</v>
      </c>
      <c r="J509" t="s">
        <v>641</v>
      </c>
    </row>
    <row r="510" hidden="1" spans="1:10">
      <c r="A510">
        <v>3</v>
      </c>
      <c r="B510">
        <v>7</v>
      </c>
      <c r="C510" t="s">
        <v>638</v>
      </c>
      <c r="D510" t="s">
        <v>661</v>
      </c>
      <c r="E510" t="s">
        <v>671</v>
      </c>
      <c r="F510">
        <v>0</v>
      </c>
      <c r="G510">
        <v>31726.67</v>
      </c>
      <c r="H510" t="s">
        <v>602</v>
      </c>
      <c r="I510">
        <v>10390786.02</v>
      </c>
      <c r="J510" t="s">
        <v>641</v>
      </c>
    </row>
    <row r="511" hidden="1" spans="1:10">
      <c r="A511">
        <v>3</v>
      </c>
      <c r="B511">
        <v>7</v>
      </c>
      <c r="C511" t="s">
        <v>638</v>
      </c>
      <c r="D511" t="s">
        <v>677</v>
      </c>
      <c r="E511" t="s">
        <v>671</v>
      </c>
      <c r="F511">
        <v>0</v>
      </c>
      <c r="G511">
        <v>25353.31</v>
      </c>
      <c r="H511" t="s">
        <v>602</v>
      </c>
      <c r="I511">
        <v>10365432.71</v>
      </c>
      <c r="J511" t="s">
        <v>641</v>
      </c>
    </row>
    <row r="512" hidden="1" spans="1:10">
      <c r="A512">
        <v>3</v>
      </c>
      <c r="B512">
        <v>7</v>
      </c>
      <c r="C512" t="s">
        <v>638</v>
      </c>
      <c r="D512" t="s">
        <v>672</v>
      </c>
      <c r="E512" t="s">
        <v>671</v>
      </c>
      <c r="F512">
        <v>0</v>
      </c>
      <c r="G512">
        <v>5893.1</v>
      </c>
      <c r="H512" t="s">
        <v>602</v>
      </c>
      <c r="I512">
        <v>10359539.61</v>
      </c>
      <c r="J512" t="s">
        <v>641</v>
      </c>
    </row>
    <row r="513" spans="1:10">
      <c r="A513">
        <v>3</v>
      </c>
      <c r="B513">
        <v>7</v>
      </c>
      <c r="C513" t="s">
        <v>638</v>
      </c>
      <c r="D513" t="s">
        <v>675</v>
      </c>
      <c r="E513" t="s">
        <v>653</v>
      </c>
      <c r="F513">
        <v>1198.17</v>
      </c>
      <c r="G513">
        <v>0</v>
      </c>
      <c r="H513" t="s">
        <v>602</v>
      </c>
      <c r="I513">
        <v>10360737.78</v>
      </c>
      <c r="J513" t="s">
        <v>641</v>
      </c>
    </row>
    <row r="514" spans="1:10">
      <c r="A514">
        <v>3</v>
      </c>
      <c r="B514">
        <v>7</v>
      </c>
      <c r="C514" t="s">
        <v>638</v>
      </c>
      <c r="D514" t="s">
        <v>655</v>
      </c>
      <c r="E514" t="s">
        <v>653</v>
      </c>
      <c r="F514">
        <v>8517</v>
      </c>
      <c r="G514">
        <v>0</v>
      </c>
      <c r="H514" t="s">
        <v>602</v>
      </c>
      <c r="I514">
        <v>10369254.78</v>
      </c>
      <c r="J514" t="s">
        <v>641</v>
      </c>
    </row>
    <row r="515" spans="1:10">
      <c r="A515">
        <v>3</v>
      </c>
      <c r="B515">
        <v>7</v>
      </c>
      <c r="C515" t="s">
        <v>638</v>
      </c>
      <c r="D515" t="s">
        <v>668</v>
      </c>
      <c r="E515" t="s">
        <v>653</v>
      </c>
      <c r="F515">
        <v>37043.41</v>
      </c>
      <c r="G515">
        <v>0</v>
      </c>
      <c r="H515" t="s">
        <v>602</v>
      </c>
      <c r="I515">
        <v>10406298.19</v>
      </c>
      <c r="J515" t="s">
        <v>641</v>
      </c>
    </row>
    <row r="516" spans="1:10">
      <c r="A516">
        <v>3</v>
      </c>
      <c r="B516">
        <v>7</v>
      </c>
      <c r="C516" t="s">
        <v>638</v>
      </c>
      <c r="D516" t="s">
        <v>706</v>
      </c>
      <c r="E516" t="s">
        <v>653</v>
      </c>
      <c r="F516">
        <v>17173.76</v>
      </c>
      <c r="G516">
        <v>0</v>
      </c>
      <c r="H516" t="s">
        <v>602</v>
      </c>
      <c r="I516">
        <v>10423471.95</v>
      </c>
      <c r="J516" t="s">
        <v>641</v>
      </c>
    </row>
    <row r="517" spans="1:10">
      <c r="A517">
        <v>3</v>
      </c>
      <c r="B517">
        <v>7</v>
      </c>
      <c r="C517" t="s">
        <v>638</v>
      </c>
      <c r="D517" t="s">
        <v>673</v>
      </c>
      <c r="E517" t="s">
        <v>653</v>
      </c>
      <c r="F517">
        <v>12281.24</v>
      </c>
      <c r="G517">
        <v>0</v>
      </c>
      <c r="H517" t="s">
        <v>602</v>
      </c>
      <c r="I517">
        <v>10435753.19</v>
      </c>
      <c r="J517" t="s">
        <v>641</v>
      </c>
    </row>
    <row r="518" spans="1:10">
      <c r="A518">
        <v>3</v>
      </c>
      <c r="B518">
        <v>7</v>
      </c>
      <c r="C518" t="s">
        <v>638</v>
      </c>
      <c r="D518" t="s">
        <v>719</v>
      </c>
      <c r="E518" t="s">
        <v>653</v>
      </c>
      <c r="F518">
        <v>9086.1</v>
      </c>
      <c r="G518">
        <v>0</v>
      </c>
      <c r="H518" t="s">
        <v>602</v>
      </c>
      <c r="I518">
        <v>10444839.29</v>
      </c>
      <c r="J518" t="s">
        <v>641</v>
      </c>
    </row>
    <row r="519" spans="1:10">
      <c r="A519">
        <v>3</v>
      </c>
      <c r="B519">
        <v>7</v>
      </c>
      <c r="C519" t="s">
        <v>638</v>
      </c>
      <c r="D519" t="s">
        <v>742</v>
      </c>
      <c r="E519" t="s">
        <v>653</v>
      </c>
      <c r="F519">
        <v>968.52</v>
      </c>
      <c r="G519">
        <v>0</v>
      </c>
      <c r="H519" t="s">
        <v>602</v>
      </c>
      <c r="I519">
        <v>10445807.81</v>
      </c>
      <c r="J519" t="s">
        <v>641</v>
      </c>
    </row>
    <row r="520" spans="1:10">
      <c r="A520">
        <v>3</v>
      </c>
      <c r="B520">
        <v>7</v>
      </c>
      <c r="C520" t="s">
        <v>638</v>
      </c>
      <c r="D520" t="s">
        <v>734</v>
      </c>
      <c r="E520" t="s">
        <v>653</v>
      </c>
      <c r="F520">
        <v>12880.33</v>
      </c>
      <c r="G520">
        <v>0</v>
      </c>
      <c r="H520" t="s">
        <v>602</v>
      </c>
      <c r="I520">
        <v>10458688.14</v>
      </c>
      <c r="J520" t="s">
        <v>641</v>
      </c>
    </row>
    <row r="521" hidden="1" spans="1:10">
      <c r="A521">
        <v>3</v>
      </c>
      <c r="B521">
        <v>8</v>
      </c>
      <c r="C521" t="s">
        <v>659</v>
      </c>
      <c r="D521" t="s">
        <v>647</v>
      </c>
      <c r="E521" t="s">
        <v>671</v>
      </c>
      <c r="F521">
        <v>0</v>
      </c>
      <c r="G521">
        <v>6153.25</v>
      </c>
      <c r="H521" t="s">
        <v>602</v>
      </c>
      <c r="I521">
        <v>10452534.89</v>
      </c>
      <c r="J521" t="s">
        <v>641</v>
      </c>
    </row>
    <row r="522" hidden="1" spans="1:10">
      <c r="A522">
        <v>3</v>
      </c>
      <c r="B522">
        <v>8</v>
      </c>
      <c r="C522" t="s">
        <v>659</v>
      </c>
      <c r="D522" t="s">
        <v>643</v>
      </c>
      <c r="E522" t="s">
        <v>671</v>
      </c>
      <c r="F522">
        <v>0</v>
      </c>
      <c r="G522">
        <v>30486</v>
      </c>
      <c r="H522" t="s">
        <v>602</v>
      </c>
      <c r="I522">
        <v>10422048.89</v>
      </c>
      <c r="J522" t="s">
        <v>641</v>
      </c>
    </row>
    <row r="523" hidden="1" spans="1:10">
      <c r="A523">
        <v>3</v>
      </c>
      <c r="B523">
        <v>8</v>
      </c>
      <c r="C523" t="s">
        <v>659</v>
      </c>
      <c r="D523" t="s">
        <v>679</v>
      </c>
      <c r="E523" t="s">
        <v>671</v>
      </c>
      <c r="F523">
        <v>0</v>
      </c>
      <c r="G523">
        <v>920.48</v>
      </c>
      <c r="H523" t="s">
        <v>602</v>
      </c>
      <c r="I523">
        <v>10421128.41</v>
      </c>
      <c r="J523" t="s">
        <v>641</v>
      </c>
    </row>
    <row r="524" hidden="1" spans="1:10">
      <c r="A524">
        <v>3</v>
      </c>
      <c r="B524">
        <v>8</v>
      </c>
      <c r="C524" t="s">
        <v>659</v>
      </c>
      <c r="D524" t="s">
        <v>692</v>
      </c>
      <c r="E524" t="s">
        <v>671</v>
      </c>
      <c r="F524">
        <v>0</v>
      </c>
      <c r="G524">
        <v>4622.43</v>
      </c>
      <c r="H524" t="s">
        <v>602</v>
      </c>
      <c r="I524">
        <v>10416505.98</v>
      </c>
      <c r="J524" t="s">
        <v>641</v>
      </c>
    </row>
    <row r="525" hidden="1" spans="1:10">
      <c r="A525">
        <v>3</v>
      </c>
      <c r="B525">
        <v>8</v>
      </c>
      <c r="C525" t="s">
        <v>659</v>
      </c>
      <c r="D525" t="s">
        <v>672</v>
      </c>
      <c r="E525" t="s">
        <v>671</v>
      </c>
      <c r="F525">
        <v>0</v>
      </c>
      <c r="G525">
        <v>17869.39</v>
      </c>
      <c r="H525" t="s">
        <v>602</v>
      </c>
      <c r="I525">
        <v>10398636.59</v>
      </c>
      <c r="J525" t="s">
        <v>641</v>
      </c>
    </row>
    <row r="526" spans="1:10">
      <c r="A526">
        <v>3</v>
      </c>
      <c r="B526">
        <v>8</v>
      </c>
      <c r="C526" t="s">
        <v>659</v>
      </c>
      <c r="D526" t="s">
        <v>742</v>
      </c>
      <c r="E526" t="s">
        <v>653</v>
      </c>
      <c r="F526">
        <v>499.24</v>
      </c>
      <c r="G526">
        <v>0</v>
      </c>
      <c r="H526" t="s">
        <v>602</v>
      </c>
      <c r="I526">
        <v>10399135.83</v>
      </c>
      <c r="J526" t="s">
        <v>641</v>
      </c>
    </row>
    <row r="527" spans="1:10">
      <c r="A527">
        <v>3</v>
      </c>
      <c r="B527">
        <v>8</v>
      </c>
      <c r="C527" t="s">
        <v>659</v>
      </c>
      <c r="D527" t="s">
        <v>680</v>
      </c>
      <c r="E527" t="s">
        <v>653</v>
      </c>
      <c r="F527">
        <v>938.57</v>
      </c>
      <c r="G527">
        <v>0</v>
      </c>
      <c r="H527" t="s">
        <v>602</v>
      </c>
      <c r="I527">
        <v>10400074.4</v>
      </c>
      <c r="J527" t="s">
        <v>641</v>
      </c>
    </row>
    <row r="528" spans="1:10">
      <c r="A528">
        <v>3</v>
      </c>
      <c r="B528">
        <v>8</v>
      </c>
      <c r="C528" t="s">
        <v>659</v>
      </c>
      <c r="D528" t="s">
        <v>655</v>
      </c>
      <c r="E528" t="s">
        <v>653</v>
      </c>
      <c r="F528">
        <v>2156.71</v>
      </c>
      <c r="G528">
        <v>0</v>
      </c>
      <c r="H528" t="s">
        <v>602</v>
      </c>
      <c r="I528">
        <v>10402231.11</v>
      </c>
      <c r="J528" t="s">
        <v>641</v>
      </c>
    </row>
    <row r="529" spans="1:10">
      <c r="A529">
        <v>3</v>
      </c>
      <c r="B529">
        <v>8</v>
      </c>
      <c r="C529" t="s">
        <v>659</v>
      </c>
      <c r="D529" t="s">
        <v>667</v>
      </c>
      <c r="E529" t="s">
        <v>653</v>
      </c>
      <c r="F529">
        <v>54366.96</v>
      </c>
      <c r="G529">
        <v>0</v>
      </c>
      <c r="H529" t="s">
        <v>602</v>
      </c>
      <c r="I529">
        <v>10456598.07</v>
      </c>
      <c r="J529" t="s">
        <v>641</v>
      </c>
    </row>
    <row r="530" spans="1:10">
      <c r="A530">
        <v>3</v>
      </c>
      <c r="B530">
        <v>8</v>
      </c>
      <c r="C530" t="s">
        <v>659</v>
      </c>
      <c r="D530" t="s">
        <v>719</v>
      </c>
      <c r="E530" t="s">
        <v>653</v>
      </c>
      <c r="F530">
        <v>4702.81</v>
      </c>
      <c r="G530">
        <v>0</v>
      </c>
      <c r="H530" t="s">
        <v>602</v>
      </c>
      <c r="I530">
        <v>10461300.88</v>
      </c>
      <c r="J530" t="s">
        <v>641</v>
      </c>
    </row>
    <row r="531" spans="1:10">
      <c r="A531">
        <v>3</v>
      </c>
      <c r="B531">
        <v>8</v>
      </c>
      <c r="C531" t="s">
        <v>659</v>
      </c>
      <c r="D531" t="s">
        <v>658</v>
      </c>
      <c r="E531" t="s">
        <v>653</v>
      </c>
      <c r="F531">
        <v>33189.25</v>
      </c>
      <c r="G531">
        <v>0</v>
      </c>
      <c r="H531" t="s">
        <v>602</v>
      </c>
      <c r="I531">
        <v>10494490.13</v>
      </c>
      <c r="J531" t="s">
        <v>641</v>
      </c>
    </row>
    <row r="532" spans="1:10">
      <c r="A532">
        <v>3</v>
      </c>
      <c r="B532">
        <v>8</v>
      </c>
      <c r="C532" t="s">
        <v>659</v>
      </c>
      <c r="D532" t="s">
        <v>734</v>
      </c>
      <c r="E532" t="s">
        <v>653</v>
      </c>
      <c r="F532">
        <v>110231.64</v>
      </c>
      <c r="G532">
        <v>0</v>
      </c>
      <c r="H532" t="s">
        <v>602</v>
      </c>
      <c r="I532">
        <v>10604721.77</v>
      </c>
      <c r="J532" t="s">
        <v>641</v>
      </c>
    </row>
    <row r="533" hidden="1" spans="1:10">
      <c r="A533">
        <v>3</v>
      </c>
      <c r="B533">
        <v>11</v>
      </c>
      <c r="C533" t="s">
        <v>670</v>
      </c>
      <c r="D533" t="s">
        <v>649</v>
      </c>
      <c r="E533" t="s">
        <v>671</v>
      </c>
      <c r="F533">
        <v>0</v>
      </c>
      <c r="G533">
        <v>14027.36</v>
      </c>
      <c r="H533" t="s">
        <v>602</v>
      </c>
      <c r="I533">
        <v>10590694.41</v>
      </c>
      <c r="J533" t="s">
        <v>641</v>
      </c>
    </row>
    <row r="534" hidden="1" spans="1:10">
      <c r="A534">
        <v>3</v>
      </c>
      <c r="B534">
        <v>11</v>
      </c>
      <c r="C534" t="s">
        <v>670</v>
      </c>
      <c r="D534" t="s">
        <v>643</v>
      </c>
      <c r="E534" t="s">
        <v>671</v>
      </c>
      <c r="F534">
        <v>0</v>
      </c>
      <c r="G534">
        <v>12326.47</v>
      </c>
      <c r="H534" t="s">
        <v>602</v>
      </c>
      <c r="I534">
        <v>10578367.94</v>
      </c>
      <c r="J534" t="s">
        <v>641</v>
      </c>
    </row>
    <row r="535" hidden="1" spans="1:10">
      <c r="A535">
        <v>3</v>
      </c>
      <c r="B535">
        <v>11</v>
      </c>
      <c r="C535" t="s">
        <v>670</v>
      </c>
      <c r="D535" t="s">
        <v>692</v>
      </c>
      <c r="E535" t="s">
        <v>671</v>
      </c>
      <c r="F535">
        <v>0</v>
      </c>
      <c r="G535">
        <v>1500.79</v>
      </c>
      <c r="H535" t="s">
        <v>602</v>
      </c>
      <c r="I535">
        <v>10576867.15</v>
      </c>
      <c r="J535" t="s">
        <v>641</v>
      </c>
    </row>
    <row r="536" hidden="1" spans="1:10">
      <c r="A536">
        <v>3</v>
      </c>
      <c r="B536">
        <v>11</v>
      </c>
      <c r="C536" t="s">
        <v>670</v>
      </c>
      <c r="D536" t="s">
        <v>661</v>
      </c>
      <c r="E536" t="s">
        <v>671</v>
      </c>
      <c r="F536">
        <v>0</v>
      </c>
      <c r="G536">
        <v>5322.79</v>
      </c>
      <c r="H536" t="s">
        <v>602</v>
      </c>
      <c r="I536">
        <v>10571544.36</v>
      </c>
      <c r="J536" t="s">
        <v>641</v>
      </c>
    </row>
    <row r="537" hidden="1" spans="1:10">
      <c r="A537">
        <v>3</v>
      </c>
      <c r="B537">
        <v>11</v>
      </c>
      <c r="C537" t="s">
        <v>670</v>
      </c>
      <c r="D537" t="s">
        <v>672</v>
      </c>
      <c r="E537" t="s">
        <v>671</v>
      </c>
      <c r="F537">
        <v>0</v>
      </c>
      <c r="G537">
        <v>6053.18</v>
      </c>
      <c r="H537" t="s">
        <v>602</v>
      </c>
      <c r="I537">
        <v>10565491.18</v>
      </c>
      <c r="J537" t="s">
        <v>641</v>
      </c>
    </row>
    <row r="538" hidden="1" spans="1:10">
      <c r="A538">
        <v>3</v>
      </c>
      <c r="B538">
        <v>11</v>
      </c>
      <c r="C538" t="s">
        <v>670</v>
      </c>
      <c r="D538" t="s">
        <v>682</v>
      </c>
      <c r="E538" t="s">
        <v>671</v>
      </c>
      <c r="F538">
        <v>0</v>
      </c>
      <c r="G538">
        <v>3231.7</v>
      </c>
      <c r="H538" t="s">
        <v>602</v>
      </c>
      <c r="I538">
        <v>10562259.48</v>
      </c>
      <c r="J538" t="s">
        <v>641</v>
      </c>
    </row>
    <row r="539" spans="1:10">
      <c r="A539">
        <v>3</v>
      </c>
      <c r="B539">
        <v>11</v>
      </c>
      <c r="C539" t="s">
        <v>670</v>
      </c>
      <c r="D539" t="s">
        <v>652</v>
      </c>
      <c r="E539" t="s">
        <v>653</v>
      </c>
      <c r="F539">
        <v>3115.23</v>
      </c>
      <c r="G539">
        <v>0</v>
      </c>
      <c r="H539" t="s">
        <v>602</v>
      </c>
      <c r="I539">
        <v>10565374.71</v>
      </c>
      <c r="J539" t="s">
        <v>641</v>
      </c>
    </row>
    <row r="540" spans="1:10">
      <c r="A540">
        <v>3</v>
      </c>
      <c r="B540">
        <v>11</v>
      </c>
      <c r="C540" t="s">
        <v>670</v>
      </c>
      <c r="D540" t="s">
        <v>668</v>
      </c>
      <c r="E540" t="s">
        <v>653</v>
      </c>
      <c r="F540">
        <v>5361.81</v>
      </c>
      <c r="G540">
        <v>0</v>
      </c>
      <c r="H540" t="s">
        <v>602</v>
      </c>
      <c r="I540">
        <v>10570736.52</v>
      </c>
      <c r="J540" t="s">
        <v>641</v>
      </c>
    </row>
    <row r="541" spans="1:10">
      <c r="A541">
        <v>3</v>
      </c>
      <c r="B541">
        <v>11</v>
      </c>
      <c r="C541" t="s">
        <v>670</v>
      </c>
      <c r="D541" t="s">
        <v>667</v>
      </c>
      <c r="E541" t="s">
        <v>653</v>
      </c>
      <c r="F541">
        <v>211626.74</v>
      </c>
      <c r="G541">
        <v>0</v>
      </c>
      <c r="H541" t="s">
        <v>602</v>
      </c>
      <c r="I541">
        <v>10782363.26</v>
      </c>
      <c r="J541" t="s">
        <v>641</v>
      </c>
    </row>
    <row r="542" spans="1:10">
      <c r="A542">
        <v>3</v>
      </c>
      <c r="B542">
        <v>11</v>
      </c>
      <c r="C542" t="s">
        <v>670</v>
      </c>
      <c r="D542" t="s">
        <v>699</v>
      </c>
      <c r="E542" t="s">
        <v>653</v>
      </c>
      <c r="F542">
        <v>5291.92</v>
      </c>
      <c r="G542">
        <v>0</v>
      </c>
      <c r="H542" t="s">
        <v>602</v>
      </c>
      <c r="I542">
        <v>10787655.18</v>
      </c>
      <c r="J542" t="s">
        <v>641</v>
      </c>
    </row>
    <row r="543" spans="1:10">
      <c r="A543">
        <v>3</v>
      </c>
      <c r="B543">
        <v>11</v>
      </c>
      <c r="C543" t="s">
        <v>670</v>
      </c>
      <c r="D543" t="s">
        <v>706</v>
      </c>
      <c r="E543" t="s">
        <v>653</v>
      </c>
      <c r="F543">
        <v>17233.67</v>
      </c>
      <c r="G543">
        <v>0</v>
      </c>
      <c r="H543" t="s">
        <v>602</v>
      </c>
      <c r="I543">
        <v>10804888.85</v>
      </c>
      <c r="J543" t="s">
        <v>641</v>
      </c>
    </row>
    <row r="544" spans="1:10">
      <c r="A544">
        <v>3</v>
      </c>
      <c r="B544">
        <v>11</v>
      </c>
      <c r="C544" t="s">
        <v>670</v>
      </c>
      <c r="D544" t="s">
        <v>673</v>
      </c>
      <c r="E544" t="s">
        <v>653</v>
      </c>
      <c r="F544">
        <v>12341.15</v>
      </c>
      <c r="G544">
        <v>0</v>
      </c>
      <c r="H544" t="s">
        <v>602</v>
      </c>
      <c r="I544">
        <v>10817230</v>
      </c>
      <c r="J544" t="s">
        <v>641</v>
      </c>
    </row>
    <row r="545" spans="1:10">
      <c r="A545">
        <v>3</v>
      </c>
      <c r="B545">
        <v>11</v>
      </c>
      <c r="C545" t="s">
        <v>670</v>
      </c>
      <c r="D545" t="s">
        <v>658</v>
      </c>
      <c r="E545" t="s">
        <v>653</v>
      </c>
      <c r="F545">
        <v>14727.5</v>
      </c>
      <c r="G545">
        <v>0</v>
      </c>
      <c r="H545" t="s">
        <v>602</v>
      </c>
      <c r="I545">
        <v>10831957.5</v>
      </c>
      <c r="J545" t="s">
        <v>641</v>
      </c>
    </row>
    <row r="546" spans="1:10">
      <c r="A546">
        <v>3</v>
      </c>
      <c r="B546">
        <v>11</v>
      </c>
      <c r="C546" t="s">
        <v>670</v>
      </c>
      <c r="D546" t="s">
        <v>657</v>
      </c>
      <c r="E546" t="s">
        <v>653</v>
      </c>
      <c r="F546">
        <v>1717.38</v>
      </c>
      <c r="G546">
        <v>0</v>
      </c>
      <c r="H546" t="s">
        <v>602</v>
      </c>
      <c r="I546">
        <v>10833674.88</v>
      </c>
      <c r="J546" t="s">
        <v>641</v>
      </c>
    </row>
    <row r="547" hidden="1" spans="1:10">
      <c r="A547">
        <v>3</v>
      </c>
      <c r="B547">
        <v>12</v>
      </c>
      <c r="C547" t="s">
        <v>676</v>
      </c>
      <c r="D547" t="s">
        <v>649</v>
      </c>
      <c r="E547" t="s">
        <v>671</v>
      </c>
      <c r="F547">
        <v>0</v>
      </c>
      <c r="G547">
        <v>54028.36</v>
      </c>
      <c r="H547" t="s">
        <v>602</v>
      </c>
      <c r="I547">
        <v>10779646.52</v>
      </c>
      <c r="J547" t="s">
        <v>641</v>
      </c>
    </row>
    <row r="548" hidden="1" spans="1:10">
      <c r="A548">
        <v>3</v>
      </c>
      <c r="B548">
        <v>12</v>
      </c>
      <c r="C548" t="s">
        <v>676</v>
      </c>
      <c r="D548" t="s">
        <v>647</v>
      </c>
      <c r="E548" t="s">
        <v>671</v>
      </c>
      <c r="F548">
        <v>0</v>
      </c>
      <c r="G548">
        <v>9825.18</v>
      </c>
      <c r="H548" t="s">
        <v>602</v>
      </c>
      <c r="I548">
        <v>10769821.34</v>
      </c>
      <c r="J548" t="s">
        <v>641</v>
      </c>
    </row>
    <row r="549" hidden="1" spans="1:10">
      <c r="A549">
        <v>3</v>
      </c>
      <c r="B549">
        <v>12</v>
      </c>
      <c r="C549" t="s">
        <v>676</v>
      </c>
      <c r="D549" t="s">
        <v>677</v>
      </c>
      <c r="E549" t="s">
        <v>671</v>
      </c>
      <c r="F549">
        <v>0</v>
      </c>
      <c r="G549">
        <v>8504.46</v>
      </c>
      <c r="H549" t="s">
        <v>602</v>
      </c>
      <c r="I549">
        <v>10761316.88</v>
      </c>
      <c r="J549" t="s">
        <v>641</v>
      </c>
    </row>
    <row r="550" hidden="1" spans="1:10">
      <c r="A550">
        <v>3</v>
      </c>
      <c r="B550">
        <v>12</v>
      </c>
      <c r="C550" t="s">
        <v>676</v>
      </c>
      <c r="D550" t="s">
        <v>745</v>
      </c>
      <c r="E550" t="s">
        <v>671</v>
      </c>
      <c r="F550">
        <v>0</v>
      </c>
      <c r="G550">
        <v>39390.67</v>
      </c>
      <c r="H550" t="s">
        <v>602</v>
      </c>
      <c r="I550">
        <v>10721926.21</v>
      </c>
      <c r="J550" t="s">
        <v>641</v>
      </c>
    </row>
    <row r="551" hidden="1" spans="1:10">
      <c r="A551">
        <v>3</v>
      </c>
      <c r="B551">
        <v>12</v>
      </c>
      <c r="C551" t="s">
        <v>676</v>
      </c>
      <c r="D551" t="s">
        <v>683</v>
      </c>
      <c r="E551" t="s">
        <v>671</v>
      </c>
      <c r="F551">
        <v>0</v>
      </c>
      <c r="G551">
        <v>1170.62</v>
      </c>
      <c r="H551" t="s">
        <v>602</v>
      </c>
      <c r="I551">
        <v>10720755.59</v>
      </c>
      <c r="J551" t="s">
        <v>641</v>
      </c>
    </row>
    <row r="552" hidden="1" spans="1:10">
      <c r="A552">
        <v>3</v>
      </c>
      <c r="B552">
        <v>12</v>
      </c>
      <c r="C552" t="s">
        <v>676</v>
      </c>
      <c r="D552" t="s">
        <v>663</v>
      </c>
      <c r="E552" t="s">
        <v>671</v>
      </c>
      <c r="F552">
        <v>0</v>
      </c>
      <c r="G552">
        <v>2301.21</v>
      </c>
      <c r="H552" t="s">
        <v>602</v>
      </c>
      <c r="I552">
        <v>10718454.38</v>
      </c>
      <c r="J552" t="s">
        <v>641</v>
      </c>
    </row>
    <row r="553" hidden="1" spans="1:10">
      <c r="A553">
        <v>3</v>
      </c>
      <c r="B553">
        <v>12</v>
      </c>
      <c r="C553" t="s">
        <v>676</v>
      </c>
      <c r="D553" t="s">
        <v>643</v>
      </c>
      <c r="E553" t="s">
        <v>671</v>
      </c>
      <c r="F553">
        <v>0</v>
      </c>
      <c r="G553">
        <v>6003.15</v>
      </c>
      <c r="H553" t="s">
        <v>602</v>
      </c>
      <c r="I553">
        <v>10712451.23</v>
      </c>
      <c r="J553" t="s">
        <v>641</v>
      </c>
    </row>
    <row r="554" spans="1:10">
      <c r="A554">
        <v>3</v>
      </c>
      <c r="B554">
        <v>12</v>
      </c>
      <c r="C554" t="s">
        <v>676</v>
      </c>
      <c r="D554" t="s">
        <v>719</v>
      </c>
      <c r="E554" t="s">
        <v>653</v>
      </c>
      <c r="F554">
        <v>4143.67</v>
      </c>
      <c r="G554">
        <v>0</v>
      </c>
      <c r="H554" t="s">
        <v>602</v>
      </c>
      <c r="I554">
        <v>10716594.9</v>
      </c>
      <c r="J554" t="s">
        <v>641</v>
      </c>
    </row>
    <row r="555" spans="1:10">
      <c r="A555">
        <v>3</v>
      </c>
      <c r="B555">
        <v>12</v>
      </c>
      <c r="C555" t="s">
        <v>676</v>
      </c>
      <c r="D555" t="s">
        <v>673</v>
      </c>
      <c r="E555" t="s">
        <v>653</v>
      </c>
      <c r="F555">
        <v>6350.3</v>
      </c>
      <c r="G555">
        <v>0</v>
      </c>
      <c r="H555" t="s">
        <v>602</v>
      </c>
      <c r="I555">
        <v>10722945.2</v>
      </c>
      <c r="J555" t="s">
        <v>641</v>
      </c>
    </row>
    <row r="556" spans="1:10">
      <c r="A556">
        <v>3</v>
      </c>
      <c r="B556">
        <v>12</v>
      </c>
      <c r="C556" t="s">
        <v>676</v>
      </c>
      <c r="D556" t="s">
        <v>706</v>
      </c>
      <c r="E556" t="s">
        <v>653</v>
      </c>
      <c r="F556">
        <v>8866.46</v>
      </c>
      <c r="G556">
        <v>0</v>
      </c>
      <c r="H556" t="s">
        <v>602</v>
      </c>
      <c r="I556">
        <v>10731811.66</v>
      </c>
      <c r="J556" t="s">
        <v>641</v>
      </c>
    </row>
    <row r="557" spans="1:10">
      <c r="A557">
        <v>3</v>
      </c>
      <c r="B557">
        <v>12</v>
      </c>
      <c r="C557" t="s">
        <v>676</v>
      </c>
      <c r="D557" t="s">
        <v>667</v>
      </c>
      <c r="E557" t="s">
        <v>653</v>
      </c>
      <c r="F557">
        <v>244586.38</v>
      </c>
      <c r="G557">
        <v>0</v>
      </c>
      <c r="H557" t="s">
        <v>602</v>
      </c>
      <c r="I557">
        <v>10976398.04</v>
      </c>
      <c r="J557" t="s">
        <v>641</v>
      </c>
    </row>
    <row r="558" spans="1:10">
      <c r="A558">
        <v>3</v>
      </c>
      <c r="B558">
        <v>12</v>
      </c>
      <c r="C558" t="s">
        <v>676</v>
      </c>
      <c r="D558" t="s">
        <v>742</v>
      </c>
      <c r="E558" t="s">
        <v>653</v>
      </c>
      <c r="F558">
        <v>1028.43</v>
      </c>
      <c r="G558">
        <v>0</v>
      </c>
      <c r="H558" t="s">
        <v>602</v>
      </c>
      <c r="I558">
        <v>10977426.47</v>
      </c>
      <c r="J558" t="s">
        <v>641</v>
      </c>
    </row>
    <row r="559" spans="1:10">
      <c r="A559">
        <v>3</v>
      </c>
      <c r="B559">
        <v>12</v>
      </c>
      <c r="C559" t="s">
        <v>676</v>
      </c>
      <c r="D559" t="s">
        <v>658</v>
      </c>
      <c r="E559" t="s">
        <v>653</v>
      </c>
      <c r="F559">
        <v>2046.87</v>
      </c>
      <c r="G559">
        <v>0</v>
      </c>
      <c r="H559" t="s">
        <v>602</v>
      </c>
      <c r="I559">
        <v>10979473.34</v>
      </c>
      <c r="J559" t="s">
        <v>641</v>
      </c>
    </row>
    <row r="560" spans="1:10">
      <c r="A560">
        <v>3</v>
      </c>
      <c r="B560">
        <v>12</v>
      </c>
      <c r="C560" t="s">
        <v>676</v>
      </c>
      <c r="D560" t="s">
        <v>746</v>
      </c>
      <c r="E560" t="s">
        <v>653</v>
      </c>
      <c r="F560">
        <v>54624.94</v>
      </c>
      <c r="G560">
        <v>0</v>
      </c>
      <c r="H560" t="s">
        <v>602</v>
      </c>
      <c r="I560">
        <v>11034098.28</v>
      </c>
      <c r="J560" t="s">
        <v>641</v>
      </c>
    </row>
    <row r="561" hidden="1" spans="1:10">
      <c r="A561">
        <v>3</v>
      </c>
      <c r="B561">
        <v>13</v>
      </c>
      <c r="C561" t="s">
        <v>678</v>
      </c>
      <c r="D561" t="s">
        <v>644</v>
      </c>
      <c r="E561" t="s">
        <v>671</v>
      </c>
      <c r="F561">
        <v>0</v>
      </c>
      <c r="G561">
        <v>2281.2</v>
      </c>
      <c r="H561" t="s">
        <v>602</v>
      </c>
      <c r="I561">
        <v>11031817.08</v>
      </c>
      <c r="J561" t="s">
        <v>641</v>
      </c>
    </row>
    <row r="562" hidden="1" spans="1:10">
      <c r="A562">
        <v>3</v>
      </c>
      <c r="B562">
        <v>13</v>
      </c>
      <c r="C562" t="s">
        <v>678</v>
      </c>
      <c r="D562" t="s">
        <v>646</v>
      </c>
      <c r="E562" t="s">
        <v>671</v>
      </c>
      <c r="F562">
        <v>0</v>
      </c>
      <c r="G562">
        <v>2911.54</v>
      </c>
      <c r="H562" t="s">
        <v>602</v>
      </c>
      <c r="I562">
        <v>11028905.54</v>
      </c>
      <c r="J562" t="s">
        <v>641</v>
      </c>
    </row>
    <row r="563" hidden="1" spans="1:10">
      <c r="A563">
        <v>3</v>
      </c>
      <c r="B563">
        <v>13</v>
      </c>
      <c r="C563" t="s">
        <v>678</v>
      </c>
      <c r="D563" t="s">
        <v>647</v>
      </c>
      <c r="E563" t="s">
        <v>671</v>
      </c>
      <c r="F563">
        <v>0</v>
      </c>
      <c r="G563">
        <v>1320.69</v>
      </c>
      <c r="H563" t="s">
        <v>602</v>
      </c>
      <c r="I563">
        <v>11027584.85</v>
      </c>
      <c r="J563" t="s">
        <v>641</v>
      </c>
    </row>
    <row r="564" hidden="1" spans="1:10">
      <c r="A564">
        <v>3</v>
      </c>
      <c r="B564">
        <v>13</v>
      </c>
      <c r="C564" t="s">
        <v>678</v>
      </c>
      <c r="D564" t="s">
        <v>745</v>
      </c>
      <c r="E564" t="s">
        <v>671</v>
      </c>
      <c r="F564">
        <v>0</v>
      </c>
      <c r="G564">
        <v>19860.43</v>
      </c>
      <c r="H564" t="s">
        <v>602</v>
      </c>
      <c r="I564">
        <v>11007724.42</v>
      </c>
      <c r="J564" t="s">
        <v>641</v>
      </c>
    </row>
    <row r="565" hidden="1" spans="1:10">
      <c r="A565">
        <v>3</v>
      </c>
      <c r="B565">
        <v>13</v>
      </c>
      <c r="C565" t="s">
        <v>678</v>
      </c>
      <c r="D565" t="s">
        <v>692</v>
      </c>
      <c r="E565" t="s">
        <v>671</v>
      </c>
      <c r="F565">
        <v>0</v>
      </c>
      <c r="G565">
        <v>1520.8</v>
      </c>
      <c r="H565" t="s">
        <v>602</v>
      </c>
      <c r="I565">
        <v>11006203.62</v>
      </c>
      <c r="J565" t="s">
        <v>641</v>
      </c>
    </row>
    <row r="566" spans="1:10">
      <c r="A566">
        <v>3</v>
      </c>
      <c r="B566">
        <v>13</v>
      </c>
      <c r="C566" t="s">
        <v>678</v>
      </c>
      <c r="D566" t="s">
        <v>719</v>
      </c>
      <c r="E566" t="s">
        <v>653</v>
      </c>
      <c r="F566">
        <v>1337.96</v>
      </c>
      <c r="G566">
        <v>0</v>
      </c>
      <c r="H566" t="s">
        <v>602</v>
      </c>
      <c r="I566">
        <v>11007541.58</v>
      </c>
      <c r="J566" t="s">
        <v>641</v>
      </c>
    </row>
    <row r="567" spans="1:10">
      <c r="A567">
        <v>3</v>
      </c>
      <c r="B567">
        <v>13</v>
      </c>
      <c r="C567" t="s">
        <v>678</v>
      </c>
      <c r="D567" t="s">
        <v>708</v>
      </c>
      <c r="E567" t="s">
        <v>653</v>
      </c>
      <c r="F567">
        <v>4433.21</v>
      </c>
      <c r="G567">
        <v>0</v>
      </c>
      <c r="H567" t="s">
        <v>602</v>
      </c>
      <c r="I567">
        <v>11011974.79</v>
      </c>
      <c r="J567" t="s">
        <v>641</v>
      </c>
    </row>
    <row r="568" spans="1:10">
      <c r="A568">
        <v>3</v>
      </c>
      <c r="B568">
        <v>13</v>
      </c>
      <c r="C568" t="s">
        <v>678</v>
      </c>
      <c r="D568" t="s">
        <v>655</v>
      </c>
      <c r="E568" t="s">
        <v>653</v>
      </c>
      <c r="F568">
        <v>6739.7</v>
      </c>
      <c r="G568">
        <v>0</v>
      </c>
      <c r="H568" t="s">
        <v>602</v>
      </c>
      <c r="I568">
        <v>11018714.49</v>
      </c>
      <c r="J568" t="s">
        <v>641</v>
      </c>
    </row>
    <row r="569" hidden="1" spans="1:10">
      <c r="A569">
        <v>3</v>
      </c>
      <c r="B569">
        <v>14</v>
      </c>
      <c r="C569" t="s">
        <v>681</v>
      </c>
      <c r="D569" t="s">
        <v>696</v>
      </c>
      <c r="E569" t="s">
        <v>671</v>
      </c>
      <c r="F569">
        <v>0</v>
      </c>
      <c r="G569">
        <v>890.47</v>
      </c>
      <c r="H569" t="s">
        <v>602</v>
      </c>
      <c r="I569">
        <v>11017824.02</v>
      </c>
      <c r="J569" t="s">
        <v>641</v>
      </c>
    </row>
    <row r="570" hidden="1" spans="1:10">
      <c r="A570">
        <v>3</v>
      </c>
      <c r="B570">
        <v>14</v>
      </c>
      <c r="C570" t="s">
        <v>681</v>
      </c>
      <c r="D570" t="s">
        <v>649</v>
      </c>
      <c r="E570" t="s">
        <v>671</v>
      </c>
      <c r="F570">
        <v>0</v>
      </c>
      <c r="G570">
        <v>12736.69</v>
      </c>
      <c r="H570" t="s">
        <v>602</v>
      </c>
      <c r="I570">
        <v>11005087.33</v>
      </c>
      <c r="J570" t="s">
        <v>641</v>
      </c>
    </row>
    <row r="571" hidden="1" spans="1:10">
      <c r="A571">
        <v>3</v>
      </c>
      <c r="B571">
        <v>14</v>
      </c>
      <c r="C571" t="s">
        <v>681</v>
      </c>
      <c r="D571" t="s">
        <v>646</v>
      </c>
      <c r="E571" t="s">
        <v>671</v>
      </c>
      <c r="F571">
        <v>0</v>
      </c>
      <c r="G571">
        <v>2791.47</v>
      </c>
      <c r="H571" t="s">
        <v>602</v>
      </c>
      <c r="I571">
        <v>11002295.86</v>
      </c>
      <c r="J571" t="s">
        <v>641</v>
      </c>
    </row>
    <row r="572" hidden="1" spans="1:10">
      <c r="A572">
        <v>3</v>
      </c>
      <c r="B572">
        <v>14</v>
      </c>
      <c r="C572" t="s">
        <v>681</v>
      </c>
      <c r="D572" t="s">
        <v>692</v>
      </c>
      <c r="E572" t="s">
        <v>671</v>
      </c>
      <c r="F572">
        <v>0</v>
      </c>
      <c r="G572">
        <v>1500.79</v>
      </c>
      <c r="H572" t="s">
        <v>602</v>
      </c>
      <c r="I572">
        <v>11000795.07</v>
      </c>
      <c r="J572" t="s">
        <v>641</v>
      </c>
    </row>
    <row r="573" hidden="1" spans="1:10">
      <c r="A573">
        <v>3</v>
      </c>
      <c r="B573">
        <v>14</v>
      </c>
      <c r="C573" t="s">
        <v>681</v>
      </c>
      <c r="D573" t="s">
        <v>683</v>
      </c>
      <c r="E573" t="s">
        <v>671</v>
      </c>
      <c r="F573">
        <v>0</v>
      </c>
      <c r="G573">
        <v>1140.6</v>
      </c>
      <c r="H573" t="s">
        <v>602</v>
      </c>
      <c r="I573">
        <v>10999654.47</v>
      </c>
      <c r="J573" t="s">
        <v>641</v>
      </c>
    </row>
    <row r="574" hidden="1" spans="1:10">
      <c r="A574">
        <v>3</v>
      </c>
      <c r="B574">
        <v>14</v>
      </c>
      <c r="C574" t="s">
        <v>681</v>
      </c>
      <c r="D574" t="s">
        <v>663</v>
      </c>
      <c r="E574" t="s">
        <v>671</v>
      </c>
      <c r="F574">
        <v>0</v>
      </c>
      <c r="G574">
        <v>10755.66</v>
      </c>
      <c r="H574" t="s">
        <v>602</v>
      </c>
      <c r="I574">
        <v>10988898.81</v>
      </c>
      <c r="J574" t="s">
        <v>641</v>
      </c>
    </row>
    <row r="575" spans="1:10">
      <c r="A575">
        <v>3</v>
      </c>
      <c r="B575">
        <v>14</v>
      </c>
      <c r="C575" t="s">
        <v>681</v>
      </c>
      <c r="D575" t="s">
        <v>657</v>
      </c>
      <c r="E575" t="s">
        <v>653</v>
      </c>
      <c r="F575">
        <v>1757.32</v>
      </c>
      <c r="G575">
        <v>0</v>
      </c>
      <c r="H575" t="s">
        <v>602</v>
      </c>
      <c r="I575">
        <v>10990656.13</v>
      </c>
      <c r="J575" t="s">
        <v>641</v>
      </c>
    </row>
    <row r="576" spans="1:10">
      <c r="A576">
        <v>3</v>
      </c>
      <c r="B576">
        <v>14</v>
      </c>
      <c r="C576" t="s">
        <v>681</v>
      </c>
      <c r="D576" t="s">
        <v>747</v>
      </c>
      <c r="E576" t="s">
        <v>653</v>
      </c>
      <c r="F576">
        <v>14278.19</v>
      </c>
      <c r="G576">
        <v>0</v>
      </c>
      <c r="H576" t="s">
        <v>602</v>
      </c>
      <c r="I576">
        <v>11004934.32</v>
      </c>
      <c r="J576" t="s">
        <v>641</v>
      </c>
    </row>
    <row r="577" spans="1:10">
      <c r="A577">
        <v>3</v>
      </c>
      <c r="B577">
        <v>14</v>
      </c>
      <c r="C577" t="s">
        <v>681</v>
      </c>
      <c r="D577" t="s">
        <v>675</v>
      </c>
      <c r="E577" t="s">
        <v>653</v>
      </c>
      <c r="F577">
        <v>1158.23</v>
      </c>
      <c r="G577">
        <v>0</v>
      </c>
      <c r="H577" t="s">
        <v>602</v>
      </c>
      <c r="I577">
        <v>11006092.55</v>
      </c>
      <c r="J577" t="s">
        <v>641</v>
      </c>
    </row>
    <row r="578" spans="1:10">
      <c r="A578">
        <v>3</v>
      </c>
      <c r="B578">
        <v>14</v>
      </c>
      <c r="C578" t="s">
        <v>681</v>
      </c>
      <c r="D578" t="s">
        <v>742</v>
      </c>
      <c r="E578" t="s">
        <v>653</v>
      </c>
      <c r="F578">
        <v>3324.93</v>
      </c>
      <c r="G578">
        <v>0</v>
      </c>
      <c r="H578" t="s">
        <v>602</v>
      </c>
      <c r="I578">
        <v>11009417.48</v>
      </c>
      <c r="J578" t="s">
        <v>641</v>
      </c>
    </row>
    <row r="579" spans="1:10">
      <c r="A579">
        <v>3</v>
      </c>
      <c r="B579">
        <v>14</v>
      </c>
      <c r="C579" t="s">
        <v>681</v>
      </c>
      <c r="D579" t="s">
        <v>687</v>
      </c>
      <c r="E579" t="s">
        <v>653</v>
      </c>
      <c r="F579">
        <v>2096.8</v>
      </c>
      <c r="G579">
        <v>0</v>
      </c>
      <c r="H579" t="s">
        <v>602</v>
      </c>
      <c r="I579">
        <v>11011514.28</v>
      </c>
      <c r="J579" t="s">
        <v>641</v>
      </c>
    </row>
    <row r="580" hidden="1" spans="1:10">
      <c r="A580">
        <v>3</v>
      </c>
      <c r="B580">
        <v>15</v>
      </c>
      <c r="C580" t="s">
        <v>688</v>
      </c>
      <c r="D580" t="s">
        <v>647</v>
      </c>
      <c r="E580" t="s">
        <v>671</v>
      </c>
      <c r="F580">
        <v>0</v>
      </c>
      <c r="G580">
        <v>3001.58</v>
      </c>
      <c r="H580" t="s">
        <v>602</v>
      </c>
      <c r="I580">
        <v>11008512.7</v>
      </c>
      <c r="J580" t="s">
        <v>641</v>
      </c>
    </row>
    <row r="581" hidden="1" spans="1:10">
      <c r="A581">
        <v>3</v>
      </c>
      <c r="B581">
        <v>15</v>
      </c>
      <c r="C581" t="s">
        <v>688</v>
      </c>
      <c r="D581" t="s">
        <v>672</v>
      </c>
      <c r="E581" t="s">
        <v>671</v>
      </c>
      <c r="F581">
        <v>0</v>
      </c>
      <c r="G581">
        <v>6203.26</v>
      </c>
      <c r="H581" t="s">
        <v>602</v>
      </c>
      <c r="I581">
        <v>11002309.44</v>
      </c>
      <c r="J581" t="s">
        <v>641</v>
      </c>
    </row>
    <row r="582" hidden="1" spans="1:10">
      <c r="A582">
        <v>3</v>
      </c>
      <c r="B582">
        <v>15</v>
      </c>
      <c r="C582" t="s">
        <v>688</v>
      </c>
      <c r="D582" t="s">
        <v>745</v>
      </c>
      <c r="E582" t="s">
        <v>671</v>
      </c>
      <c r="F582">
        <v>0</v>
      </c>
      <c r="G582">
        <v>76940.38</v>
      </c>
      <c r="H582" t="s">
        <v>602</v>
      </c>
      <c r="I582">
        <v>10925369.06</v>
      </c>
      <c r="J582" t="s">
        <v>641</v>
      </c>
    </row>
    <row r="583" hidden="1" spans="1:10">
      <c r="A583">
        <v>3</v>
      </c>
      <c r="B583">
        <v>15</v>
      </c>
      <c r="C583" t="s">
        <v>688</v>
      </c>
      <c r="D583" t="s">
        <v>663</v>
      </c>
      <c r="E583" t="s">
        <v>671</v>
      </c>
      <c r="F583">
        <v>0</v>
      </c>
      <c r="G583">
        <v>2051.08</v>
      </c>
      <c r="H583" t="s">
        <v>602</v>
      </c>
      <c r="I583">
        <v>10923317.98</v>
      </c>
      <c r="J583" t="s">
        <v>641</v>
      </c>
    </row>
    <row r="584" hidden="1" spans="1:10">
      <c r="A584">
        <v>3</v>
      </c>
      <c r="B584">
        <v>15</v>
      </c>
      <c r="C584" t="s">
        <v>688</v>
      </c>
      <c r="D584" t="s">
        <v>701</v>
      </c>
      <c r="E584" t="s">
        <v>671</v>
      </c>
      <c r="F584">
        <v>0</v>
      </c>
      <c r="G584">
        <v>570.3</v>
      </c>
      <c r="H584" t="s">
        <v>602</v>
      </c>
      <c r="I584">
        <v>10922747.68</v>
      </c>
      <c r="J584" t="s">
        <v>641</v>
      </c>
    </row>
    <row r="585" hidden="1" spans="1:10">
      <c r="A585">
        <v>3</v>
      </c>
      <c r="B585">
        <v>15</v>
      </c>
      <c r="C585" t="s">
        <v>688</v>
      </c>
      <c r="D585" t="s">
        <v>643</v>
      </c>
      <c r="E585" t="s">
        <v>671</v>
      </c>
      <c r="F585">
        <v>0</v>
      </c>
      <c r="G585">
        <v>1951.03</v>
      </c>
      <c r="H585" t="s">
        <v>602</v>
      </c>
      <c r="I585">
        <v>10920796.65</v>
      </c>
      <c r="J585" t="s">
        <v>641</v>
      </c>
    </row>
    <row r="586" spans="1:10">
      <c r="A586">
        <v>3</v>
      </c>
      <c r="B586">
        <v>15</v>
      </c>
      <c r="C586" t="s">
        <v>688</v>
      </c>
      <c r="D586" t="s">
        <v>748</v>
      </c>
      <c r="E586" t="s">
        <v>653</v>
      </c>
      <c r="F586">
        <v>180304.6</v>
      </c>
      <c r="G586">
        <v>0</v>
      </c>
      <c r="H586" t="s">
        <v>602</v>
      </c>
      <c r="I586">
        <v>11101101.25</v>
      </c>
      <c r="J586" t="s">
        <v>641</v>
      </c>
    </row>
    <row r="587" spans="1:10">
      <c r="A587">
        <v>3</v>
      </c>
      <c r="B587">
        <v>15</v>
      </c>
      <c r="C587" t="s">
        <v>688</v>
      </c>
      <c r="D587" t="s">
        <v>719</v>
      </c>
      <c r="E587" t="s">
        <v>653</v>
      </c>
      <c r="F587">
        <v>8806.53</v>
      </c>
      <c r="G587">
        <v>0</v>
      </c>
      <c r="H587" t="s">
        <v>602</v>
      </c>
      <c r="I587">
        <v>11109907.78</v>
      </c>
      <c r="J587" t="s">
        <v>641</v>
      </c>
    </row>
    <row r="588" spans="1:10">
      <c r="A588">
        <v>3</v>
      </c>
      <c r="B588">
        <v>15</v>
      </c>
      <c r="C588" t="s">
        <v>688</v>
      </c>
      <c r="D588" t="s">
        <v>667</v>
      </c>
      <c r="E588" t="s">
        <v>653</v>
      </c>
      <c r="F588">
        <v>19140.76</v>
      </c>
      <c r="G588">
        <v>0</v>
      </c>
      <c r="H588" t="s">
        <v>602</v>
      </c>
      <c r="I588">
        <v>11129048.54</v>
      </c>
      <c r="J588" t="s">
        <v>641</v>
      </c>
    </row>
    <row r="589" spans="1:10">
      <c r="A589">
        <v>3</v>
      </c>
      <c r="B589">
        <v>15</v>
      </c>
      <c r="C589" t="s">
        <v>688</v>
      </c>
      <c r="D589" t="s">
        <v>668</v>
      </c>
      <c r="E589" t="s">
        <v>653</v>
      </c>
      <c r="F589">
        <v>16884.21</v>
      </c>
      <c r="G589">
        <v>0</v>
      </c>
      <c r="H589" t="s">
        <v>602</v>
      </c>
      <c r="I589">
        <v>11145932.75</v>
      </c>
      <c r="J589" t="s">
        <v>641</v>
      </c>
    </row>
    <row r="590" spans="1:10">
      <c r="A590">
        <v>3</v>
      </c>
      <c r="B590">
        <v>15</v>
      </c>
      <c r="C590" t="s">
        <v>688</v>
      </c>
      <c r="D590" t="s">
        <v>742</v>
      </c>
      <c r="E590" t="s">
        <v>653</v>
      </c>
      <c r="F590">
        <v>579.12</v>
      </c>
      <c r="G590">
        <v>0</v>
      </c>
      <c r="H590" t="s">
        <v>602</v>
      </c>
      <c r="I590">
        <v>11146511.87</v>
      </c>
      <c r="J590" t="s">
        <v>641</v>
      </c>
    </row>
    <row r="591" spans="1:10">
      <c r="A591">
        <v>3</v>
      </c>
      <c r="B591">
        <v>15</v>
      </c>
      <c r="C591" t="s">
        <v>688</v>
      </c>
      <c r="D591" t="s">
        <v>749</v>
      </c>
      <c r="E591" t="s">
        <v>653</v>
      </c>
      <c r="F591">
        <v>1647.48</v>
      </c>
      <c r="G591">
        <v>0</v>
      </c>
      <c r="H591" t="s">
        <v>602</v>
      </c>
      <c r="I591">
        <v>11148159.35</v>
      </c>
      <c r="J591" t="s">
        <v>641</v>
      </c>
    </row>
    <row r="592" hidden="1" spans="1:10">
      <c r="A592">
        <v>3</v>
      </c>
      <c r="B592">
        <v>18</v>
      </c>
      <c r="C592" t="s">
        <v>689</v>
      </c>
      <c r="D592" t="s">
        <v>718</v>
      </c>
      <c r="E592" t="s">
        <v>671</v>
      </c>
      <c r="F592">
        <v>0</v>
      </c>
      <c r="G592">
        <v>14307.51</v>
      </c>
      <c r="H592" t="s">
        <v>602</v>
      </c>
      <c r="I592">
        <v>11133851.84</v>
      </c>
      <c r="J592" t="s">
        <v>641</v>
      </c>
    </row>
    <row r="593" hidden="1" spans="1:10">
      <c r="A593">
        <v>3</v>
      </c>
      <c r="B593">
        <v>18</v>
      </c>
      <c r="C593" t="s">
        <v>689</v>
      </c>
      <c r="D593" t="s">
        <v>682</v>
      </c>
      <c r="E593" t="s">
        <v>671</v>
      </c>
      <c r="F593">
        <v>0</v>
      </c>
      <c r="G593">
        <v>3521.85</v>
      </c>
      <c r="H593" t="s">
        <v>602</v>
      </c>
      <c r="I593">
        <v>11130329.99</v>
      </c>
      <c r="J593" t="s">
        <v>641</v>
      </c>
    </row>
    <row r="594" hidden="1" spans="1:10">
      <c r="A594">
        <v>3</v>
      </c>
      <c r="B594">
        <v>18</v>
      </c>
      <c r="C594" t="s">
        <v>689</v>
      </c>
      <c r="D594" t="s">
        <v>711</v>
      </c>
      <c r="E594" t="s">
        <v>671</v>
      </c>
      <c r="F594">
        <v>0</v>
      </c>
      <c r="G594">
        <v>1710.9</v>
      </c>
      <c r="H594" t="s">
        <v>602</v>
      </c>
      <c r="I594">
        <v>11128619.09</v>
      </c>
      <c r="J594" t="s">
        <v>641</v>
      </c>
    </row>
    <row r="595" hidden="1" spans="1:10">
      <c r="A595">
        <v>3</v>
      </c>
      <c r="B595">
        <v>18</v>
      </c>
      <c r="C595" t="s">
        <v>689</v>
      </c>
      <c r="D595" t="s">
        <v>647</v>
      </c>
      <c r="E595" t="s">
        <v>671</v>
      </c>
      <c r="F595">
        <v>0</v>
      </c>
      <c r="G595">
        <v>1480.78</v>
      </c>
      <c r="H595" t="s">
        <v>602</v>
      </c>
      <c r="I595">
        <v>11127138.31</v>
      </c>
      <c r="J595" t="s">
        <v>641</v>
      </c>
    </row>
    <row r="596" hidden="1" spans="1:10">
      <c r="A596">
        <v>3</v>
      </c>
      <c r="B596">
        <v>18</v>
      </c>
      <c r="C596" t="s">
        <v>689</v>
      </c>
      <c r="D596" t="s">
        <v>672</v>
      </c>
      <c r="E596" t="s">
        <v>671</v>
      </c>
      <c r="F596">
        <v>0</v>
      </c>
      <c r="G596">
        <v>6153.23</v>
      </c>
      <c r="H596" t="s">
        <v>602</v>
      </c>
      <c r="I596">
        <v>11120985.08</v>
      </c>
      <c r="J596" t="s">
        <v>641</v>
      </c>
    </row>
    <row r="597" hidden="1" spans="1:10">
      <c r="A597">
        <v>3</v>
      </c>
      <c r="B597">
        <v>18</v>
      </c>
      <c r="C597" t="s">
        <v>689</v>
      </c>
      <c r="D597" t="s">
        <v>663</v>
      </c>
      <c r="E597" t="s">
        <v>671</v>
      </c>
      <c r="F597">
        <v>0</v>
      </c>
      <c r="G597">
        <v>2001.05</v>
      </c>
      <c r="H597" t="s">
        <v>602</v>
      </c>
      <c r="I597">
        <v>11118984.03</v>
      </c>
      <c r="J597" t="s">
        <v>641</v>
      </c>
    </row>
    <row r="598" spans="1:10">
      <c r="A598">
        <v>3</v>
      </c>
      <c r="B598">
        <v>18</v>
      </c>
      <c r="C598" t="s">
        <v>689</v>
      </c>
      <c r="D598" t="s">
        <v>721</v>
      </c>
      <c r="E598" t="s">
        <v>653</v>
      </c>
      <c r="F598">
        <v>15476.36</v>
      </c>
      <c r="G598">
        <v>0</v>
      </c>
      <c r="H598" t="s">
        <v>602</v>
      </c>
      <c r="I598">
        <v>11134460.39</v>
      </c>
      <c r="J598" t="s">
        <v>641</v>
      </c>
    </row>
    <row r="599" spans="1:10">
      <c r="A599">
        <v>3</v>
      </c>
      <c r="B599">
        <v>18</v>
      </c>
      <c r="C599" t="s">
        <v>689</v>
      </c>
      <c r="D599" t="s">
        <v>685</v>
      </c>
      <c r="E599" t="s">
        <v>653</v>
      </c>
      <c r="F599">
        <v>20848.15</v>
      </c>
      <c r="G599">
        <v>0</v>
      </c>
      <c r="H599" t="s">
        <v>602</v>
      </c>
      <c r="I599">
        <v>11155308.54</v>
      </c>
      <c r="J599" t="s">
        <v>641</v>
      </c>
    </row>
    <row r="600" spans="1:10">
      <c r="A600">
        <v>3</v>
      </c>
      <c r="B600">
        <v>18</v>
      </c>
      <c r="C600" t="s">
        <v>689</v>
      </c>
      <c r="D600" t="s">
        <v>667</v>
      </c>
      <c r="E600" t="s">
        <v>653</v>
      </c>
      <c r="F600">
        <v>137300.28</v>
      </c>
      <c r="G600">
        <v>0</v>
      </c>
      <c r="H600" t="s">
        <v>602</v>
      </c>
      <c r="I600">
        <v>11292608.82</v>
      </c>
      <c r="J600" t="s">
        <v>641</v>
      </c>
    </row>
    <row r="601" spans="1:10">
      <c r="A601">
        <v>3</v>
      </c>
      <c r="B601">
        <v>18</v>
      </c>
      <c r="C601" t="s">
        <v>689</v>
      </c>
      <c r="D601" t="s">
        <v>668</v>
      </c>
      <c r="E601" t="s">
        <v>653</v>
      </c>
      <c r="F601">
        <v>5791.15</v>
      </c>
      <c r="G601">
        <v>0</v>
      </c>
      <c r="H601" t="s">
        <v>602</v>
      </c>
      <c r="I601">
        <v>11298399.97</v>
      </c>
      <c r="J601" t="s">
        <v>641</v>
      </c>
    </row>
    <row r="602" spans="1:10">
      <c r="A602">
        <v>3</v>
      </c>
      <c r="B602">
        <v>18</v>
      </c>
      <c r="C602" t="s">
        <v>689</v>
      </c>
      <c r="D602" t="s">
        <v>687</v>
      </c>
      <c r="E602" t="s">
        <v>653</v>
      </c>
      <c r="F602">
        <v>2046.87</v>
      </c>
      <c r="G602">
        <v>0</v>
      </c>
      <c r="H602" t="s">
        <v>602</v>
      </c>
      <c r="I602">
        <v>11300446.84</v>
      </c>
      <c r="J602" t="s">
        <v>641</v>
      </c>
    </row>
    <row r="603" hidden="1" spans="1:10">
      <c r="A603">
        <v>3</v>
      </c>
      <c r="B603">
        <v>19</v>
      </c>
      <c r="C603" t="s">
        <v>691</v>
      </c>
      <c r="D603" t="s">
        <v>696</v>
      </c>
      <c r="E603" t="s">
        <v>671</v>
      </c>
      <c r="F603">
        <v>0</v>
      </c>
      <c r="G603">
        <v>830.44</v>
      </c>
      <c r="H603" t="s">
        <v>602</v>
      </c>
      <c r="I603">
        <v>11299616.4</v>
      </c>
      <c r="J603" t="s">
        <v>641</v>
      </c>
    </row>
    <row r="604" hidden="1" spans="1:10">
      <c r="A604">
        <v>3</v>
      </c>
      <c r="B604">
        <v>19</v>
      </c>
      <c r="C604" t="s">
        <v>691</v>
      </c>
      <c r="D604" t="s">
        <v>750</v>
      </c>
      <c r="E604" t="s">
        <v>671</v>
      </c>
      <c r="F604">
        <v>0</v>
      </c>
      <c r="G604">
        <v>15017.89</v>
      </c>
      <c r="H604" t="s">
        <v>602</v>
      </c>
      <c r="I604">
        <v>11284598.51</v>
      </c>
      <c r="J604" t="s">
        <v>641</v>
      </c>
    </row>
    <row r="605" hidden="1" spans="1:10">
      <c r="A605">
        <v>3</v>
      </c>
      <c r="B605">
        <v>19</v>
      </c>
      <c r="C605" t="s">
        <v>691</v>
      </c>
      <c r="D605" t="s">
        <v>663</v>
      </c>
      <c r="E605" t="s">
        <v>671</v>
      </c>
      <c r="F605">
        <v>0</v>
      </c>
      <c r="G605">
        <v>2001.05</v>
      </c>
      <c r="H605" t="s">
        <v>602</v>
      </c>
      <c r="I605">
        <v>11282597.46</v>
      </c>
      <c r="J605" t="s">
        <v>641</v>
      </c>
    </row>
    <row r="606" hidden="1" spans="1:10">
      <c r="A606">
        <v>3</v>
      </c>
      <c r="B606">
        <v>19</v>
      </c>
      <c r="C606" t="s">
        <v>691</v>
      </c>
      <c r="D606" t="s">
        <v>644</v>
      </c>
      <c r="E606" t="s">
        <v>671</v>
      </c>
      <c r="F606">
        <v>0</v>
      </c>
      <c r="G606">
        <v>2211.17</v>
      </c>
      <c r="H606" t="s">
        <v>602</v>
      </c>
      <c r="I606">
        <v>11280386.29</v>
      </c>
      <c r="J606" t="s">
        <v>641</v>
      </c>
    </row>
    <row r="607" hidden="1" spans="1:10">
      <c r="A607">
        <v>3</v>
      </c>
      <c r="B607">
        <v>19</v>
      </c>
      <c r="C607" t="s">
        <v>691</v>
      </c>
      <c r="D607" t="s">
        <v>646</v>
      </c>
      <c r="E607" t="s">
        <v>671</v>
      </c>
      <c r="F607">
        <v>0</v>
      </c>
      <c r="G607">
        <v>1340.7</v>
      </c>
      <c r="H607" t="s">
        <v>602</v>
      </c>
      <c r="I607">
        <v>11279045.59</v>
      </c>
      <c r="J607" t="s">
        <v>641</v>
      </c>
    </row>
    <row r="608" hidden="1" spans="1:10">
      <c r="A608">
        <v>3</v>
      </c>
      <c r="B608">
        <v>19</v>
      </c>
      <c r="C608" t="s">
        <v>691</v>
      </c>
      <c r="D608" t="s">
        <v>672</v>
      </c>
      <c r="E608" t="s">
        <v>671</v>
      </c>
      <c r="F608">
        <v>0</v>
      </c>
      <c r="G608">
        <v>6083.19</v>
      </c>
      <c r="H608" t="s">
        <v>602</v>
      </c>
      <c r="I608">
        <v>11272962.4</v>
      </c>
      <c r="J608" t="s">
        <v>641</v>
      </c>
    </row>
    <row r="609" hidden="1" spans="1:10">
      <c r="A609">
        <v>3</v>
      </c>
      <c r="B609">
        <v>19</v>
      </c>
      <c r="C609" t="s">
        <v>691</v>
      </c>
      <c r="D609" t="s">
        <v>647</v>
      </c>
      <c r="E609" t="s">
        <v>671</v>
      </c>
      <c r="F609">
        <v>0</v>
      </c>
      <c r="G609">
        <v>8654.54</v>
      </c>
      <c r="H609" t="s">
        <v>602</v>
      </c>
      <c r="I609">
        <v>11264307.86</v>
      </c>
      <c r="J609" t="s">
        <v>641</v>
      </c>
    </row>
    <row r="610" spans="1:10">
      <c r="A610">
        <v>3</v>
      </c>
      <c r="B610">
        <v>19</v>
      </c>
      <c r="C610" t="s">
        <v>691</v>
      </c>
      <c r="D610" t="s">
        <v>742</v>
      </c>
      <c r="E610" t="s">
        <v>653</v>
      </c>
      <c r="F610">
        <v>1188.18</v>
      </c>
      <c r="G610">
        <v>0</v>
      </c>
      <c r="H610" t="s">
        <v>602</v>
      </c>
      <c r="I610">
        <v>11265496.04</v>
      </c>
      <c r="J610" t="s">
        <v>641</v>
      </c>
    </row>
    <row r="611" spans="1:10">
      <c r="A611">
        <v>3</v>
      </c>
      <c r="B611">
        <v>19</v>
      </c>
      <c r="C611" t="s">
        <v>691</v>
      </c>
      <c r="D611" t="s">
        <v>749</v>
      </c>
      <c r="E611" t="s">
        <v>653</v>
      </c>
      <c r="F611">
        <v>3354.88</v>
      </c>
      <c r="G611">
        <v>0</v>
      </c>
      <c r="H611" t="s">
        <v>602</v>
      </c>
      <c r="I611">
        <v>11268850.92</v>
      </c>
      <c r="J611" t="s">
        <v>641</v>
      </c>
    </row>
    <row r="612" spans="1:10">
      <c r="A612">
        <v>3</v>
      </c>
      <c r="B612">
        <v>19</v>
      </c>
      <c r="C612" t="s">
        <v>691</v>
      </c>
      <c r="D612" t="s">
        <v>652</v>
      </c>
      <c r="E612" t="s">
        <v>653</v>
      </c>
      <c r="F612">
        <v>4702.8</v>
      </c>
      <c r="G612">
        <v>0</v>
      </c>
      <c r="H612" t="s">
        <v>602</v>
      </c>
      <c r="I612">
        <v>11273553.72</v>
      </c>
      <c r="J612" t="s">
        <v>641</v>
      </c>
    </row>
    <row r="613" spans="1:10">
      <c r="A613">
        <v>3</v>
      </c>
      <c r="B613">
        <v>19</v>
      </c>
      <c r="C613" t="s">
        <v>691</v>
      </c>
      <c r="D613" t="s">
        <v>668</v>
      </c>
      <c r="E613" t="s">
        <v>653</v>
      </c>
      <c r="F613">
        <v>30113.98</v>
      </c>
      <c r="G613">
        <v>0</v>
      </c>
      <c r="H613" t="s">
        <v>602</v>
      </c>
      <c r="I613">
        <v>11303667.7</v>
      </c>
      <c r="J613" t="s">
        <v>641</v>
      </c>
    </row>
    <row r="614" spans="1:10">
      <c r="A614">
        <v>3</v>
      </c>
      <c r="B614">
        <v>19</v>
      </c>
      <c r="C614" t="s">
        <v>691</v>
      </c>
      <c r="D614" t="s">
        <v>673</v>
      </c>
      <c r="E614" t="s">
        <v>653</v>
      </c>
      <c r="F614">
        <v>18871.17</v>
      </c>
      <c r="G614">
        <v>0</v>
      </c>
      <c r="H614" t="s">
        <v>602</v>
      </c>
      <c r="I614">
        <v>11322538.87</v>
      </c>
      <c r="J614" t="s">
        <v>641</v>
      </c>
    </row>
    <row r="615" spans="1:10">
      <c r="A615">
        <v>3</v>
      </c>
      <c r="B615">
        <v>19</v>
      </c>
      <c r="C615" t="s">
        <v>691</v>
      </c>
      <c r="D615" t="s">
        <v>719</v>
      </c>
      <c r="E615" t="s">
        <v>653</v>
      </c>
      <c r="F615">
        <v>131159.61</v>
      </c>
      <c r="G615">
        <v>0</v>
      </c>
      <c r="H615" t="s">
        <v>602</v>
      </c>
      <c r="I615">
        <v>11453698.48</v>
      </c>
      <c r="J615" t="s">
        <v>641</v>
      </c>
    </row>
    <row r="616" spans="1:10">
      <c r="A616">
        <v>3</v>
      </c>
      <c r="B616">
        <v>19</v>
      </c>
      <c r="C616" t="s">
        <v>691</v>
      </c>
      <c r="D616" t="s">
        <v>685</v>
      </c>
      <c r="E616" t="s">
        <v>653</v>
      </c>
      <c r="F616">
        <v>11013.18</v>
      </c>
      <c r="G616">
        <v>0</v>
      </c>
      <c r="H616" t="s">
        <v>602</v>
      </c>
      <c r="I616">
        <v>11464711.66</v>
      </c>
      <c r="J616" t="s">
        <v>641</v>
      </c>
    </row>
    <row r="617" spans="1:10">
      <c r="A617">
        <v>3</v>
      </c>
      <c r="B617">
        <v>19</v>
      </c>
      <c r="C617" t="s">
        <v>691</v>
      </c>
      <c r="D617" t="s">
        <v>706</v>
      </c>
      <c r="E617" t="s">
        <v>653</v>
      </c>
      <c r="F617">
        <v>79528.5</v>
      </c>
      <c r="G617">
        <v>0</v>
      </c>
      <c r="H617" t="s">
        <v>602</v>
      </c>
      <c r="I617">
        <v>11544240.16</v>
      </c>
      <c r="J617" t="s">
        <v>641</v>
      </c>
    </row>
    <row r="618" spans="1:10">
      <c r="A618">
        <v>3</v>
      </c>
      <c r="B618">
        <v>19</v>
      </c>
      <c r="C618" t="s">
        <v>691</v>
      </c>
      <c r="D618" t="s">
        <v>734</v>
      </c>
      <c r="E618" t="s">
        <v>653</v>
      </c>
      <c r="F618">
        <v>13129.94</v>
      </c>
      <c r="G618">
        <v>0</v>
      </c>
      <c r="H618" t="s">
        <v>602</v>
      </c>
      <c r="I618">
        <v>11557370.1</v>
      </c>
      <c r="J618" t="s">
        <v>641</v>
      </c>
    </row>
    <row r="619" spans="1:10">
      <c r="A619">
        <v>3</v>
      </c>
      <c r="B619">
        <v>19</v>
      </c>
      <c r="C619" t="s">
        <v>691</v>
      </c>
      <c r="D619" t="s">
        <v>743</v>
      </c>
      <c r="E619" t="s">
        <v>653</v>
      </c>
      <c r="F619">
        <v>14777.43</v>
      </c>
      <c r="G619">
        <v>0</v>
      </c>
      <c r="H619" t="s">
        <v>602</v>
      </c>
      <c r="I619">
        <v>11572147.53</v>
      </c>
      <c r="J619" t="s">
        <v>641</v>
      </c>
    </row>
    <row r="620" hidden="1" spans="1:10">
      <c r="A620">
        <v>3</v>
      </c>
      <c r="B620">
        <v>20</v>
      </c>
      <c r="C620" t="s">
        <v>694</v>
      </c>
      <c r="D620" t="s">
        <v>711</v>
      </c>
      <c r="E620" t="s">
        <v>671</v>
      </c>
      <c r="F620">
        <v>0</v>
      </c>
      <c r="G620">
        <v>4922.59</v>
      </c>
      <c r="H620" t="s">
        <v>602</v>
      </c>
      <c r="I620">
        <v>11567224.94</v>
      </c>
      <c r="J620" t="s">
        <v>641</v>
      </c>
    </row>
    <row r="621" hidden="1" spans="1:10">
      <c r="A621">
        <v>3</v>
      </c>
      <c r="B621">
        <v>20</v>
      </c>
      <c r="C621" t="s">
        <v>694</v>
      </c>
      <c r="D621" t="s">
        <v>647</v>
      </c>
      <c r="E621" t="s">
        <v>671</v>
      </c>
      <c r="F621">
        <v>0</v>
      </c>
      <c r="G621">
        <v>6863.61</v>
      </c>
      <c r="H621" t="s">
        <v>602</v>
      </c>
      <c r="I621">
        <v>11560361.33</v>
      </c>
      <c r="J621" t="s">
        <v>641</v>
      </c>
    </row>
    <row r="622" hidden="1" spans="1:10">
      <c r="A622">
        <v>3</v>
      </c>
      <c r="B622">
        <v>20</v>
      </c>
      <c r="C622" t="s">
        <v>694</v>
      </c>
      <c r="D622" t="s">
        <v>646</v>
      </c>
      <c r="E622" t="s">
        <v>671</v>
      </c>
      <c r="F622">
        <v>0</v>
      </c>
      <c r="G622">
        <v>1310.69</v>
      </c>
      <c r="H622" t="s">
        <v>602</v>
      </c>
      <c r="I622">
        <v>11559050.64</v>
      </c>
      <c r="J622" t="s">
        <v>641</v>
      </c>
    </row>
    <row r="623" hidden="1" spans="1:10">
      <c r="A623">
        <v>3</v>
      </c>
      <c r="B623">
        <v>20</v>
      </c>
      <c r="C623" t="s">
        <v>694</v>
      </c>
      <c r="D623" t="s">
        <v>751</v>
      </c>
      <c r="E623" t="s">
        <v>671</v>
      </c>
      <c r="F623">
        <v>0</v>
      </c>
      <c r="G623">
        <v>990.52</v>
      </c>
      <c r="H623" t="s">
        <v>602</v>
      </c>
      <c r="I623">
        <v>11558060.12</v>
      </c>
      <c r="J623" t="s">
        <v>641</v>
      </c>
    </row>
    <row r="624" hidden="1" spans="1:10">
      <c r="A624">
        <v>3</v>
      </c>
      <c r="B624">
        <v>20</v>
      </c>
      <c r="C624" t="s">
        <v>694</v>
      </c>
      <c r="D624" t="s">
        <v>644</v>
      </c>
      <c r="E624" t="s">
        <v>671</v>
      </c>
      <c r="F624">
        <v>0</v>
      </c>
      <c r="G624">
        <v>2171.14</v>
      </c>
      <c r="H624" t="s">
        <v>602</v>
      </c>
      <c r="I624">
        <v>11555888.98</v>
      </c>
      <c r="J624" t="s">
        <v>641</v>
      </c>
    </row>
    <row r="625" hidden="1" spans="1:10">
      <c r="A625">
        <v>3</v>
      </c>
      <c r="B625">
        <v>20</v>
      </c>
      <c r="C625" t="s">
        <v>694</v>
      </c>
      <c r="D625" t="s">
        <v>663</v>
      </c>
      <c r="E625" t="s">
        <v>671</v>
      </c>
      <c r="F625">
        <v>0</v>
      </c>
      <c r="G625">
        <v>5713.01</v>
      </c>
      <c r="H625" t="s">
        <v>602</v>
      </c>
      <c r="I625">
        <v>11550175.97</v>
      </c>
      <c r="J625" t="s">
        <v>641</v>
      </c>
    </row>
    <row r="626" hidden="1" spans="1:10">
      <c r="A626">
        <v>3</v>
      </c>
      <c r="B626">
        <v>20</v>
      </c>
      <c r="C626" t="s">
        <v>694</v>
      </c>
      <c r="D626" t="s">
        <v>682</v>
      </c>
      <c r="E626" t="s">
        <v>671</v>
      </c>
      <c r="F626">
        <v>0</v>
      </c>
      <c r="G626">
        <v>4102.15</v>
      </c>
      <c r="H626" t="s">
        <v>602</v>
      </c>
      <c r="I626">
        <v>11546073.82</v>
      </c>
      <c r="J626" t="s">
        <v>641</v>
      </c>
    </row>
    <row r="627" spans="1:10">
      <c r="A627">
        <v>3</v>
      </c>
      <c r="B627">
        <v>20</v>
      </c>
      <c r="C627" t="s">
        <v>694</v>
      </c>
      <c r="D627" t="s">
        <v>685</v>
      </c>
      <c r="E627" t="s">
        <v>653</v>
      </c>
      <c r="F627">
        <v>62284.85</v>
      </c>
      <c r="G627">
        <v>0</v>
      </c>
      <c r="H627" t="s">
        <v>602</v>
      </c>
      <c r="I627">
        <v>11608358.67</v>
      </c>
      <c r="J627" t="s">
        <v>641</v>
      </c>
    </row>
    <row r="628" spans="1:10">
      <c r="A628">
        <v>3</v>
      </c>
      <c r="B628">
        <v>20</v>
      </c>
      <c r="C628" t="s">
        <v>694</v>
      </c>
      <c r="D628" t="s">
        <v>668</v>
      </c>
      <c r="E628" t="s">
        <v>653</v>
      </c>
      <c r="F628">
        <v>6290.39</v>
      </c>
      <c r="G628">
        <v>0</v>
      </c>
      <c r="H628" t="s">
        <v>602</v>
      </c>
      <c r="I628">
        <v>11614649.06</v>
      </c>
      <c r="J628" t="s">
        <v>641</v>
      </c>
    </row>
    <row r="629" spans="1:10">
      <c r="A629">
        <v>3</v>
      </c>
      <c r="B629">
        <v>20</v>
      </c>
      <c r="C629" t="s">
        <v>694</v>
      </c>
      <c r="D629" t="s">
        <v>719</v>
      </c>
      <c r="E629" t="s">
        <v>653</v>
      </c>
      <c r="F629">
        <v>16684.49</v>
      </c>
      <c r="G629">
        <v>0</v>
      </c>
      <c r="H629" t="s">
        <v>602</v>
      </c>
      <c r="I629">
        <v>11631333.55</v>
      </c>
      <c r="J629" t="s">
        <v>641</v>
      </c>
    </row>
    <row r="630" spans="1:10">
      <c r="A630">
        <v>3</v>
      </c>
      <c r="B630">
        <v>20</v>
      </c>
      <c r="C630" t="s">
        <v>694</v>
      </c>
      <c r="D630" t="s">
        <v>749</v>
      </c>
      <c r="E630" t="s">
        <v>653</v>
      </c>
      <c r="F630">
        <v>5002.36</v>
      </c>
      <c r="G630">
        <v>0</v>
      </c>
      <c r="H630" t="s">
        <v>602</v>
      </c>
      <c r="I630">
        <v>11636335.91</v>
      </c>
      <c r="J630" t="s">
        <v>641</v>
      </c>
    </row>
    <row r="631" spans="1:10">
      <c r="A631">
        <v>3</v>
      </c>
      <c r="B631">
        <v>20</v>
      </c>
      <c r="C631" t="s">
        <v>694</v>
      </c>
      <c r="D631" t="s">
        <v>687</v>
      </c>
      <c r="E631" t="s">
        <v>653</v>
      </c>
      <c r="F631">
        <v>1897.1</v>
      </c>
      <c r="G631">
        <v>0</v>
      </c>
      <c r="H631" t="s">
        <v>602</v>
      </c>
      <c r="I631">
        <v>11638233.01</v>
      </c>
      <c r="J631" t="s">
        <v>641</v>
      </c>
    </row>
    <row r="632" spans="1:10">
      <c r="A632">
        <v>3</v>
      </c>
      <c r="B632">
        <v>20</v>
      </c>
      <c r="C632" t="s">
        <v>694</v>
      </c>
      <c r="D632" t="s">
        <v>657</v>
      </c>
      <c r="E632" t="s">
        <v>653</v>
      </c>
      <c r="F632">
        <v>1657.47</v>
      </c>
      <c r="G632">
        <v>0</v>
      </c>
      <c r="H632" t="s">
        <v>602</v>
      </c>
      <c r="I632">
        <v>11639890.48</v>
      </c>
      <c r="J632" t="s">
        <v>641</v>
      </c>
    </row>
    <row r="633" hidden="1" spans="1:10">
      <c r="A633">
        <v>3</v>
      </c>
      <c r="B633">
        <v>21</v>
      </c>
      <c r="C633" t="s">
        <v>698</v>
      </c>
      <c r="D633" t="s">
        <v>692</v>
      </c>
      <c r="E633" t="s">
        <v>671</v>
      </c>
      <c r="F633">
        <v>0</v>
      </c>
      <c r="G633">
        <v>1570.83</v>
      </c>
      <c r="H633" t="s">
        <v>602</v>
      </c>
      <c r="I633">
        <v>11638319.65</v>
      </c>
      <c r="J633" t="s">
        <v>641</v>
      </c>
    </row>
    <row r="634" hidden="1" spans="1:10">
      <c r="A634">
        <v>3</v>
      </c>
      <c r="B634">
        <v>21</v>
      </c>
      <c r="C634" t="s">
        <v>698</v>
      </c>
      <c r="D634" t="s">
        <v>647</v>
      </c>
      <c r="E634" t="s">
        <v>671</v>
      </c>
      <c r="F634">
        <v>0</v>
      </c>
      <c r="G634">
        <v>7654.03</v>
      </c>
      <c r="H634" t="s">
        <v>602</v>
      </c>
      <c r="I634">
        <v>11630665.62</v>
      </c>
      <c r="J634" t="s">
        <v>641</v>
      </c>
    </row>
    <row r="635" hidden="1" spans="1:10">
      <c r="A635">
        <v>3</v>
      </c>
      <c r="B635">
        <v>21</v>
      </c>
      <c r="C635" t="s">
        <v>698</v>
      </c>
      <c r="D635" t="s">
        <v>643</v>
      </c>
      <c r="E635" t="s">
        <v>671</v>
      </c>
      <c r="F635">
        <v>0</v>
      </c>
      <c r="G635">
        <v>1901</v>
      </c>
      <c r="H635" t="s">
        <v>602</v>
      </c>
      <c r="I635">
        <v>11628764.62</v>
      </c>
      <c r="J635" t="s">
        <v>641</v>
      </c>
    </row>
    <row r="636" hidden="1" spans="1:10">
      <c r="A636">
        <v>3</v>
      </c>
      <c r="B636">
        <v>21</v>
      </c>
      <c r="C636" t="s">
        <v>698</v>
      </c>
      <c r="D636" t="s">
        <v>644</v>
      </c>
      <c r="E636" t="s">
        <v>671</v>
      </c>
      <c r="F636">
        <v>0</v>
      </c>
      <c r="G636">
        <v>2101.1</v>
      </c>
      <c r="H636" t="s">
        <v>602</v>
      </c>
      <c r="I636">
        <v>11626663.52</v>
      </c>
      <c r="J636" t="s">
        <v>641</v>
      </c>
    </row>
    <row r="637" hidden="1" spans="1:10">
      <c r="A637">
        <v>3</v>
      </c>
      <c r="B637">
        <v>21</v>
      </c>
      <c r="C637" t="s">
        <v>698</v>
      </c>
      <c r="D637" t="s">
        <v>682</v>
      </c>
      <c r="E637" t="s">
        <v>671</v>
      </c>
      <c r="F637">
        <v>0</v>
      </c>
      <c r="G637">
        <v>4152.18</v>
      </c>
      <c r="H637" t="s">
        <v>602</v>
      </c>
      <c r="I637">
        <v>11622511.34</v>
      </c>
      <c r="J637" t="s">
        <v>641</v>
      </c>
    </row>
    <row r="638" spans="1:10">
      <c r="A638">
        <v>3</v>
      </c>
      <c r="B638">
        <v>21</v>
      </c>
      <c r="C638" t="s">
        <v>698</v>
      </c>
      <c r="D638" t="s">
        <v>721</v>
      </c>
      <c r="E638" t="s">
        <v>653</v>
      </c>
      <c r="F638">
        <v>78769.68</v>
      </c>
      <c r="G638">
        <v>0</v>
      </c>
      <c r="H638" t="s">
        <v>602</v>
      </c>
      <c r="I638">
        <v>11701281.02</v>
      </c>
      <c r="J638" t="s">
        <v>641</v>
      </c>
    </row>
    <row r="639" spans="1:10">
      <c r="A639">
        <v>3</v>
      </c>
      <c r="B639">
        <v>21</v>
      </c>
      <c r="C639" t="s">
        <v>698</v>
      </c>
      <c r="D639" t="s">
        <v>734</v>
      </c>
      <c r="E639" t="s">
        <v>653</v>
      </c>
      <c r="F639">
        <v>26609.35</v>
      </c>
      <c r="G639">
        <v>0</v>
      </c>
      <c r="H639" t="s">
        <v>602</v>
      </c>
      <c r="I639">
        <v>11727890.37</v>
      </c>
      <c r="J639" t="s">
        <v>641</v>
      </c>
    </row>
    <row r="640" spans="1:10">
      <c r="A640">
        <v>3</v>
      </c>
      <c r="B640">
        <v>21</v>
      </c>
      <c r="C640" t="s">
        <v>698</v>
      </c>
      <c r="D640" t="s">
        <v>743</v>
      </c>
      <c r="E640" t="s">
        <v>653</v>
      </c>
      <c r="F640">
        <v>14977.12</v>
      </c>
      <c r="G640">
        <v>0</v>
      </c>
      <c r="H640" t="s">
        <v>602</v>
      </c>
      <c r="I640">
        <v>11742867.49</v>
      </c>
      <c r="J640" t="s">
        <v>641</v>
      </c>
    </row>
    <row r="641" spans="1:10">
      <c r="A641">
        <v>3</v>
      </c>
      <c r="B641">
        <v>21</v>
      </c>
      <c r="C641" t="s">
        <v>698</v>
      </c>
      <c r="D641" t="s">
        <v>685</v>
      </c>
      <c r="E641" t="s">
        <v>653</v>
      </c>
      <c r="F641">
        <v>4293.44</v>
      </c>
      <c r="G641">
        <v>0</v>
      </c>
      <c r="H641" t="s">
        <v>602</v>
      </c>
      <c r="I641">
        <v>11747160.93</v>
      </c>
      <c r="J641" t="s">
        <v>641</v>
      </c>
    </row>
    <row r="642" spans="1:10">
      <c r="A642">
        <v>3</v>
      </c>
      <c r="B642">
        <v>21</v>
      </c>
      <c r="C642" t="s">
        <v>698</v>
      </c>
      <c r="D642" t="s">
        <v>748</v>
      </c>
      <c r="E642" t="s">
        <v>653</v>
      </c>
      <c r="F642">
        <v>297445.69</v>
      </c>
      <c r="G642">
        <v>0</v>
      </c>
      <c r="H642" t="s">
        <v>602</v>
      </c>
      <c r="I642">
        <v>12044606.62</v>
      </c>
      <c r="J642" t="s">
        <v>641</v>
      </c>
    </row>
    <row r="643" spans="1:10">
      <c r="A643">
        <v>3</v>
      </c>
      <c r="B643">
        <v>21</v>
      </c>
      <c r="C643" t="s">
        <v>698</v>
      </c>
      <c r="D643" t="s">
        <v>719</v>
      </c>
      <c r="E643" t="s">
        <v>653</v>
      </c>
      <c r="F643">
        <v>23833.58</v>
      </c>
      <c r="G643">
        <v>0</v>
      </c>
      <c r="H643" t="s">
        <v>602</v>
      </c>
      <c r="I643">
        <v>12068440.2</v>
      </c>
      <c r="J643" t="s">
        <v>641</v>
      </c>
    </row>
    <row r="644" spans="1:10">
      <c r="A644">
        <v>3</v>
      </c>
      <c r="B644">
        <v>21</v>
      </c>
      <c r="C644" t="s">
        <v>698</v>
      </c>
      <c r="D644" t="s">
        <v>668</v>
      </c>
      <c r="E644" t="s">
        <v>653</v>
      </c>
      <c r="F644">
        <v>12730.55</v>
      </c>
      <c r="G644">
        <v>0</v>
      </c>
      <c r="H644" t="s">
        <v>602</v>
      </c>
      <c r="I644">
        <v>12081170.75</v>
      </c>
      <c r="J644" t="s">
        <v>641</v>
      </c>
    </row>
    <row r="645" spans="1:10">
      <c r="A645">
        <v>3</v>
      </c>
      <c r="B645">
        <v>21</v>
      </c>
      <c r="C645" t="s">
        <v>698</v>
      </c>
      <c r="D645" t="s">
        <v>740</v>
      </c>
      <c r="E645" t="s">
        <v>653</v>
      </c>
      <c r="F645">
        <v>2216.61</v>
      </c>
      <c r="G645">
        <v>0</v>
      </c>
      <c r="H645" t="s">
        <v>602</v>
      </c>
      <c r="I645">
        <v>12083387.36</v>
      </c>
      <c r="J645" t="s">
        <v>641</v>
      </c>
    </row>
    <row r="646" spans="1:10">
      <c r="A646">
        <v>3</v>
      </c>
      <c r="B646">
        <v>21</v>
      </c>
      <c r="C646" t="s">
        <v>698</v>
      </c>
      <c r="D646" t="s">
        <v>652</v>
      </c>
      <c r="E646" t="s">
        <v>653</v>
      </c>
      <c r="F646">
        <v>3235.05</v>
      </c>
      <c r="G646">
        <v>0</v>
      </c>
      <c r="H646" t="s">
        <v>602</v>
      </c>
      <c r="I646">
        <v>12086622.41</v>
      </c>
      <c r="J646" t="s">
        <v>641</v>
      </c>
    </row>
    <row r="647" spans="1:10">
      <c r="A647">
        <v>3</v>
      </c>
      <c r="B647">
        <v>21</v>
      </c>
      <c r="C647" t="s">
        <v>698</v>
      </c>
      <c r="D647" t="s">
        <v>687</v>
      </c>
      <c r="E647" t="s">
        <v>653</v>
      </c>
      <c r="F647">
        <v>3943.97</v>
      </c>
      <c r="G647">
        <v>0</v>
      </c>
      <c r="H647" t="s">
        <v>602</v>
      </c>
      <c r="I647">
        <v>12090566.38</v>
      </c>
      <c r="J647" t="s">
        <v>641</v>
      </c>
    </row>
    <row r="648" spans="1:10">
      <c r="A648">
        <v>3</v>
      </c>
      <c r="B648">
        <v>21</v>
      </c>
      <c r="C648" t="s">
        <v>698</v>
      </c>
      <c r="D648" t="s">
        <v>742</v>
      </c>
      <c r="E648" t="s">
        <v>653</v>
      </c>
      <c r="F648">
        <v>1228.11</v>
      </c>
      <c r="G648">
        <v>0</v>
      </c>
      <c r="H648" t="s">
        <v>602</v>
      </c>
      <c r="I648">
        <v>12091794.49</v>
      </c>
      <c r="J648" t="s">
        <v>641</v>
      </c>
    </row>
    <row r="649" spans="1:10">
      <c r="A649">
        <v>3</v>
      </c>
      <c r="B649">
        <v>21</v>
      </c>
      <c r="C649" t="s">
        <v>698</v>
      </c>
      <c r="D649" t="s">
        <v>749</v>
      </c>
      <c r="E649" t="s">
        <v>653</v>
      </c>
      <c r="F649">
        <v>28626.28</v>
      </c>
      <c r="G649">
        <v>0</v>
      </c>
      <c r="H649" t="s">
        <v>602</v>
      </c>
      <c r="I649">
        <v>12120420.77</v>
      </c>
      <c r="J649" t="s">
        <v>641</v>
      </c>
    </row>
    <row r="650" spans="1:10">
      <c r="A650">
        <v>3</v>
      </c>
      <c r="B650">
        <v>21</v>
      </c>
      <c r="C650" t="s">
        <v>698</v>
      </c>
      <c r="D650" t="s">
        <v>752</v>
      </c>
      <c r="E650" t="s">
        <v>653</v>
      </c>
      <c r="F650">
        <v>16614.62</v>
      </c>
      <c r="G650">
        <v>0</v>
      </c>
      <c r="H650" t="s">
        <v>602</v>
      </c>
      <c r="I650">
        <v>12137035.39</v>
      </c>
      <c r="J650" t="s">
        <v>641</v>
      </c>
    </row>
    <row r="651" spans="1:10">
      <c r="A651">
        <v>3</v>
      </c>
      <c r="B651">
        <v>21</v>
      </c>
      <c r="C651" t="s">
        <v>698</v>
      </c>
      <c r="D651" t="s">
        <v>753</v>
      </c>
      <c r="E651" t="s">
        <v>653</v>
      </c>
      <c r="F651">
        <v>1947</v>
      </c>
      <c r="G651">
        <v>0</v>
      </c>
      <c r="H651" t="s">
        <v>602</v>
      </c>
      <c r="I651">
        <v>12138982.39</v>
      </c>
      <c r="J651" t="s">
        <v>641</v>
      </c>
    </row>
    <row r="652" spans="1:10">
      <c r="A652">
        <v>3</v>
      </c>
      <c r="B652">
        <v>21</v>
      </c>
      <c r="C652" t="s">
        <v>698</v>
      </c>
      <c r="D652" t="s">
        <v>754</v>
      </c>
      <c r="E652" t="s">
        <v>653</v>
      </c>
      <c r="F652">
        <v>30103.91</v>
      </c>
      <c r="G652">
        <v>0</v>
      </c>
      <c r="H652" t="s">
        <v>602</v>
      </c>
      <c r="I652">
        <v>12169086.3</v>
      </c>
      <c r="J652" t="s">
        <v>641</v>
      </c>
    </row>
    <row r="653" spans="1:10">
      <c r="A653">
        <v>3</v>
      </c>
      <c r="B653">
        <v>21</v>
      </c>
      <c r="C653" t="s">
        <v>698</v>
      </c>
      <c r="D653" t="s">
        <v>755</v>
      </c>
      <c r="E653" t="s">
        <v>653</v>
      </c>
      <c r="F653">
        <v>52579.69</v>
      </c>
      <c r="G653">
        <v>0</v>
      </c>
      <c r="H653" t="s">
        <v>602</v>
      </c>
      <c r="I653">
        <v>12221665.99</v>
      </c>
      <c r="J653" t="s">
        <v>641</v>
      </c>
    </row>
    <row r="654" spans="1:10">
      <c r="A654">
        <v>3</v>
      </c>
      <c r="B654">
        <v>21</v>
      </c>
      <c r="C654" t="s">
        <v>698</v>
      </c>
      <c r="D654" t="s">
        <v>658</v>
      </c>
      <c r="E654" t="s">
        <v>653</v>
      </c>
      <c r="F654">
        <v>1947.02</v>
      </c>
      <c r="G654">
        <v>0</v>
      </c>
      <c r="H654" t="s">
        <v>602</v>
      </c>
      <c r="I654">
        <v>12223613.01</v>
      </c>
      <c r="J654" t="s">
        <v>641</v>
      </c>
    </row>
    <row r="655" hidden="1" spans="1:10">
      <c r="A655">
        <v>3</v>
      </c>
      <c r="B655">
        <v>22</v>
      </c>
      <c r="C655" t="s">
        <v>700</v>
      </c>
      <c r="D655" t="s">
        <v>692</v>
      </c>
      <c r="E655" t="s">
        <v>671</v>
      </c>
      <c r="F655">
        <v>0</v>
      </c>
      <c r="G655">
        <v>1550.82</v>
      </c>
      <c r="H655" t="s">
        <v>602</v>
      </c>
      <c r="I655">
        <v>12222062.19</v>
      </c>
      <c r="J655" t="s">
        <v>641</v>
      </c>
    </row>
    <row r="656" hidden="1" spans="1:10">
      <c r="A656">
        <v>3</v>
      </c>
      <c r="B656">
        <v>22</v>
      </c>
      <c r="C656" t="s">
        <v>700</v>
      </c>
      <c r="D656" t="s">
        <v>663</v>
      </c>
      <c r="E656" t="s">
        <v>671</v>
      </c>
      <c r="F656">
        <v>0</v>
      </c>
      <c r="G656">
        <v>2241.18</v>
      </c>
      <c r="H656" t="s">
        <v>602</v>
      </c>
      <c r="I656">
        <v>12219821.01</v>
      </c>
      <c r="J656" t="s">
        <v>641</v>
      </c>
    </row>
    <row r="657" hidden="1" spans="1:10">
      <c r="A657">
        <v>3</v>
      </c>
      <c r="B657">
        <v>22</v>
      </c>
      <c r="C657" t="s">
        <v>700</v>
      </c>
      <c r="D657" t="s">
        <v>683</v>
      </c>
      <c r="E657" t="s">
        <v>671</v>
      </c>
      <c r="F657">
        <v>0</v>
      </c>
      <c r="G657">
        <v>1140.6</v>
      </c>
      <c r="H657" t="s">
        <v>602</v>
      </c>
      <c r="I657">
        <v>12218680.41</v>
      </c>
      <c r="J657" t="s">
        <v>641</v>
      </c>
    </row>
    <row r="658" hidden="1" spans="1:10">
      <c r="A658">
        <v>3</v>
      </c>
      <c r="B658">
        <v>22</v>
      </c>
      <c r="C658" t="s">
        <v>700</v>
      </c>
      <c r="D658" t="s">
        <v>682</v>
      </c>
      <c r="E658" t="s">
        <v>671</v>
      </c>
      <c r="F658">
        <v>0</v>
      </c>
      <c r="G658">
        <v>4192.2</v>
      </c>
      <c r="H658" t="s">
        <v>602</v>
      </c>
      <c r="I658">
        <v>12214488.21</v>
      </c>
      <c r="J658" t="s">
        <v>641</v>
      </c>
    </row>
    <row r="659" spans="1:10">
      <c r="A659">
        <v>3</v>
      </c>
      <c r="B659">
        <v>22</v>
      </c>
      <c r="C659" t="s">
        <v>700</v>
      </c>
      <c r="D659" t="s">
        <v>755</v>
      </c>
      <c r="E659" t="s">
        <v>697</v>
      </c>
      <c r="F659">
        <v>6350.31</v>
      </c>
      <c r="G659">
        <v>0</v>
      </c>
      <c r="H659" t="s">
        <v>602</v>
      </c>
      <c r="I659">
        <v>12220838.52</v>
      </c>
      <c r="J659" t="s">
        <v>641</v>
      </c>
    </row>
    <row r="660" spans="1:10">
      <c r="A660">
        <v>3</v>
      </c>
      <c r="B660">
        <v>22</v>
      </c>
      <c r="C660" t="s">
        <v>700</v>
      </c>
      <c r="D660" t="s">
        <v>754</v>
      </c>
      <c r="E660" t="s">
        <v>697</v>
      </c>
      <c r="F660">
        <v>8686.68</v>
      </c>
      <c r="G660">
        <v>0</v>
      </c>
      <c r="H660" t="s">
        <v>602</v>
      </c>
      <c r="I660">
        <v>12229525.2</v>
      </c>
      <c r="J660" t="s">
        <v>641</v>
      </c>
    </row>
    <row r="661" spans="1:10">
      <c r="A661">
        <v>3</v>
      </c>
      <c r="B661">
        <v>22</v>
      </c>
      <c r="C661" t="s">
        <v>700</v>
      </c>
      <c r="D661" t="s">
        <v>753</v>
      </c>
      <c r="E661" t="s">
        <v>697</v>
      </c>
      <c r="F661">
        <v>2895.55</v>
      </c>
      <c r="G661">
        <v>0</v>
      </c>
      <c r="H661" t="s">
        <v>602</v>
      </c>
      <c r="I661">
        <v>12232420.75</v>
      </c>
      <c r="J661" t="s">
        <v>641</v>
      </c>
    </row>
    <row r="662" spans="1:10">
      <c r="A662">
        <v>3</v>
      </c>
      <c r="B662">
        <v>22</v>
      </c>
      <c r="C662" t="s">
        <v>700</v>
      </c>
      <c r="D662" t="s">
        <v>752</v>
      </c>
      <c r="E662" t="s">
        <v>697</v>
      </c>
      <c r="F662">
        <v>5411.72</v>
      </c>
      <c r="G662">
        <v>0</v>
      </c>
      <c r="H662" t="s">
        <v>602</v>
      </c>
      <c r="I662">
        <v>12237832.47</v>
      </c>
      <c r="J662" t="s">
        <v>641</v>
      </c>
    </row>
    <row r="663" spans="1:10">
      <c r="A663">
        <v>3</v>
      </c>
      <c r="B663">
        <v>22</v>
      </c>
      <c r="C663" t="s">
        <v>700</v>
      </c>
      <c r="D663" t="s">
        <v>687</v>
      </c>
      <c r="E663" t="s">
        <v>697</v>
      </c>
      <c r="F663">
        <v>17343.49</v>
      </c>
      <c r="G663">
        <v>0</v>
      </c>
      <c r="H663" t="s">
        <v>602</v>
      </c>
      <c r="I663">
        <v>12255175.96</v>
      </c>
      <c r="J663" t="s">
        <v>641</v>
      </c>
    </row>
    <row r="664" spans="1:10">
      <c r="A664">
        <v>3</v>
      </c>
      <c r="B664">
        <v>22</v>
      </c>
      <c r="C664" t="s">
        <v>700</v>
      </c>
      <c r="D664" t="s">
        <v>673</v>
      </c>
      <c r="E664" t="s">
        <v>697</v>
      </c>
      <c r="F664">
        <v>25840.53</v>
      </c>
      <c r="G664">
        <v>0</v>
      </c>
      <c r="H664" t="s">
        <v>602</v>
      </c>
      <c r="I664">
        <v>12281016.49</v>
      </c>
      <c r="J664" t="s">
        <v>641</v>
      </c>
    </row>
    <row r="665" spans="1:10">
      <c r="A665">
        <v>3</v>
      </c>
      <c r="B665">
        <v>22</v>
      </c>
      <c r="C665" t="s">
        <v>700</v>
      </c>
      <c r="D665" t="s">
        <v>668</v>
      </c>
      <c r="E665" t="s">
        <v>697</v>
      </c>
      <c r="F665">
        <v>6440.16</v>
      </c>
      <c r="G665">
        <v>0</v>
      </c>
      <c r="H665" t="s">
        <v>602</v>
      </c>
      <c r="I665">
        <v>12287456.65</v>
      </c>
      <c r="J665" t="s">
        <v>641</v>
      </c>
    </row>
    <row r="666" spans="1:10">
      <c r="A666">
        <v>3</v>
      </c>
      <c r="B666">
        <v>22</v>
      </c>
      <c r="C666" t="s">
        <v>700</v>
      </c>
      <c r="D666" t="s">
        <v>685</v>
      </c>
      <c r="E666" t="s">
        <v>697</v>
      </c>
      <c r="F666">
        <v>25610.86</v>
      </c>
      <c r="G666">
        <v>0</v>
      </c>
      <c r="H666" t="s">
        <v>602</v>
      </c>
      <c r="I666">
        <v>12313067.51</v>
      </c>
      <c r="J666" t="s">
        <v>641</v>
      </c>
    </row>
    <row r="667" spans="1:10">
      <c r="A667">
        <v>3</v>
      </c>
      <c r="B667">
        <v>22</v>
      </c>
      <c r="C667" t="s">
        <v>700</v>
      </c>
      <c r="D667" t="s">
        <v>721</v>
      </c>
      <c r="E667" t="s">
        <v>697</v>
      </c>
      <c r="F667">
        <v>65150.47</v>
      </c>
      <c r="G667">
        <v>0</v>
      </c>
      <c r="H667" t="s">
        <v>602</v>
      </c>
      <c r="I667">
        <v>12378217.98</v>
      </c>
      <c r="J667" t="s">
        <v>641</v>
      </c>
    </row>
    <row r="668" spans="1:10">
      <c r="A668">
        <v>3</v>
      </c>
      <c r="B668">
        <v>22</v>
      </c>
      <c r="C668" t="s">
        <v>700</v>
      </c>
      <c r="D668" t="s">
        <v>734</v>
      </c>
      <c r="E668" t="s">
        <v>697</v>
      </c>
      <c r="F668">
        <v>13529.33</v>
      </c>
      <c r="G668">
        <v>0</v>
      </c>
      <c r="H668" t="s">
        <v>602</v>
      </c>
      <c r="I668">
        <v>12391747.31</v>
      </c>
      <c r="J668" t="s">
        <v>641</v>
      </c>
    </row>
    <row r="669" spans="1:10">
      <c r="A669">
        <v>3</v>
      </c>
      <c r="B669">
        <v>22</v>
      </c>
      <c r="C669" t="s">
        <v>700</v>
      </c>
      <c r="D669" t="s">
        <v>719</v>
      </c>
      <c r="E669" t="s">
        <v>697</v>
      </c>
      <c r="F669">
        <v>1957.01</v>
      </c>
      <c r="G669">
        <v>0</v>
      </c>
      <c r="H669" t="s">
        <v>602</v>
      </c>
      <c r="I669">
        <v>12393704.32</v>
      </c>
      <c r="J669" t="s">
        <v>641</v>
      </c>
    </row>
    <row r="670" spans="1:10">
      <c r="A670">
        <v>3</v>
      </c>
      <c r="B670">
        <v>22</v>
      </c>
      <c r="C670" t="s">
        <v>700</v>
      </c>
      <c r="D670" t="s">
        <v>655</v>
      </c>
      <c r="E670" t="s">
        <v>697</v>
      </c>
      <c r="F670">
        <v>15516.29</v>
      </c>
      <c r="G670">
        <v>0</v>
      </c>
      <c r="H670" t="s">
        <v>602</v>
      </c>
      <c r="I670">
        <v>12409220.61</v>
      </c>
      <c r="J670" t="s">
        <v>641</v>
      </c>
    </row>
    <row r="671" hidden="1" spans="1:10">
      <c r="A671">
        <v>3</v>
      </c>
      <c r="B671">
        <v>25</v>
      </c>
      <c r="C671" t="s">
        <v>703</v>
      </c>
      <c r="D671" t="s">
        <v>661</v>
      </c>
      <c r="E671" t="s">
        <v>671</v>
      </c>
      <c r="F671">
        <v>0</v>
      </c>
      <c r="G671">
        <v>6203.26</v>
      </c>
      <c r="H671" t="s">
        <v>602</v>
      </c>
      <c r="I671">
        <v>12403017.35</v>
      </c>
      <c r="J671" t="s">
        <v>641</v>
      </c>
    </row>
    <row r="672" hidden="1" spans="1:10">
      <c r="A672">
        <v>3</v>
      </c>
      <c r="B672">
        <v>25</v>
      </c>
      <c r="C672" t="s">
        <v>703</v>
      </c>
      <c r="D672" t="s">
        <v>663</v>
      </c>
      <c r="E672" t="s">
        <v>671</v>
      </c>
      <c r="F672">
        <v>0</v>
      </c>
      <c r="G672">
        <v>4422.33</v>
      </c>
      <c r="H672" t="s">
        <v>602</v>
      </c>
      <c r="I672">
        <v>12398595.02</v>
      </c>
      <c r="J672" t="s">
        <v>641</v>
      </c>
    </row>
    <row r="673" hidden="1" spans="1:10">
      <c r="A673">
        <v>3</v>
      </c>
      <c r="B673">
        <v>25</v>
      </c>
      <c r="C673" t="s">
        <v>703</v>
      </c>
      <c r="D673" t="s">
        <v>683</v>
      </c>
      <c r="E673" t="s">
        <v>671</v>
      </c>
      <c r="F673">
        <v>0</v>
      </c>
      <c r="G673">
        <v>1110.59</v>
      </c>
      <c r="H673" t="s">
        <v>602</v>
      </c>
      <c r="I673">
        <v>12397484.43</v>
      </c>
      <c r="J673" t="s">
        <v>641</v>
      </c>
    </row>
    <row r="674" hidden="1" spans="1:10">
      <c r="A674">
        <v>3</v>
      </c>
      <c r="B674">
        <v>25</v>
      </c>
      <c r="C674" t="s">
        <v>703</v>
      </c>
      <c r="D674" t="s">
        <v>647</v>
      </c>
      <c r="E674" t="s">
        <v>671</v>
      </c>
      <c r="F674">
        <v>0</v>
      </c>
      <c r="G674">
        <v>1880.99</v>
      </c>
      <c r="H674" t="s">
        <v>602</v>
      </c>
      <c r="I674">
        <v>12395603.44</v>
      </c>
      <c r="J674" t="s">
        <v>641</v>
      </c>
    </row>
    <row r="675" hidden="1" spans="1:10">
      <c r="A675">
        <v>3</v>
      </c>
      <c r="B675">
        <v>25</v>
      </c>
      <c r="C675" t="s">
        <v>703</v>
      </c>
      <c r="D675" t="s">
        <v>718</v>
      </c>
      <c r="E675" t="s">
        <v>671</v>
      </c>
      <c r="F675">
        <v>0</v>
      </c>
      <c r="G675">
        <v>14447.58</v>
      </c>
      <c r="H675" t="s">
        <v>602</v>
      </c>
      <c r="I675">
        <v>12381155.86</v>
      </c>
      <c r="J675" t="s">
        <v>641</v>
      </c>
    </row>
    <row r="676" hidden="1" spans="1:10">
      <c r="A676">
        <v>3</v>
      </c>
      <c r="B676">
        <v>25</v>
      </c>
      <c r="C676" t="s">
        <v>703</v>
      </c>
      <c r="D676" t="s">
        <v>644</v>
      </c>
      <c r="E676" t="s">
        <v>671</v>
      </c>
      <c r="F676">
        <v>0</v>
      </c>
      <c r="G676">
        <v>2281.2</v>
      </c>
      <c r="H676" t="s">
        <v>602</v>
      </c>
      <c r="I676">
        <v>12378874.66</v>
      </c>
      <c r="J676" t="s">
        <v>641</v>
      </c>
    </row>
    <row r="677" spans="1:10">
      <c r="A677">
        <v>3</v>
      </c>
      <c r="B677">
        <v>25</v>
      </c>
      <c r="C677" t="s">
        <v>703</v>
      </c>
      <c r="D677" t="s">
        <v>755</v>
      </c>
      <c r="E677" t="s">
        <v>653</v>
      </c>
      <c r="F677">
        <v>4433.22</v>
      </c>
      <c r="G677">
        <v>0</v>
      </c>
      <c r="H677" t="s">
        <v>602</v>
      </c>
      <c r="I677">
        <v>12383307.88</v>
      </c>
      <c r="J677" t="s">
        <v>641</v>
      </c>
    </row>
    <row r="678" spans="1:10">
      <c r="A678">
        <v>3</v>
      </c>
      <c r="B678">
        <v>25</v>
      </c>
      <c r="C678" t="s">
        <v>703</v>
      </c>
      <c r="D678" t="s">
        <v>754</v>
      </c>
      <c r="E678" t="s">
        <v>653</v>
      </c>
      <c r="F678">
        <v>8337.26</v>
      </c>
      <c r="G678">
        <v>0</v>
      </c>
      <c r="H678" t="s">
        <v>602</v>
      </c>
      <c r="I678">
        <v>12391645.14</v>
      </c>
      <c r="J678" t="s">
        <v>641</v>
      </c>
    </row>
    <row r="679" spans="1:10">
      <c r="A679">
        <v>3</v>
      </c>
      <c r="B679">
        <v>25</v>
      </c>
      <c r="C679" t="s">
        <v>703</v>
      </c>
      <c r="D679" t="s">
        <v>753</v>
      </c>
      <c r="E679" t="s">
        <v>653</v>
      </c>
      <c r="F679">
        <v>599.07</v>
      </c>
      <c r="G679">
        <v>0</v>
      </c>
      <c r="H679" t="s">
        <v>602</v>
      </c>
      <c r="I679">
        <v>12392244.21</v>
      </c>
      <c r="J679" t="s">
        <v>641</v>
      </c>
    </row>
    <row r="680" spans="1:10">
      <c r="A680">
        <v>3</v>
      </c>
      <c r="B680">
        <v>25</v>
      </c>
      <c r="C680" t="s">
        <v>703</v>
      </c>
      <c r="D680" t="s">
        <v>752</v>
      </c>
      <c r="E680" t="s">
        <v>653</v>
      </c>
      <c r="F680">
        <v>5391.76</v>
      </c>
      <c r="G680">
        <v>0</v>
      </c>
      <c r="H680" t="s">
        <v>602</v>
      </c>
      <c r="I680">
        <v>12397635.97</v>
      </c>
      <c r="J680" t="s">
        <v>641</v>
      </c>
    </row>
    <row r="681" spans="1:10">
      <c r="A681">
        <v>3</v>
      </c>
      <c r="B681">
        <v>25</v>
      </c>
      <c r="C681" t="s">
        <v>703</v>
      </c>
      <c r="D681" t="s">
        <v>749</v>
      </c>
      <c r="E681" t="s">
        <v>653</v>
      </c>
      <c r="F681">
        <v>16874.22</v>
      </c>
      <c r="G681">
        <v>0</v>
      </c>
      <c r="H681" t="s">
        <v>602</v>
      </c>
      <c r="I681">
        <v>12414510.19</v>
      </c>
      <c r="J681" t="s">
        <v>641</v>
      </c>
    </row>
    <row r="682" spans="1:10">
      <c r="A682">
        <v>3</v>
      </c>
      <c r="B682">
        <v>25</v>
      </c>
      <c r="C682" t="s">
        <v>703</v>
      </c>
      <c r="D682" t="s">
        <v>658</v>
      </c>
      <c r="E682" t="s">
        <v>653</v>
      </c>
      <c r="F682">
        <v>1996.95</v>
      </c>
      <c r="G682">
        <v>0</v>
      </c>
      <c r="H682" t="s">
        <v>602</v>
      </c>
      <c r="I682">
        <v>12416507.14</v>
      </c>
      <c r="J682" t="s">
        <v>641</v>
      </c>
    </row>
    <row r="683" spans="1:10">
      <c r="A683">
        <v>3</v>
      </c>
      <c r="B683">
        <v>25</v>
      </c>
      <c r="C683" t="s">
        <v>703</v>
      </c>
      <c r="D683" t="s">
        <v>742</v>
      </c>
      <c r="E683" t="s">
        <v>653</v>
      </c>
      <c r="F683">
        <v>1288.02</v>
      </c>
      <c r="G683">
        <v>0</v>
      </c>
      <c r="H683" t="s">
        <v>602</v>
      </c>
      <c r="I683">
        <v>12417795.16</v>
      </c>
      <c r="J683" t="s">
        <v>641</v>
      </c>
    </row>
    <row r="684" spans="1:10">
      <c r="A684">
        <v>3</v>
      </c>
      <c r="B684">
        <v>25</v>
      </c>
      <c r="C684" t="s">
        <v>703</v>
      </c>
      <c r="D684" t="s">
        <v>685</v>
      </c>
      <c r="E684" t="s">
        <v>653</v>
      </c>
      <c r="F684">
        <v>21447.21</v>
      </c>
      <c r="G684">
        <v>0</v>
      </c>
      <c r="H684" t="s">
        <v>602</v>
      </c>
      <c r="I684">
        <v>12439242.37</v>
      </c>
      <c r="J684" t="s">
        <v>641</v>
      </c>
    </row>
    <row r="685" spans="1:10">
      <c r="A685">
        <v>3</v>
      </c>
      <c r="B685">
        <v>25</v>
      </c>
      <c r="C685" t="s">
        <v>703</v>
      </c>
      <c r="D685" t="s">
        <v>673</v>
      </c>
      <c r="E685" t="s">
        <v>653</v>
      </c>
      <c r="F685">
        <v>55255.58</v>
      </c>
      <c r="G685">
        <v>0</v>
      </c>
      <c r="H685" t="s">
        <v>602</v>
      </c>
      <c r="I685">
        <v>12494497.95</v>
      </c>
      <c r="J685" t="s">
        <v>641</v>
      </c>
    </row>
    <row r="686" spans="1:10">
      <c r="A686">
        <v>3</v>
      </c>
      <c r="B686">
        <v>25</v>
      </c>
      <c r="C686" t="s">
        <v>703</v>
      </c>
      <c r="D686" t="s">
        <v>667</v>
      </c>
      <c r="E686" t="s">
        <v>653</v>
      </c>
      <c r="F686">
        <v>61106.67</v>
      </c>
      <c r="G686">
        <v>0</v>
      </c>
      <c r="H686" t="s">
        <v>602</v>
      </c>
      <c r="I686">
        <v>12555604.62</v>
      </c>
      <c r="J686" t="s">
        <v>641</v>
      </c>
    </row>
    <row r="687" spans="1:10">
      <c r="A687">
        <v>3</v>
      </c>
      <c r="B687">
        <v>25</v>
      </c>
      <c r="C687" t="s">
        <v>703</v>
      </c>
      <c r="D687" t="s">
        <v>675</v>
      </c>
      <c r="E687" t="s">
        <v>653</v>
      </c>
      <c r="F687">
        <v>1128.27</v>
      </c>
      <c r="G687">
        <v>0</v>
      </c>
      <c r="H687" t="s">
        <v>602</v>
      </c>
      <c r="I687">
        <v>12556732.89</v>
      </c>
      <c r="J687" t="s">
        <v>641</v>
      </c>
    </row>
    <row r="688" spans="1:10">
      <c r="A688">
        <v>3</v>
      </c>
      <c r="B688">
        <v>25</v>
      </c>
      <c r="C688" t="s">
        <v>703</v>
      </c>
      <c r="D688" t="s">
        <v>687</v>
      </c>
      <c r="E688" t="s">
        <v>653</v>
      </c>
      <c r="F688">
        <v>4493.12</v>
      </c>
      <c r="G688">
        <v>0</v>
      </c>
      <c r="H688" t="s">
        <v>602</v>
      </c>
      <c r="I688">
        <v>12561226.01</v>
      </c>
      <c r="J688" t="s">
        <v>641</v>
      </c>
    </row>
    <row r="689" spans="1:10">
      <c r="A689">
        <v>3</v>
      </c>
      <c r="B689">
        <v>25</v>
      </c>
      <c r="C689" t="s">
        <v>703</v>
      </c>
      <c r="D689" t="s">
        <v>680</v>
      </c>
      <c r="E689" t="s">
        <v>653</v>
      </c>
      <c r="F689">
        <v>1937.05</v>
      </c>
      <c r="G689">
        <v>0</v>
      </c>
      <c r="H689" t="s">
        <v>602</v>
      </c>
      <c r="I689">
        <v>12563163.06</v>
      </c>
      <c r="J689" t="s">
        <v>641</v>
      </c>
    </row>
    <row r="690" hidden="1" spans="1:10">
      <c r="A690">
        <v>3</v>
      </c>
      <c r="B690">
        <v>26</v>
      </c>
      <c r="C690" t="s">
        <v>756</v>
      </c>
      <c r="D690" t="s">
        <v>757</v>
      </c>
      <c r="E690" t="s">
        <v>724</v>
      </c>
      <c r="F690">
        <v>319200</v>
      </c>
      <c r="G690">
        <v>0</v>
      </c>
      <c r="H690" t="s">
        <v>602</v>
      </c>
      <c r="I690">
        <v>12882363.06</v>
      </c>
      <c r="J690" t="s">
        <v>758</v>
      </c>
    </row>
    <row r="691" hidden="1" spans="1:10">
      <c r="A691">
        <v>3</v>
      </c>
      <c r="B691">
        <v>26</v>
      </c>
      <c r="C691" t="s">
        <v>704</v>
      </c>
      <c r="D691" t="s">
        <v>647</v>
      </c>
      <c r="E691" t="s">
        <v>671</v>
      </c>
      <c r="F691">
        <v>0</v>
      </c>
      <c r="G691">
        <v>1840.97</v>
      </c>
      <c r="H691" t="s">
        <v>602</v>
      </c>
      <c r="I691">
        <v>12880522.09</v>
      </c>
      <c r="J691" t="s">
        <v>641</v>
      </c>
    </row>
    <row r="692" hidden="1" spans="1:10">
      <c r="A692">
        <v>3</v>
      </c>
      <c r="B692">
        <v>26</v>
      </c>
      <c r="C692" t="s">
        <v>704</v>
      </c>
      <c r="D692" t="s">
        <v>759</v>
      </c>
      <c r="E692" t="s">
        <v>671</v>
      </c>
      <c r="F692">
        <v>0</v>
      </c>
      <c r="G692">
        <v>214352.56</v>
      </c>
      <c r="H692" t="s">
        <v>602</v>
      </c>
      <c r="I692">
        <v>12666169.53</v>
      </c>
      <c r="J692" t="s">
        <v>641</v>
      </c>
    </row>
    <row r="693" hidden="1" spans="1:10">
      <c r="A693">
        <v>3</v>
      </c>
      <c r="B693">
        <v>26</v>
      </c>
      <c r="C693" t="s">
        <v>704</v>
      </c>
      <c r="D693" t="s">
        <v>672</v>
      </c>
      <c r="E693" t="s">
        <v>671</v>
      </c>
      <c r="F693">
        <v>0</v>
      </c>
      <c r="G693">
        <v>27554.46</v>
      </c>
      <c r="H693" t="s">
        <v>602</v>
      </c>
      <c r="I693">
        <v>12638615.07</v>
      </c>
      <c r="J693" t="s">
        <v>641</v>
      </c>
    </row>
    <row r="694" hidden="1" spans="1:10">
      <c r="A694">
        <v>3</v>
      </c>
      <c r="B694">
        <v>26</v>
      </c>
      <c r="C694" t="s">
        <v>704</v>
      </c>
      <c r="D694" t="s">
        <v>661</v>
      </c>
      <c r="E694" t="s">
        <v>671</v>
      </c>
      <c r="F694">
        <v>0</v>
      </c>
      <c r="G694">
        <v>6043.17</v>
      </c>
      <c r="H694" t="s">
        <v>602</v>
      </c>
      <c r="I694">
        <v>12632571.9</v>
      </c>
      <c r="J694" t="s">
        <v>641</v>
      </c>
    </row>
    <row r="695" hidden="1" spans="1:10">
      <c r="A695">
        <v>3</v>
      </c>
      <c r="B695">
        <v>26</v>
      </c>
      <c r="C695" t="s">
        <v>704</v>
      </c>
      <c r="D695" t="s">
        <v>739</v>
      </c>
      <c r="E695" t="s">
        <v>671</v>
      </c>
      <c r="F695">
        <v>0</v>
      </c>
      <c r="G695">
        <v>2171.14</v>
      </c>
      <c r="H695" t="s">
        <v>602</v>
      </c>
      <c r="I695">
        <v>12630400.76</v>
      </c>
      <c r="J695" t="s">
        <v>641</v>
      </c>
    </row>
    <row r="696" hidden="1" spans="1:10">
      <c r="A696">
        <v>3</v>
      </c>
      <c r="B696">
        <v>26</v>
      </c>
      <c r="C696" t="s">
        <v>704</v>
      </c>
      <c r="D696" t="s">
        <v>692</v>
      </c>
      <c r="E696" t="s">
        <v>671</v>
      </c>
      <c r="F696">
        <v>0</v>
      </c>
      <c r="G696">
        <v>1530.81</v>
      </c>
      <c r="H696" t="s">
        <v>602</v>
      </c>
      <c r="I696">
        <v>12628869.95</v>
      </c>
      <c r="J696" t="s">
        <v>641</v>
      </c>
    </row>
    <row r="697" hidden="1" spans="1:10">
      <c r="A697">
        <v>3</v>
      </c>
      <c r="B697">
        <v>26</v>
      </c>
      <c r="C697" t="s">
        <v>704</v>
      </c>
      <c r="D697" t="s">
        <v>643</v>
      </c>
      <c r="E697" t="s">
        <v>671</v>
      </c>
      <c r="F697">
        <v>0</v>
      </c>
      <c r="G697">
        <v>1951.03</v>
      </c>
      <c r="H697" t="s">
        <v>602</v>
      </c>
      <c r="I697">
        <v>12626918.92</v>
      </c>
      <c r="J697" t="s">
        <v>641</v>
      </c>
    </row>
    <row r="698" spans="1:10">
      <c r="A698">
        <v>3</v>
      </c>
      <c r="B698">
        <v>26</v>
      </c>
      <c r="C698" t="s">
        <v>704</v>
      </c>
      <c r="D698" t="s">
        <v>673</v>
      </c>
      <c r="E698" t="s">
        <v>653</v>
      </c>
      <c r="F698">
        <v>28456.52</v>
      </c>
      <c r="G698">
        <v>0</v>
      </c>
      <c r="H698" t="s">
        <v>602</v>
      </c>
      <c r="I698">
        <v>12655375.44</v>
      </c>
      <c r="J698" t="s">
        <v>641</v>
      </c>
    </row>
    <row r="699" spans="1:10">
      <c r="A699">
        <v>3</v>
      </c>
      <c r="B699">
        <v>26</v>
      </c>
      <c r="C699" t="s">
        <v>704</v>
      </c>
      <c r="D699" t="s">
        <v>734</v>
      </c>
      <c r="E699" t="s">
        <v>653</v>
      </c>
      <c r="F699">
        <v>41486.63</v>
      </c>
      <c r="G699">
        <v>0</v>
      </c>
      <c r="H699" t="s">
        <v>602</v>
      </c>
      <c r="I699">
        <v>12696862.07</v>
      </c>
      <c r="J699" t="s">
        <v>641</v>
      </c>
    </row>
    <row r="700" spans="1:10">
      <c r="A700">
        <v>3</v>
      </c>
      <c r="B700">
        <v>26</v>
      </c>
      <c r="C700" t="s">
        <v>704</v>
      </c>
      <c r="D700" t="s">
        <v>749</v>
      </c>
      <c r="E700" t="s">
        <v>653</v>
      </c>
      <c r="F700">
        <v>10244.35</v>
      </c>
      <c r="G700">
        <v>0</v>
      </c>
      <c r="H700" t="s">
        <v>602</v>
      </c>
      <c r="I700">
        <v>12707106.42</v>
      </c>
      <c r="J700" t="s">
        <v>641</v>
      </c>
    </row>
    <row r="701" spans="1:10">
      <c r="A701">
        <v>3</v>
      </c>
      <c r="B701">
        <v>26</v>
      </c>
      <c r="C701" t="s">
        <v>704</v>
      </c>
      <c r="D701" t="s">
        <v>755</v>
      </c>
      <c r="E701" t="s">
        <v>653</v>
      </c>
      <c r="F701">
        <v>63802.54</v>
      </c>
      <c r="G701">
        <v>0</v>
      </c>
      <c r="H701" t="s">
        <v>602</v>
      </c>
      <c r="I701">
        <v>12770908.96</v>
      </c>
      <c r="J701" t="s">
        <v>641</v>
      </c>
    </row>
    <row r="702" spans="1:10">
      <c r="A702">
        <v>3</v>
      </c>
      <c r="B702">
        <v>26</v>
      </c>
      <c r="C702" t="s">
        <v>704</v>
      </c>
      <c r="D702" t="s">
        <v>754</v>
      </c>
      <c r="E702" t="s">
        <v>653</v>
      </c>
      <c r="F702">
        <v>8027.76</v>
      </c>
      <c r="G702">
        <v>0</v>
      </c>
      <c r="H702" t="s">
        <v>602</v>
      </c>
      <c r="I702">
        <v>12778936.72</v>
      </c>
      <c r="J702" t="s">
        <v>641</v>
      </c>
    </row>
    <row r="703" spans="1:10">
      <c r="A703">
        <v>3</v>
      </c>
      <c r="B703">
        <v>26</v>
      </c>
      <c r="C703" t="s">
        <v>704</v>
      </c>
      <c r="D703" t="s">
        <v>753</v>
      </c>
      <c r="E703" t="s">
        <v>653</v>
      </c>
      <c r="F703">
        <v>1947</v>
      </c>
      <c r="G703">
        <v>0</v>
      </c>
      <c r="H703" t="s">
        <v>602</v>
      </c>
      <c r="I703">
        <v>12780883.72</v>
      </c>
      <c r="J703" t="s">
        <v>641</v>
      </c>
    </row>
    <row r="704" spans="1:10">
      <c r="A704">
        <v>3</v>
      </c>
      <c r="B704">
        <v>26</v>
      </c>
      <c r="C704" t="s">
        <v>704</v>
      </c>
      <c r="D704" t="s">
        <v>760</v>
      </c>
      <c r="E704" t="s">
        <v>653</v>
      </c>
      <c r="F704">
        <v>12780.48</v>
      </c>
      <c r="G704">
        <v>0</v>
      </c>
      <c r="H704" t="s">
        <v>602</v>
      </c>
      <c r="I704">
        <v>12793664.2</v>
      </c>
      <c r="J704" t="s">
        <v>641</v>
      </c>
    </row>
    <row r="705" hidden="1" spans="1:10">
      <c r="A705">
        <v>3</v>
      </c>
      <c r="B705">
        <v>27</v>
      </c>
      <c r="C705" t="s">
        <v>705</v>
      </c>
      <c r="D705" t="s">
        <v>759</v>
      </c>
      <c r="E705" t="s">
        <v>671</v>
      </c>
      <c r="F705">
        <v>0</v>
      </c>
      <c r="G705">
        <v>16488.66</v>
      </c>
      <c r="H705" t="s">
        <v>602</v>
      </c>
      <c r="I705">
        <v>12777175.54</v>
      </c>
      <c r="J705" t="s">
        <v>641</v>
      </c>
    </row>
    <row r="706" hidden="1" spans="1:10">
      <c r="A706">
        <v>3</v>
      </c>
      <c r="B706">
        <v>27</v>
      </c>
      <c r="C706" t="s">
        <v>705</v>
      </c>
      <c r="D706" t="s">
        <v>682</v>
      </c>
      <c r="E706" t="s">
        <v>671</v>
      </c>
      <c r="F706">
        <v>0</v>
      </c>
      <c r="G706">
        <v>12126.37</v>
      </c>
      <c r="H706" t="s">
        <v>602</v>
      </c>
      <c r="I706">
        <v>12765049.17</v>
      </c>
      <c r="J706" t="s">
        <v>641</v>
      </c>
    </row>
    <row r="707" hidden="1" spans="1:10">
      <c r="A707">
        <v>3</v>
      </c>
      <c r="B707">
        <v>27</v>
      </c>
      <c r="C707" t="s">
        <v>705</v>
      </c>
      <c r="D707" t="s">
        <v>761</v>
      </c>
      <c r="E707" t="s">
        <v>671</v>
      </c>
      <c r="F707">
        <v>0</v>
      </c>
      <c r="G707">
        <v>9504.99</v>
      </c>
      <c r="H707" t="s">
        <v>602</v>
      </c>
      <c r="I707">
        <v>12755544.18</v>
      </c>
      <c r="J707" t="s">
        <v>641</v>
      </c>
    </row>
    <row r="708" hidden="1" spans="1:10">
      <c r="A708">
        <v>3</v>
      </c>
      <c r="B708">
        <v>27</v>
      </c>
      <c r="C708" t="s">
        <v>705</v>
      </c>
      <c r="D708" t="s">
        <v>745</v>
      </c>
      <c r="E708" t="s">
        <v>671</v>
      </c>
      <c r="F708">
        <v>0</v>
      </c>
      <c r="G708">
        <v>19580.28</v>
      </c>
      <c r="H708" t="s">
        <v>602</v>
      </c>
      <c r="I708">
        <v>12735963.9</v>
      </c>
      <c r="J708" t="s">
        <v>641</v>
      </c>
    </row>
    <row r="709" hidden="1" spans="1:10">
      <c r="A709">
        <v>3</v>
      </c>
      <c r="B709">
        <v>27</v>
      </c>
      <c r="C709" t="s">
        <v>705</v>
      </c>
      <c r="D709" t="s">
        <v>683</v>
      </c>
      <c r="E709" t="s">
        <v>671</v>
      </c>
      <c r="F709">
        <v>0</v>
      </c>
      <c r="G709">
        <v>1100.58</v>
      </c>
      <c r="H709" t="s">
        <v>602</v>
      </c>
      <c r="I709">
        <v>12734863.32</v>
      </c>
      <c r="J709" t="s">
        <v>641</v>
      </c>
    </row>
    <row r="710" hidden="1" spans="1:10">
      <c r="A710">
        <v>3</v>
      </c>
      <c r="B710">
        <v>27</v>
      </c>
      <c r="C710" t="s">
        <v>705</v>
      </c>
      <c r="D710" t="s">
        <v>663</v>
      </c>
      <c r="E710" t="s">
        <v>671</v>
      </c>
      <c r="F710">
        <v>0</v>
      </c>
      <c r="G710">
        <v>4322.27</v>
      </c>
      <c r="H710" t="s">
        <v>602</v>
      </c>
      <c r="I710">
        <v>12730541.05</v>
      </c>
      <c r="J710" t="s">
        <v>641</v>
      </c>
    </row>
    <row r="711" hidden="1" spans="1:10">
      <c r="A711">
        <v>3</v>
      </c>
      <c r="B711">
        <v>27</v>
      </c>
      <c r="C711" t="s">
        <v>705</v>
      </c>
      <c r="D711" t="s">
        <v>643</v>
      </c>
      <c r="E711" t="s">
        <v>671</v>
      </c>
      <c r="F711">
        <v>0</v>
      </c>
      <c r="G711">
        <v>5572.94</v>
      </c>
      <c r="H711" t="s">
        <v>602</v>
      </c>
      <c r="I711">
        <v>12724968.11</v>
      </c>
      <c r="J711" t="s">
        <v>641</v>
      </c>
    </row>
    <row r="712" spans="1:10">
      <c r="A712">
        <v>3</v>
      </c>
      <c r="B712">
        <v>27</v>
      </c>
      <c r="C712" t="s">
        <v>705</v>
      </c>
      <c r="D712" t="s">
        <v>708</v>
      </c>
      <c r="E712" t="s">
        <v>653</v>
      </c>
      <c r="F712">
        <v>8347.23</v>
      </c>
      <c r="G712">
        <v>0</v>
      </c>
      <c r="H712" t="s">
        <v>602</v>
      </c>
      <c r="I712">
        <v>12733315.34</v>
      </c>
      <c r="J712" t="s">
        <v>641</v>
      </c>
    </row>
    <row r="713" spans="1:10">
      <c r="A713">
        <v>3</v>
      </c>
      <c r="B713">
        <v>27</v>
      </c>
      <c r="C713" t="s">
        <v>705</v>
      </c>
      <c r="D713" t="s">
        <v>685</v>
      </c>
      <c r="E713" t="s">
        <v>653</v>
      </c>
      <c r="F713">
        <v>7857.99</v>
      </c>
      <c r="G713">
        <v>0</v>
      </c>
      <c r="H713" t="s">
        <v>602</v>
      </c>
      <c r="I713">
        <v>12741173.33</v>
      </c>
      <c r="J713" t="s">
        <v>641</v>
      </c>
    </row>
    <row r="714" spans="1:10">
      <c r="A714">
        <v>3</v>
      </c>
      <c r="B714">
        <v>27</v>
      </c>
      <c r="C714" t="s">
        <v>705</v>
      </c>
      <c r="D714" t="s">
        <v>762</v>
      </c>
      <c r="E714" t="s">
        <v>653</v>
      </c>
      <c r="F714">
        <v>11392.59</v>
      </c>
      <c r="G714">
        <v>0</v>
      </c>
      <c r="H714" t="s">
        <v>602</v>
      </c>
      <c r="I714">
        <v>12752565.92</v>
      </c>
      <c r="J714" t="s">
        <v>641</v>
      </c>
    </row>
    <row r="715" spans="1:10">
      <c r="A715">
        <v>3</v>
      </c>
      <c r="B715">
        <v>27</v>
      </c>
      <c r="C715" t="s">
        <v>705</v>
      </c>
      <c r="D715" t="s">
        <v>753</v>
      </c>
      <c r="E715" t="s">
        <v>653</v>
      </c>
      <c r="F715">
        <v>399.38</v>
      </c>
      <c r="G715">
        <v>0</v>
      </c>
      <c r="H715" t="s">
        <v>602</v>
      </c>
      <c r="I715">
        <v>12752965.3</v>
      </c>
      <c r="J715" t="s">
        <v>641</v>
      </c>
    </row>
    <row r="716" spans="1:10">
      <c r="A716">
        <v>3</v>
      </c>
      <c r="B716">
        <v>27</v>
      </c>
      <c r="C716" t="s">
        <v>705</v>
      </c>
      <c r="D716" t="s">
        <v>668</v>
      </c>
      <c r="E716" t="s">
        <v>653</v>
      </c>
      <c r="F716">
        <v>24322.84</v>
      </c>
      <c r="G716">
        <v>0</v>
      </c>
      <c r="H716" t="s">
        <v>602</v>
      </c>
      <c r="I716">
        <v>12777288.14</v>
      </c>
      <c r="J716" t="s">
        <v>641</v>
      </c>
    </row>
    <row r="717" hidden="1" spans="1:10">
      <c r="A717">
        <v>3</v>
      </c>
      <c r="B717">
        <v>28</v>
      </c>
      <c r="C717" t="s">
        <v>707</v>
      </c>
      <c r="D717" t="s">
        <v>718</v>
      </c>
      <c r="E717" t="s">
        <v>671</v>
      </c>
      <c r="F717">
        <v>0</v>
      </c>
      <c r="G717">
        <v>14417.57</v>
      </c>
      <c r="H717" t="s">
        <v>602</v>
      </c>
      <c r="I717">
        <v>12762870.57</v>
      </c>
      <c r="J717" t="s">
        <v>641</v>
      </c>
    </row>
    <row r="718" hidden="1" spans="1:10">
      <c r="A718">
        <v>3</v>
      </c>
      <c r="B718">
        <v>28</v>
      </c>
      <c r="C718" t="s">
        <v>707</v>
      </c>
      <c r="D718" t="s">
        <v>759</v>
      </c>
      <c r="E718" t="s">
        <v>671</v>
      </c>
      <c r="F718">
        <v>0</v>
      </c>
      <c r="G718">
        <v>131909.28</v>
      </c>
      <c r="H718" t="s">
        <v>602</v>
      </c>
      <c r="I718">
        <v>12630961.29</v>
      </c>
      <c r="J718" t="s">
        <v>641</v>
      </c>
    </row>
    <row r="719" hidden="1" spans="1:10">
      <c r="A719">
        <v>3</v>
      </c>
      <c r="B719">
        <v>28</v>
      </c>
      <c r="C719" t="s">
        <v>707</v>
      </c>
      <c r="D719" t="s">
        <v>646</v>
      </c>
      <c r="E719" t="s">
        <v>671</v>
      </c>
      <c r="F719">
        <v>0</v>
      </c>
      <c r="G719">
        <v>1390.73</v>
      </c>
      <c r="H719" t="s">
        <v>602</v>
      </c>
      <c r="I719">
        <v>12629570.56</v>
      </c>
      <c r="J719" t="s">
        <v>641</v>
      </c>
    </row>
    <row r="720" hidden="1" spans="1:10">
      <c r="A720">
        <v>3</v>
      </c>
      <c r="B720">
        <v>28</v>
      </c>
      <c r="C720" t="s">
        <v>707</v>
      </c>
      <c r="D720" t="s">
        <v>672</v>
      </c>
      <c r="E720" t="s">
        <v>671</v>
      </c>
      <c r="F720">
        <v>0</v>
      </c>
      <c r="G720">
        <v>34838.27</v>
      </c>
      <c r="H720" t="s">
        <v>602</v>
      </c>
      <c r="I720">
        <v>12594732.29</v>
      </c>
      <c r="J720" t="s">
        <v>641</v>
      </c>
    </row>
    <row r="721" hidden="1" spans="1:10">
      <c r="A721">
        <v>3</v>
      </c>
      <c r="B721">
        <v>28</v>
      </c>
      <c r="C721" t="s">
        <v>707</v>
      </c>
      <c r="D721" t="s">
        <v>647</v>
      </c>
      <c r="E721" t="s">
        <v>671</v>
      </c>
      <c r="F721">
        <v>0</v>
      </c>
      <c r="G721">
        <v>1750.92</v>
      </c>
      <c r="H721" t="s">
        <v>602</v>
      </c>
      <c r="I721">
        <v>12592981.37</v>
      </c>
      <c r="J721" t="s">
        <v>641</v>
      </c>
    </row>
    <row r="722" hidden="1" spans="1:10">
      <c r="A722">
        <v>3</v>
      </c>
      <c r="B722">
        <v>28</v>
      </c>
      <c r="C722" t="s">
        <v>707</v>
      </c>
      <c r="D722" t="s">
        <v>682</v>
      </c>
      <c r="E722" t="s">
        <v>671</v>
      </c>
      <c r="F722">
        <v>0</v>
      </c>
      <c r="G722">
        <v>3892.05</v>
      </c>
      <c r="H722" t="s">
        <v>602</v>
      </c>
      <c r="I722">
        <v>12589089.32</v>
      </c>
      <c r="J722" t="s">
        <v>641</v>
      </c>
    </row>
    <row r="723" spans="1:10">
      <c r="A723">
        <v>3</v>
      </c>
      <c r="B723">
        <v>28</v>
      </c>
      <c r="C723" t="s">
        <v>707</v>
      </c>
      <c r="D723" t="s">
        <v>762</v>
      </c>
      <c r="E723" t="s">
        <v>653</v>
      </c>
      <c r="F723">
        <v>59229.55</v>
      </c>
      <c r="G723">
        <v>0</v>
      </c>
      <c r="H723" t="s">
        <v>602</v>
      </c>
      <c r="I723">
        <v>12648318.87</v>
      </c>
      <c r="J723" t="s">
        <v>641</v>
      </c>
    </row>
    <row r="724" spans="1:10">
      <c r="A724">
        <v>3</v>
      </c>
      <c r="B724">
        <v>28</v>
      </c>
      <c r="C724" t="s">
        <v>707</v>
      </c>
      <c r="D724" t="s">
        <v>748</v>
      </c>
      <c r="E724" t="s">
        <v>653</v>
      </c>
      <c r="F724">
        <v>19220.64</v>
      </c>
      <c r="G724">
        <v>0</v>
      </c>
      <c r="H724" t="s">
        <v>602</v>
      </c>
      <c r="I724">
        <v>12667539.51</v>
      </c>
      <c r="J724" t="s">
        <v>641</v>
      </c>
    </row>
    <row r="725" spans="1:10">
      <c r="A725">
        <v>3</v>
      </c>
      <c r="B725">
        <v>28</v>
      </c>
      <c r="C725" t="s">
        <v>707</v>
      </c>
      <c r="D725" t="s">
        <v>754</v>
      </c>
      <c r="E725" t="s">
        <v>653</v>
      </c>
      <c r="F725">
        <v>7977.81</v>
      </c>
      <c r="G725">
        <v>0</v>
      </c>
      <c r="H725" t="s">
        <v>602</v>
      </c>
      <c r="I725">
        <v>12675517.32</v>
      </c>
      <c r="J725" t="s">
        <v>641</v>
      </c>
    </row>
    <row r="726" spans="1:10">
      <c r="A726">
        <v>3</v>
      </c>
      <c r="B726">
        <v>28</v>
      </c>
      <c r="C726" t="s">
        <v>707</v>
      </c>
      <c r="D726" t="s">
        <v>753</v>
      </c>
      <c r="E726" t="s">
        <v>653</v>
      </c>
      <c r="F726">
        <v>3624.45</v>
      </c>
      <c r="G726">
        <v>0</v>
      </c>
      <c r="H726" t="s">
        <v>602</v>
      </c>
      <c r="I726">
        <v>12679141.77</v>
      </c>
      <c r="J726" t="s">
        <v>641</v>
      </c>
    </row>
    <row r="727" spans="1:10">
      <c r="A727">
        <v>3</v>
      </c>
      <c r="B727">
        <v>28</v>
      </c>
      <c r="C727" t="s">
        <v>707</v>
      </c>
      <c r="D727" t="s">
        <v>760</v>
      </c>
      <c r="E727" t="s">
        <v>653</v>
      </c>
      <c r="F727">
        <v>11981.7</v>
      </c>
      <c r="G727">
        <v>0</v>
      </c>
      <c r="H727" t="s">
        <v>602</v>
      </c>
      <c r="I727">
        <v>12691123.47</v>
      </c>
      <c r="J727" t="s">
        <v>641</v>
      </c>
    </row>
    <row r="728" spans="1:10">
      <c r="A728">
        <v>3</v>
      </c>
      <c r="B728">
        <v>28</v>
      </c>
      <c r="C728" t="s">
        <v>707</v>
      </c>
      <c r="D728" t="s">
        <v>749</v>
      </c>
      <c r="E728" t="s">
        <v>653</v>
      </c>
      <c r="F728">
        <v>3394.81</v>
      </c>
      <c r="G728">
        <v>0</v>
      </c>
      <c r="H728" t="s">
        <v>602</v>
      </c>
      <c r="I728">
        <v>12694518.28</v>
      </c>
      <c r="J728" t="s">
        <v>641</v>
      </c>
    </row>
    <row r="729" spans="1:10">
      <c r="A729">
        <v>3</v>
      </c>
      <c r="B729">
        <v>28</v>
      </c>
      <c r="C729" t="s">
        <v>707</v>
      </c>
      <c r="D729" t="s">
        <v>673</v>
      </c>
      <c r="E729" t="s">
        <v>653</v>
      </c>
      <c r="F729">
        <v>42684.78</v>
      </c>
      <c r="G729">
        <v>0</v>
      </c>
      <c r="H729" t="s">
        <v>602</v>
      </c>
      <c r="I729">
        <v>12737203.06</v>
      </c>
      <c r="J729" t="s">
        <v>641</v>
      </c>
    </row>
    <row r="730" spans="1:10">
      <c r="A730">
        <v>3</v>
      </c>
      <c r="B730">
        <v>28</v>
      </c>
      <c r="C730" t="s">
        <v>707</v>
      </c>
      <c r="D730" t="s">
        <v>687</v>
      </c>
      <c r="E730" t="s">
        <v>653</v>
      </c>
      <c r="F730">
        <v>2146.72</v>
      </c>
      <c r="G730">
        <v>0</v>
      </c>
      <c r="H730" t="s">
        <v>602</v>
      </c>
      <c r="I730">
        <v>12739349.78</v>
      </c>
      <c r="J730" t="s">
        <v>641</v>
      </c>
    </row>
    <row r="731" spans="1:10">
      <c r="A731">
        <v>3</v>
      </c>
      <c r="B731">
        <v>28</v>
      </c>
      <c r="C731" t="s">
        <v>707</v>
      </c>
      <c r="D731" t="s">
        <v>658</v>
      </c>
      <c r="E731" t="s">
        <v>653</v>
      </c>
      <c r="F731">
        <v>3714.32</v>
      </c>
      <c r="G731">
        <v>0</v>
      </c>
      <c r="H731" t="s">
        <v>602</v>
      </c>
      <c r="I731">
        <v>12743064.1</v>
      </c>
      <c r="J731" t="s">
        <v>641</v>
      </c>
    </row>
    <row r="732" hidden="1" spans="1:10">
      <c r="A732">
        <v>3</v>
      </c>
      <c r="B732">
        <v>29</v>
      </c>
      <c r="C732" t="s">
        <v>709</v>
      </c>
      <c r="D732" t="s">
        <v>672</v>
      </c>
      <c r="E732" t="s">
        <v>671</v>
      </c>
      <c r="F732">
        <v>0</v>
      </c>
      <c r="G732">
        <v>61382.22</v>
      </c>
      <c r="H732" t="s">
        <v>602</v>
      </c>
      <c r="I732">
        <v>12681681.88</v>
      </c>
      <c r="J732" t="s">
        <v>641</v>
      </c>
    </row>
    <row r="733" hidden="1" spans="1:10">
      <c r="A733">
        <v>3</v>
      </c>
      <c r="B733">
        <v>29</v>
      </c>
      <c r="C733" t="s">
        <v>709</v>
      </c>
      <c r="D733" t="s">
        <v>647</v>
      </c>
      <c r="E733" t="s">
        <v>671</v>
      </c>
      <c r="F733">
        <v>0</v>
      </c>
      <c r="G733">
        <v>1700.89</v>
      </c>
      <c r="H733" t="s">
        <v>602</v>
      </c>
      <c r="I733">
        <v>12679980.99</v>
      </c>
      <c r="J733" t="s">
        <v>641</v>
      </c>
    </row>
    <row r="734" hidden="1" spans="1:10">
      <c r="A734">
        <v>3</v>
      </c>
      <c r="B734">
        <v>29</v>
      </c>
      <c r="C734" t="s">
        <v>709</v>
      </c>
      <c r="D734" t="s">
        <v>759</v>
      </c>
      <c r="E734" t="s">
        <v>671</v>
      </c>
      <c r="F734">
        <v>0</v>
      </c>
      <c r="G734">
        <v>16488.66</v>
      </c>
      <c r="H734" t="s">
        <v>602</v>
      </c>
      <c r="I734">
        <v>12663492.33</v>
      </c>
      <c r="J734" t="s">
        <v>641</v>
      </c>
    </row>
    <row r="735" hidden="1" spans="1:10">
      <c r="A735">
        <v>3</v>
      </c>
      <c r="B735">
        <v>29</v>
      </c>
      <c r="C735" t="s">
        <v>709</v>
      </c>
      <c r="D735" t="s">
        <v>692</v>
      </c>
      <c r="E735" t="s">
        <v>671</v>
      </c>
      <c r="F735">
        <v>0</v>
      </c>
      <c r="G735">
        <v>1610.85</v>
      </c>
      <c r="H735" t="s">
        <v>602</v>
      </c>
      <c r="I735">
        <v>12661881.48</v>
      </c>
      <c r="J735" t="s">
        <v>641</v>
      </c>
    </row>
    <row r="736" spans="1:10">
      <c r="A736">
        <v>3</v>
      </c>
      <c r="B736">
        <v>29</v>
      </c>
      <c r="C736" t="s">
        <v>709</v>
      </c>
      <c r="D736" t="s">
        <v>652</v>
      </c>
      <c r="E736" t="s">
        <v>697</v>
      </c>
      <c r="F736">
        <v>8017.75</v>
      </c>
      <c r="G736">
        <v>0</v>
      </c>
      <c r="H736" t="s">
        <v>602</v>
      </c>
      <c r="I736">
        <v>12669899.23</v>
      </c>
      <c r="J736" t="s">
        <v>641</v>
      </c>
    </row>
    <row r="737" spans="1:10">
      <c r="A737">
        <v>3</v>
      </c>
      <c r="B737">
        <v>29</v>
      </c>
      <c r="C737" t="s">
        <v>709</v>
      </c>
      <c r="D737" t="s">
        <v>760</v>
      </c>
      <c r="E737" t="s">
        <v>697</v>
      </c>
      <c r="F737">
        <v>13479.41</v>
      </c>
      <c r="G737">
        <v>0</v>
      </c>
      <c r="H737" t="s">
        <v>602</v>
      </c>
      <c r="I737">
        <v>12683378.64</v>
      </c>
      <c r="J737" t="s">
        <v>641</v>
      </c>
    </row>
    <row r="738" spans="1:10">
      <c r="A738">
        <v>3</v>
      </c>
      <c r="B738">
        <v>29</v>
      </c>
      <c r="C738" t="s">
        <v>709</v>
      </c>
      <c r="D738" t="s">
        <v>753</v>
      </c>
      <c r="E738" t="s">
        <v>697</v>
      </c>
      <c r="F738">
        <v>569.13</v>
      </c>
      <c r="G738">
        <v>0</v>
      </c>
      <c r="H738" t="s">
        <v>602</v>
      </c>
      <c r="I738">
        <v>12683947.77</v>
      </c>
      <c r="J738" t="s">
        <v>641</v>
      </c>
    </row>
    <row r="739" spans="1:10">
      <c r="A739">
        <v>3</v>
      </c>
      <c r="B739">
        <v>29</v>
      </c>
      <c r="C739" t="s">
        <v>709</v>
      </c>
      <c r="D739" t="s">
        <v>668</v>
      </c>
      <c r="E739" t="s">
        <v>697</v>
      </c>
      <c r="F739">
        <v>12161.42</v>
      </c>
      <c r="G739">
        <v>0</v>
      </c>
      <c r="H739" t="s">
        <v>602</v>
      </c>
      <c r="I739">
        <v>12696109.19</v>
      </c>
      <c r="J739" t="s">
        <v>641</v>
      </c>
    </row>
    <row r="740" spans="1:10">
      <c r="A740">
        <v>3</v>
      </c>
      <c r="B740">
        <v>29</v>
      </c>
      <c r="C740" t="s">
        <v>709</v>
      </c>
      <c r="D740" t="s">
        <v>673</v>
      </c>
      <c r="E740" t="s">
        <v>697</v>
      </c>
      <c r="F740">
        <v>77002.34</v>
      </c>
      <c r="G740">
        <v>0</v>
      </c>
      <c r="H740" t="s">
        <v>602</v>
      </c>
      <c r="I740">
        <v>12773111.53</v>
      </c>
      <c r="J740" t="s">
        <v>641</v>
      </c>
    </row>
    <row r="741" spans="1:10">
      <c r="A741">
        <v>3</v>
      </c>
      <c r="B741">
        <v>29</v>
      </c>
      <c r="C741" t="s">
        <v>709</v>
      </c>
      <c r="D741" t="s">
        <v>762</v>
      </c>
      <c r="E741" t="s">
        <v>697</v>
      </c>
      <c r="F741">
        <v>46199.4</v>
      </c>
      <c r="G741">
        <v>0</v>
      </c>
      <c r="H741" t="s">
        <v>602</v>
      </c>
      <c r="I741">
        <v>12819310.93</v>
      </c>
      <c r="J741" t="s">
        <v>641</v>
      </c>
    </row>
    <row r="742" spans="1:10">
      <c r="A742">
        <v>3</v>
      </c>
      <c r="B742">
        <v>29</v>
      </c>
      <c r="C742" t="s">
        <v>709</v>
      </c>
      <c r="D742" t="s">
        <v>685</v>
      </c>
      <c r="E742" t="s">
        <v>697</v>
      </c>
      <c r="F742">
        <v>11911.8</v>
      </c>
      <c r="G742">
        <v>0</v>
      </c>
      <c r="H742" t="s">
        <v>602</v>
      </c>
      <c r="I742">
        <v>12831222.73</v>
      </c>
      <c r="J742" t="s">
        <v>641</v>
      </c>
    </row>
    <row r="743" spans="1:10">
      <c r="A743">
        <v>3</v>
      </c>
      <c r="B743">
        <v>29</v>
      </c>
      <c r="C743" t="s">
        <v>709</v>
      </c>
      <c r="D743" t="s">
        <v>748</v>
      </c>
      <c r="E743" t="s">
        <v>697</v>
      </c>
      <c r="F743">
        <v>9685.21</v>
      </c>
      <c r="G743">
        <v>0</v>
      </c>
      <c r="H743" t="s">
        <v>602</v>
      </c>
      <c r="I743">
        <v>12840907.94</v>
      </c>
      <c r="J743" t="s">
        <v>641</v>
      </c>
    </row>
    <row r="744" hidden="1" spans="4:9">
      <c r="D744" t="s">
        <v>726</v>
      </c>
      <c r="F744">
        <v>4247876.78</v>
      </c>
      <c r="G744">
        <v>1400005.27</v>
      </c>
      <c r="H744" t="s">
        <v>602</v>
      </c>
      <c r="I744">
        <v>12840907.94</v>
      </c>
    </row>
    <row r="745" hidden="1" spans="4:9">
      <c r="D745" t="s">
        <v>727</v>
      </c>
      <c r="F745">
        <v>31455781.97</v>
      </c>
      <c r="G745">
        <v>30098999.29</v>
      </c>
      <c r="H745" t="s">
        <v>602</v>
      </c>
      <c r="I745">
        <v>12840907.94</v>
      </c>
    </row>
    <row r="746" hidden="1" spans="1:10">
      <c r="A746">
        <v>4</v>
      </c>
      <c r="B746">
        <v>1</v>
      </c>
      <c r="C746" t="s">
        <v>730</v>
      </c>
      <c r="D746" t="s">
        <v>647</v>
      </c>
      <c r="E746" t="s">
        <v>671</v>
      </c>
      <c r="F746">
        <v>0</v>
      </c>
      <c r="G746">
        <v>1660.87</v>
      </c>
      <c r="H746" t="s">
        <v>602</v>
      </c>
      <c r="I746">
        <v>12839247.07</v>
      </c>
      <c r="J746" t="s">
        <v>641</v>
      </c>
    </row>
    <row r="747" hidden="1" spans="1:10">
      <c r="A747">
        <v>4</v>
      </c>
      <c r="B747">
        <v>1</v>
      </c>
      <c r="C747" t="s">
        <v>730</v>
      </c>
      <c r="D747" t="s">
        <v>672</v>
      </c>
      <c r="E747" t="s">
        <v>671</v>
      </c>
      <c r="F747">
        <v>0</v>
      </c>
      <c r="G747">
        <v>47624.99</v>
      </c>
      <c r="H747" t="s">
        <v>602</v>
      </c>
      <c r="I747">
        <v>12791622.08</v>
      </c>
      <c r="J747" t="s">
        <v>641</v>
      </c>
    </row>
    <row r="748" spans="1:10">
      <c r="A748">
        <v>4</v>
      </c>
      <c r="B748">
        <v>1</v>
      </c>
      <c r="C748" t="s">
        <v>730</v>
      </c>
      <c r="D748" t="s">
        <v>748</v>
      </c>
      <c r="E748" t="s">
        <v>690</v>
      </c>
      <c r="F748">
        <v>19520.18</v>
      </c>
      <c r="G748">
        <v>0</v>
      </c>
      <c r="H748" t="s">
        <v>602</v>
      </c>
      <c r="I748">
        <v>12811142.26</v>
      </c>
      <c r="J748" t="s">
        <v>641</v>
      </c>
    </row>
    <row r="749" spans="1:10">
      <c r="A749">
        <v>4</v>
      </c>
      <c r="B749">
        <v>1</v>
      </c>
      <c r="C749" t="s">
        <v>730</v>
      </c>
      <c r="D749" t="s">
        <v>762</v>
      </c>
      <c r="E749" t="s">
        <v>690</v>
      </c>
      <c r="F749">
        <v>14278.16</v>
      </c>
      <c r="G749">
        <v>0</v>
      </c>
      <c r="H749" t="s">
        <v>602</v>
      </c>
      <c r="I749">
        <v>12825420.42</v>
      </c>
      <c r="J749" t="s">
        <v>641</v>
      </c>
    </row>
    <row r="750" spans="1:10">
      <c r="A750">
        <v>4</v>
      </c>
      <c r="B750">
        <v>1</v>
      </c>
      <c r="C750" t="s">
        <v>730</v>
      </c>
      <c r="D750" t="s">
        <v>673</v>
      </c>
      <c r="E750" t="s">
        <v>690</v>
      </c>
      <c r="F750">
        <v>41935.92</v>
      </c>
      <c r="G750">
        <v>0</v>
      </c>
      <c r="H750" t="s">
        <v>602</v>
      </c>
      <c r="I750">
        <v>12867356.34</v>
      </c>
      <c r="J750" t="s">
        <v>641</v>
      </c>
    </row>
    <row r="751" spans="1:10">
      <c r="A751">
        <v>4</v>
      </c>
      <c r="B751">
        <v>1</v>
      </c>
      <c r="C751" t="s">
        <v>730</v>
      </c>
      <c r="D751" t="s">
        <v>652</v>
      </c>
      <c r="E751" t="s">
        <v>690</v>
      </c>
      <c r="F751">
        <v>3334.91</v>
      </c>
      <c r="G751">
        <v>0</v>
      </c>
      <c r="H751" t="s">
        <v>602</v>
      </c>
      <c r="I751">
        <v>12870691.25</v>
      </c>
      <c r="J751" t="s">
        <v>641</v>
      </c>
    </row>
    <row r="752" spans="1:10">
      <c r="A752">
        <v>4</v>
      </c>
      <c r="B752">
        <v>1</v>
      </c>
      <c r="C752" t="s">
        <v>730</v>
      </c>
      <c r="D752" t="s">
        <v>675</v>
      </c>
      <c r="E752" t="s">
        <v>690</v>
      </c>
      <c r="F752">
        <v>2276.51</v>
      </c>
      <c r="G752">
        <v>0</v>
      </c>
      <c r="H752" t="s">
        <v>602</v>
      </c>
      <c r="I752">
        <v>12872967.76</v>
      </c>
      <c r="J752" t="s">
        <v>641</v>
      </c>
    </row>
    <row r="753" spans="1:10">
      <c r="A753">
        <v>4</v>
      </c>
      <c r="B753">
        <v>1</v>
      </c>
      <c r="C753" t="s">
        <v>730</v>
      </c>
      <c r="D753" t="s">
        <v>742</v>
      </c>
      <c r="E753" t="s">
        <v>690</v>
      </c>
      <c r="F753">
        <v>2066.82</v>
      </c>
      <c r="G753">
        <v>0</v>
      </c>
      <c r="H753" t="s">
        <v>602</v>
      </c>
      <c r="I753">
        <v>12875034.58</v>
      </c>
      <c r="J753" t="s">
        <v>641</v>
      </c>
    </row>
    <row r="754" spans="1:10">
      <c r="A754">
        <v>4</v>
      </c>
      <c r="B754">
        <v>1</v>
      </c>
      <c r="C754" t="s">
        <v>730</v>
      </c>
      <c r="D754" t="s">
        <v>753</v>
      </c>
      <c r="E754" t="s">
        <v>690</v>
      </c>
      <c r="F754">
        <v>1897.1</v>
      </c>
      <c r="G754">
        <v>0</v>
      </c>
      <c r="H754" t="s">
        <v>602</v>
      </c>
      <c r="I754">
        <v>12876931.68</v>
      </c>
      <c r="J754" t="s">
        <v>641</v>
      </c>
    </row>
    <row r="755" spans="1:10">
      <c r="A755">
        <v>4</v>
      </c>
      <c r="B755">
        <v>1</v>
      </c>
      <c r="C755" t="s">
        <v>730</v>
      </c>
      <c r="D755" t="s">
        <v>685</v>
      </c>
      <c r="E755" t="s">
        <v>690</v>
      </c>
      <c r="F755">
        <v>8137.57</v>
      </c>
      <c r="G755">
        <v>0</v>
      </c>
      <c r="H755" t="s">
        <v>602</v>
      </c>
      <c r="I755">
        <v>12885069.25</v>
      </c>
      <c r="J755" t="s">
        <v>641</v>
      </c>
    </row>
    <row r="756" spans="1:10">
      <c r="A756">
        <v>4</v>
      </c>
      <c r="B756">
        <v>1</v>
      </c>
      <c r="C756" t="s">
        <v>730</v>
      </c>
      <c r="D756" t="s">
        <v>721</v>
      </c>
      <c r="E756" t="s">
        <v>690</v>
      </c>
      <c r="F756">
        <v>83831.95</v>
      </c>
      <c r="G756">
        <v>0</v>
      </c>
      <c r="H756" t="s">
        <v>602</v>
      </c>
      <c r="I756">
        <v>12968901.2</v>
      </c>
      <c r="J756" t="s">
        <v>641</v>
      </c>
    </row>
    <row r="757" spans="1:10">
      <c r="A757">
        <v>4</v>
      </c>
      <c r="B757">
        <v>1</v>
      </c>
      <c r="C757" t="s">
        <v>730</v>
      </c>
      <c r="D757" t="s">
        <v>657</v>
      </c>
      <c r="E757" t="s">
        <v>690</v>
      </c>
      <c r="F757">
        <v>58241.04</v>
      </c>
      <c r="G757">
        <v>0</v>
      </c>
      <c r="H757" t="s">
        <v>602</v>
      </c>
      <c r="I757">
        <v>13027142.24</v>
      </c>
      <c r="J757" t="s">
        <v>641</v>
      </c>
    </row>
    <row r="758" hidden="1" spans="1:10">
      <c r="A758">
        <v>4</v>
      </c>
      <c r="B758">
        <v>2</v>
      </c>
      <c r="C758" t="s">
        <v>720</v>
      </c>
      <c r="D758" t="s">
        <v>661</v>
      </c>
      <c r="E758" t="s">
        <v>671</v>
      </c>
      <c r="F758">
        <v>0</v>
      </c>
      <c r="G758">
        <v>6083.19</v>
      </c>
      <c r="H758" t="s">
        <v>602</v>
      </c>
      <c r="I758">
        <v>13021059.05</v>
      </c>
      <c r="J758" t="s">
        <v>641</v>
      </c>
    </row>
    <row r="759" hidden="1" spans="1:10">
      <c r="A759">
        <v>4</v>
      </c>
      <c r="B759">
        <v>2</v>
      </c>
      <c r="C759" t="s">
        <v>720</v>
      </c>
      <c r="D759" t="s">
        <v>646</v>
      </c>
      <c r="E759" t="s">
        <v>671</v>
      </c>
      <c r="F759">
        <v>0</v>
      </c>
      <c r="G759">
        <v>5683.01</v>
      </c>
      <c r="H759" t="s">
        <v>602</v>
      </c>
      <c r="I759">
        <v>13015376.04</v>
      </c>
      <c r="J759" t="s">
        <v>641</v>
      </c>
    </row>
    <row r="760" hidden="1" spans="1:10">
      <c r="A760">
        <v>4</v>
      </c>
      <c r="B760">
        <v>2</v>
      </c>
      <c r="C760" t="s">
        <v>720</v>
      </c>
      <c r="D760" t="s">
        <v>672</v>
      </c>
      <c r="E760" t="s">
        <v>671</v>
      </c>
      <c r="F760">
        <v>0</v>
      </c>
      <c r="G760">
        <v>13557.12</v>
      </c>
      <c r="H760" t="s">
        <v>602</v>
      </c>
      <c r="I760">
        <v>13001818.92</v>
      </c>
      <c r="J760" t="s">
        <v>641</v>
      </c>
    </row>
    <row r="761" hidden="1" spans="1:10">
      <c r="A761">
        <v>4</v>
      </c>
      <c r="B761">
        <v>2</v>
      </c>
      <c r="C761" t="s">
        <v>720</v>
      </c>
      <c r="D761" t="s">
        <v>647</v>
      </c>
      <c r="E761" t="s">
        <v>671</v>
      </c>
      <c r="F761">
        <v>0</v>
      </c>
      <c r="G761">
        <v>1700.89</v>
      </c>
      <c r="H761" t="s">
        <v>602</v>
      </c>
      <c r="I761">
        <v>13000118.03</v>
      </c>
      <c r="J761" t="s">
        <v>641</v>
      </c>
    </row>
    <row r="762" hidden="1" spans="1:10">
      <c r="A762">
        <v>4</v>
      </c>
      <c r="B762">
        <v>2</v>
      </c>
      <c r="C762" t="s">
        <v>720</v>
      </c>
      <c r="D762" t="s">
        <v>710</v>
      </c>
      <c r="E762" t="s">
        <v>671</v>
      </c>
      <c r="F762">
        <v>0</v>
      </c>
      <c r="G762">
        <v>13837.27</v>
      </c>
      <c r="H762" t="s">
        <v>602</v>
      </c>
      <c r="I762">
        <v>12986280.76</v>
      </c>
      <c r="J762" t="s">
        <v>641</v>
      </c>
    </row>
    <row r="763" hidden="1" spans="1:10">
      <c r="A763">
        <v>4</v>
      </c>
      <c r="B763">
        <v>2</v>
      </c>
      <c r="C763" t="s">
        <v>720</v>
      </c>
      <c r="D763" t="s">
        <v>682</v>
      </c>
      <c r="E763" t="s">
        <v>671</v>
      </c>
      <c r="F763">
        <v>0</v>
      </c>
      <c r="G763">
        <v>4142.17</v>
      </c>
      <c r="H763" t="s">
        <v>602</v>
      </c>
      <c r="I763">
        <v>12982138.59</v>
      </c>
      <c r="J763" t="s">
        <v>641</v>
      </c>
    </row>
    <row r="764" hidden="1" spans="1:10">
      <c r="A764">
        <v>4</v>
      </c>
      <c r="B764">
        <v>2</v>
      </c>
      <c r="C764" t="s">
        <v>720</v>
      </c>
      <c r="D764" t="s">
        <v>683</v>
      </c>
      <c r="E764" t="s">
        <v>671</v>
      </c>
      <c r="F764">
        <v>0</v>
      </c>
      <c r="G764">
        <v>1120.59</v>
      </c>
      <c r="H764" t="s">
        <v>602</v>
      </c>
      <c r="I764">
        <v>12981018</v>
      </c>
      <c r="J764" t="s">
        <v>641</v>
      </c>
    </row>
    <row r="765" hidden="1" spans="1:10">
      <c r="A765">
        <v>4</v>
      </c>
      <c r="B765">
        <v>2</v>
      </c>
      <c r="C765" t="s">
        <v>720</v>
      </c>
      <c r="D765" t="s">
        <v>692</v>
      </c>
      <c r="E765" t="s">
        <v>671</v>
      </c>
      <c r="F765">
        <v>0</v>
      </c>
      <c r="G765">
        <v>1620.85</v>
      </c>
      <c r="H765" t="s">
        <v>602</v>
      </c>
      <c r="I765">
        <v>12979397.15</v>
      </c>
      <c r="J765" t="s">
        <v>641</v>
      </c>
    </row>
    <row r="766" spans="1:10">
      <c r="A766">
        <v>4</v>
      </c>
      <c r="B766">
        <v>2</v>
      </c>
      <c r="C766" t="s">
        <v>720</v>
      </c>
      <c r="D766" t="s">
        <v>708</v>
      </c>
      <c r="E766" t="s">
        <v>653</v>
      </c>
      <c r="F766">
        <v>13169.82</v>
      </c>
      <c r="G766">
        <v>0</v>
      </c>
      <c r="H766" t="s">
        <v>602</v>
      </c>
      <c r="I766">
        <v>12992566.97</v>
      </c>
      <c r="J766" t="s">
        <v>641</v>
      </c>
    </row>
    <row r="767" spans="1:10">
      <c r="A767">
        <v>4</v>
      </c>
      <c r="B767">
        <v>2</v>
      </c>
      <c r="C767" t="s">
        <v>720</v>
      </c>
      <c r="D767" t="s">
        <v>667</v>
      </c>
      <c r="E767" t="s">
        <v>653</v>
      </c>
      <c r="F767">
        <v>40238.54</v>
      </c>
      <c r="G767">
        <v>0</v>
      </c>
      <c r="H767" t="s">
        <v>602</v>
      </c>
      <c r="I767">
        <v>13032805.51</v>
      </c>
      <c r="J767" t="s">
        <v>641</v>
      </c>
    </row>
    <row r="768" spans="1:10">
      <c r="A768">
        <v>4</v>
      </c>
      <c r="B768">
        <v>2</v>
      </c>
      <c r="C768" t="s">
        <v>720</v>
      </c>
      <c r="D768" t="s">
        <v>668</v>
      </c>
      <c r="E768" t="s">
        <v>653</v>
      </c>
      <c r="F768">
        <v>24672.31</v>
      </c>
      <c r="G768">
        <v>0</v>
      </c>
      <c r="H768" t="s">
        <v>602</v>
      </c>
      <c r="I768">
        <v>13057477.82</v>
      </c>
      <c r="J768" t="s">
        <v>641</v>
      </c>
    </row>
    <row r="769" spans="1:10">
      <c r="A769">
        <v>4</v>
      </c>
      <c r="B769">
        <v>2</v>
      </c>
      <c r="C769" t="s">
        <v>720</v>
      </c>
      <c r="D769" t="s">
        <v>760</v>
      </c>
      <c r="E769" t="s">
        <v>653</v>
      </c>
      <c r="F769">
        <v>13479.41</v>
      </c>
      <c r="G769">
        <v>0</v>
      </c>
      <c r="H769" t="s">
        <v>602</v>
      </c>
      <c r="I769">
        <v>13070957.23</v>
      </c>
      <c r="J769" t="s">
        <v>641</v>
      </c>
    </row>
    <row r="770" spans="1:10">
      <c r="A770">
        <v>4</v>
      </c>
      <c r="B770">
        <v>2</v>
      </c>
      <c r="C770" t="s">
        <v>720</v>
      </c>
      <c r="D770" t="s">
        <v>753</v>
      </c>
      <c r="E770" t="s">
        <v>653</v>
      </c>
      <c r="F770">
        <v>2685.88</v>
      </c>
      <c r="G770">
        <v>0</v>
      </c>
      <c r="H770" t="s">
        <v>602</v>
      </c>
      <c r="I770">
        <v>13073643.11</v>
      </c>
      <c r="J770" t="s">
        <v>641</v>
      </c>
    </row>
    <row r="771" spans="1:10">
      <c r="A771">
        <v>4</v>
      </c>
      <c r="B771">
        <v>2</v>
      </c>
      <c r="C771" t="s">
        <v>720</v>
      </c>
      <c r="D771" t="s">
        <v>754</v>
      </c>
      <c r="E771" t="s">
        <v>653</v>
      </c>
      <c r="F771">
        <v>3953.97</v>
      </c>
      <c r="G771">
        <v>0</v>
      </c>
      <c r="H771" t="s">
        <v>602</v>
      </c>
      <c r="I771">
        <v>13077597.08</v>
      </c>
      <c r="J771" t="s">
        <v>641</v>
      </c>
    </row>
    <row r="772" spans="1:10">
      <c r="A772">
        <v>4</v>
      </c>
      <c r="B772">
        <v>2</v>
      </c>
      <c r="C772" t="s">
        <v>720</v>
      </c>
      <c r="D772" t="s">
        <v>673</v>
      </c>
      <c r="E772" t="s">
        <v>653</v>
      </c>
      <c r="F772">
        <v>7089.17</v>
      </c>
      <c r="G772">
        <v>0</v>
      </c>
      <c r="H772" t="s">
        <v>602</v>
      </c>
      <c r="I772">
        <v>13084686.25</v>
      </c>
      <c r="J772" t="s">
        <v>641</v>
      </c>
    </row>
    <row r="773" spans="1:10">
      <c r="A773">
        <v>4</v>
      </c>
      <c r="B773">
        <v>2</v>
      </c>
      <c r="C773" t="s">
        <v>720</v>
      </c>
      <c r="D773" t="s">
        <v>719</v>
      </c>
      <c r="E773" t="s">
        <v>653</v>
      </c>
      <c r="F773">
        <v>3434.76</v>
      </c>
      <c r="G773">
        <v>0</v>
      </c>
      <c r="H773" t="s">
        <v>602</v>
      </c>
      <c r="I773">
        <v>13088121.01</v>
      </c>
      <c r="J773" t="s">
        <v>641</v>
      </c>
    </row>
    <row r="774" spans="1:10">
      <c r="A774">
        <v>4</v>
      </c>
      <c r="B774">
        <v>2</v>
      </c>
      <c r="C774" t="s">
        <v>720</v>
      </c>
      <c r="D774" t="s">
        <v>657</v>
      </c>
      <c r="E774" t="s">
        <v>653</v>
      </c>
      <c r="F774">
        <v>19190.69</v>
      </c>
      <c r="G774">
        <v>0</v>
      </c>
      <c r="H774" t="s">
        <v>602</v>
      </c>
      <c r="I774">
        <v>13107311.7</v>
      </c>
      <c r="J774" t="s">
        <v>641</v>
      </c>
    </row>
    <row r="775" spans="1:10">
      <c r="A775">
        <v>4</v>
      </c>
      <c r="B775">
        <v>2</v>
      </c>
      <c r="C775" t="s">
        <v>720</v>
      </c>
      <c r="D775" t="s">
        <v>748</v>
      </c>
      <c r="E775" t="s">
        <v>653</v>
      </c>
      <c r="F775">
        <v>179186.32</v>
      </c>
      <c r="G775">
        <v>0</v>
      </c>
      <c r="H775" t="s">
        <v>602</v>
      </c>
      <c r="I775">
        <v>13286498.02</v>
      </c>
      <c r="J775" t="s">
        <v>641</v>
      </c>
    </row>
    <row r="776" spans="1:10">
      <c r="A776">
        <v>4</v>
      </c>
      <c r="B776">
        <v>2</v>
      </c>
      <c r="C776" t="s">
        <v>720</v>
      </c>
      <c r="D776" t="s">
        <v>762</v>
      </c>
      <c r="E776" t="s">
        <v>653</v>
      </c>
      <c r="F776">
        <v>156840.48</v>
      </c>
      <c r="G776">
        <v>0</v>
      </c>
      <c r="H776" t="s">
        <v>602</v>
      </c>
      <c r="I776">
        <v>13443338.5</v>
      </c>
      <c r="J776" t="s">
        <v>641</v>
      </c>
    </row>
    <row r="777" spans="1:10">
      <c r="A777">
        <v>4</v>
      </c>
      <c r="B777">
        <v>2</v>
      </c>
      <c r="C777" t="s">
        <v>720</v>
      </c>
      <c r="D777" t="s">
        <v>734</v>
      </c>
      <c r="E777" t="s">
        <v>653</v>
      </c>
      <c r="F777">
        <v>125358.53</v>
      </c>
      <c r="G777">
        <v>0</v>
      </c>
      <c r="H777" t="s">
        <v>602</v>
      </c>
      <c r="I777">
        <v>13568697.03</v>
      </c>
      <c r="J777" t="s">
        <v>641</v>
      </c>
    </row>
    <row r="778" spans="1:10">
      <c r="A778">
        <v>4</v>
      </c>
      <c r="B778">
        <v>2</v>
      </c>
      <c r="C778" t="s">
        <v>720</v>
      </c>
      <c r="D778" t="s">
        <v>735</v>
      </c>
      <c r="E778" t="s">
        <v>653</v>
      </c>
      <c r="F778">
        <v>2046.87</v>
      </c>
      <c r="G778">
        <v>0</v>
      </c>
      <c r="H778" t="s">
        <v>602</v>
      </c>
      <c r="I778">
        <v>13570743.9</v>
      </c>
      <c r="J778" t="s">
        <v>641</v>
      </c>
    </row>
    <row r="779" spans="1:10">
      <c r="A779">
        <v>4</v>
      </c>
      <c r="B779">
        <v>2</v>
      </c>
      <c r="C779" t="s">
        <v>720</v>
      </c>
      <c r="D779" t="s">
        <v>685</v>
      </c>
      <c r="E779" t="s">
        <v>653</v>
      </c>
      <c r="F779">
        <v>16874.21</v>
      </c>
      <c r="G779">
        <v>0</v>
      </c>
      <c r="H779" t="s">
        <v>602</v>
      </c>
      <c r="I779">
        <v>13587618.11</v>
      </c>
      <c r="J779" t="s">
        <v>641</v>
      </c>
    </row>
    <row r="780" hidden="1" spans="1:10">
      <c r="A780">
        <v>4</v>
      </c>
      <c r="B780">
        <v>3</v>
      </c>
      <c r="C780" t="s">
        <v>732</v>
      </c>
      <c r="D780" t="s">
        <v>683</v>
      </c>
      <c r="E780" t="s">
        <v>671</v>
      </c>
      <c r="F780">
        <v>0</v>
      </c>
      <c r="G780">
        <v>1090.58</v>
      </c>
      <c r="H780" t="s">
        <v>602</v>
      </c>
      <c r="I780">
        <v>13586527.53</v>
      </c>
      <c r="J780" t="s">
        <v>641</v>
      </c>
    </row>
    <row r="781" hidden="1" spans="1:10">
      <c r="A781">
        <v>4</v>
      </c>
      <c r="B781">
        <v>3</v>
      </c>
      <c r="C781" t="s">
        <v>732</v>
      </c>
      <c r="D781" t="s">
        <v>692</v>
      </c>
      <c r="E781" t="s">
        <v>671</v>
      </c>
      <c r="F781">
        <v>0</v>
      </c>
      <c r="G781">
        <v>3181.67</v>
      </c>
      <c r="H781" t="s">
        <v>602</v>
      </c>
      <c r="I781">
        <v>13583345.86</v>
      </c>
      <c r="J781" t="s">
        <v>641</v>
      </c>
    </row>
    <row r="782" hidden="1" spans="1:10">
      <c r="A782">
        <v>4</v>
      </c>
      <c r="B782">
        <v>3</v>
      </c>
      <c r="C782" t="s">
        <v>732</v>
      </c>
      <c r="D782" t="s">
        <v>647</v>
      </c>
      <c r="E782" t="s">
        <v>671</v>
      </c>
      <c r="F782">
        <v>0</v>
      </c>
      <c r="G782">
        <v>1660.87</v>
      </c>
      <c r="H782" t="s">
        <v>602</v>
      </c>
      <c r="I782">
        <v>13581684.99</v>
      </c>
      <c r="J782" t="s">
        <v>641</v>
      </c>
    </row>
    <row r="783" hidden="1" spans="1:10">
      <c r="A783">
        <v>4</v>
      </c>
      <c r="B783">
        <v>3</v>
      </c>
      <c r="C783" t="s">
        <v>732</v>
      </c>
      <c r="D783" t="s">
        <v>701</v>
      </c>
      <c r="E783" t="s">
        <v>671</v>
      </c>
      <c r="F783">
        <v>0</v>
      </c>
      <c r="G783">
        <v>700.37</v>
      </c>
      <c r="H783" t="s">
        <v>602</v>
      </c>
      <c r="I783">
        <v>13580984.62</v>
      </c>
      <c r="J783" t="s">
        <v>641</v>
      </c>
    </row>
    <row r="784" hidden="1" spans="1:10">
      <c r="A784">
        <v>4</v>
      </c>
      <c r="B784">
        <v>3</v>
      </c>
      <c r="C784" t="s">
        <v>732</v>
      </c>
      <c r="D784" t="s">
        <v>643</v>
      </c>
      <c r="E784" t="s">
        <v>671</v>
      </c>
      <c r="F784">
        <v>0</v>
      </c>
      <c r="G784">
        <v>7203.79</v>
      </c>
      <c r="H784" t="s">
        <v>602</v>
      </c>
      <c r="I784">
        <v>13573780.83</v>
      </c>
      <c r="J784" t="s">
        <v>641</v>
      </c>
    </row>
    <row r="785" spans="1:10">
      <c r="A785">
        <v>4</v>
      </c>
      <c r="B785">
        <v>3</v>
      </c>
      <c r="C785" t="s">
        <v>732</v>
      </c>
      <c r="D785" t="s">
        <v>657</v>
      </c>
      <c r="E785" t="s">
        <v>653</v>
      </c>
      <c r="F785">
        <v>9605.33</v>
      </c>
      <c r="G785">
        <v>0</v>
      </c>
      <c r="H785" t="s">
        <v>602</v>
      </c>
      <c r="I785">
        <v>13583386.16</v>
      </c>
      <c r="J785" t="s">
        <v>641</v>
      </c>
    </row>
    <row r="786" spans="1:10">
      <c r="A786">
        <v>4</v>
      </c>
      <c r="B786">
        <v>3</v>
      </c>
      <c r="C786" t="s">
        <v>732</v>
      </c>
      <c r="D786" t="s">
        <v>748</v>
      </c>
      <c r="E786" t="s">
        <v>653</v>
      </c>
      <c r="F786">
        <v>39948.98</v>
      </c>
      <c r="G786">
        <v>0</v>
      </c>
      <c r="H786" t="s">
        <v>602</v>
      </c>
      <c r="I786">
        <v>13623335.14</v>
      </c>
      <c r="J786" t="s">
        <v>641</v>
      </c>
    </row>
    <row r="787" spans="1:10">
      <c r="A787">
        <v>4</v>
      </c>
      <c r="B787">
        <v>3</v>
      </c>
      <c r="C787" t="s">
        <v>732</v>
      </c>
      <c r="D787" t="s">
        <v>734</v>
      </c>
      <c r="E787" t="s">
        <v>653</v>
      </c>
      <c r="F787">
        <v>256158.75</v>
      </c>
      <c r="G787">
        <v>0</v>
      </c>
      <c r="H787" t="s">
        <v>602</v>
      </c>
      <c r="I787">
        <v>13879493.89</v>
      </c>
      <c r="J787" t="s">
        <v>641</v>
      </c>
    </row>
    <row r="788" spans="1:10">
      <c r="A788">
        <v>4</v>
      </c>
      <c r="B788">
        <v>3</v>
      </c>
      <c r="C788" t="s">
        <v>732</v>
      </c>
      <c r="D788" t="s">
        <v>719</v>
      </c>
      <c r="E788" t="s">
        <v>653</v>
      </c>
      <c r="F788">
        <v>1697.41</v>
      </c>
      <c r="G788">
        <v>0</v>
      </c>
      <c r="H788" t="s">
        <v>602</v>
      </c>
      <c r="I788">
        <v>13881191.3</v>
      </c>
      <c r="J788" t="s">
        <v>641</v>
      </c>
    </row>
    <row r="789" spans="1:10">
      <c r="A789">
        <v>4</v>
      </c>
      <c r="B789">
        <v>3</v>
      </c>
      <c r="C789" t="s">
        <v>732</v>
      </c>
      <c r="D789" t="s">
        <v>708</v>
      </c>
      <c r="E789" t="s">
        <v>653</v>
      </c>
      <c r="F789">
        <v>2905.55</v>
      </c>
      <c r="G789">
        <v>0</v>
      </c>
      <c r="H789" t="s">
        <v>602</v>
      </c>
      <c r="I789">
        <v>13884096.85</v>
      </c>
      <c r="J789" t="s">
        <v>641</v>
      </c>
    </row>
    <row r="790" spans="1:10">
      <c r="A790">
        <v>4</v>
      </c>
      <c r="B790">
        <v>3</v>
      </c>
      <c r="C790" t="s">
        <v>732</v>
      </c>
      <c r="D790" t="s">
        <v>668</v>
      </c>
      <c r="E790" t="s">
        <v>653</v>
      </c>
      <c r="F790">
        <v>6240.46</v>
      </c>
      <c r="G790">
        <v>0</v>
      </c>
      <c r="H790" t="s">
        <v>602</v>
      </c>
      <c r="I790">
        <v>13890337.31</v>
      </c>
      <c r="J790" t="s">
        <v>641</v>
      </c>
    </row>
    <row r="791" spans="1:10">
      <c r="A791">
        <v>4</v>
      </c>
      <c r="B791">
        <v>3</v>
      </c>
      <c r="C791" t="s">
        <v>732</v>
      </c>
      <c r="D791" t="s">
        <v>652</v>
      </c>
      <c r="E791" t="s">
        <v>653</v>
      </c>
      <c r="F791">
        <v>4972.41</v>
      </c>
      <c r="G791">
        <v>0</v>
      </c>
      <c r="H791" t="s">
        <v>602</v>
      </c>
      <c r="I791">
        <v>13895309.72</v>
      </c>
      <c r="J791" t="s">
        <v>641</v>
      </c>
    </row>
    <row r="792" spans="1:10">
      <c r="A792">
        <v>4</v>
      </c>
      <c r="B792">
        <v>3</v>
      </c>
      <c r="C792" t="s">
        <v>732</v>
      </c>
      <c r="D792" t="s">
        <v>742</v>
      </c>
      <c r="E792" t="s">
        <v>653</v>
      </c>
      <c r="F792">
        <v>1437.8</v>
      </c>
      <c r="G792">
        <v>0</v>
      </c>
      <c r="H792" t="s">
        <v>602</v>
      </c>
      <c r="I792">
        <v>13896747.52</v>
      </c>
      <c r="J792" t="s">
        <v>641</v>
      </c>
    </row>
    <row r="793" spans="1:10">
      <c r="A793">
        <v>4</v>
      </c>
      <c r="B793">
        <v>3</v>
      </c>
      <c r="C793" t="s">
        <v>732</v>
      </c>
      <c r="D793" t="s">
        <v>753</v>
      </c>
      <c r="E793" t="s">
        <v>653</v>
      </c>
      <c r="F793">
        <v>758.84</v>
      </c>
      <c r="G793">
        <v>0</v>
      </c>
      <c r="H793" t="s">
        <v>602</v>
      </c>
      <c r="I793">
        <v>13897506.36</v>
      </c>
      <c r="J793" t="s">
        <v>641</v>
      </c>
    </row>
    <row r="794" spans="1:10">
      <c r="A794">
        <v>4</v>
      </c>
      <c r="B794">
        <v>3</v>
      </c>
      <c r="C794" t="s">
        <v>732</v>
      </c>
      <c r="D794" t="s">
        <v>754</v>
      </c>
      <c r="E794" t="s">
        <v>653</v>
      </c>
      <c r="F794">
        <v>6390.25</v>
      </c>
      <c r="G794">
        <v>0</v>
      </c>
      <c r="H794" t="s">
        <v>602</v>
      </c>
      <c r="I794">
        <v>13903896.61</v>
      </c>
      <c r="J794" t="s">
        <v>641</v>
      </c>
    </row>
    <row r="795" spans="1:10">
      <c r="A795">
        <v>4</v>
      </c>
      <c r="B795">
        <v>3</v>
      </c>
      <c r="C795" t="s">
        <v>732</v>
      </c>
      <c r="D795" t="s">
        <v>762</v>
      </c>
      <c r="E795" t="s">
        <v>653</v>
      </c>
      <c r="F795">
        <v>34447.4</v>
      </c>
      <c r="G795">
        <v>0</v>
      </c>
      <c r="H795" t="s">
        <v>602</v>
      </c>
      <c r="I795">
        <v>13938344.01</v>
      </c>
      <c r="J795" t="s">
        <v>641</v>
      </c>
    </row>
    <row r="796" spans="1:10">
      <c r="A796">
        <v>4</v>
      </c>
      <c r="B796">
        <v>3</v>
      </c>
      <c r="C796" t="s">
        <v>732</v>
      </c>
      <c r="D796" t="s">
        <v>658</v>
      </c>
      <c r="E796" t="s">
        <v>653</v>
      </c>
      <c r="F796">
        <v>1847.17</v>
      </c>
      <c r="G796">
        <v>0</v>
      </c>
      <c r="H796" t="s">
        <v>602</v>
      </c>
      <c r="I796">
        <v>13940191.18</v>
      </c>
      <c r="J796" t="s">
        <v>641</v>
      </c>
    </row>
    <row r="797" hidden="1" spans="1:10">
      <c r="A797">
        <v>4</v>
      </c>
      <c r="B797">
        <v>3</v>
      </c>
      <c r="C797" t="s">
        <v>732</v>
      </c>
      <c r="D797" t="s">
        <v>763</v>
      </c>
      <c r="E797" t="s">
        <v>653</v>
      </c>
      <c r="F797">
        <v>33182.5</v>
      </c>
      <c r="G797">
        <v>0</v>
      </c>
      <c r="H797" t="s">
        <v>602</v>
      </c>
      <c r="I797">
        <v>13973373.68</v>
      </c>
      <c r="J797" t="s">
        <v>641</v>
      </c>
    </row>
    <row r="798" hidden="1" spans="1:10">
      <c r="A798">
        <v>4</v>
      </c>
      <c r="B798">
        <v>4</v>
      </c>
      <c r="C798" t="s">
        <v>733</v>
      </c>
      <c r="D798" t="s">
        <v>692</v>
      </c>
      <c r="E798" t="s">
        <v>671</v>
      </c>
      <c r="F798">
        <v>0</v>
      </c>
      <c r="G798">
        <v>4802.52</v>
      </c>
      <c r="H798" t="s">
        <v>602</v>
      </c>
      <c r="I798">
        <v>13968571.16</v>
      </c>
      <c r="J798" t="s">
        <v>641</v>
      </c>
    </row>
    <row r="799" hidden="1" spans="1:10">
      <c r="A799">
        <v>4</v>
      </c>
      <c r="B799">
        <v>4</v>
      </c>
      <c r="C799" t="s">
        <v>733</v>
      </c>
      <c r="D799" t="s">
        <v>646</v>
      </c>
      <c r="E799" t="s">
        <v>671</v>
      </c>
      <c r="F799">
        <v>0</v>
      </c>
      <c r="G799">
        <v>1430.76</v>
      </c>
      <c r="H799" t="s">
        <v>602</v>
      </c>
      <c r="I799">
        <v>13967140.4</v>
      </c>
      <c r="J799" t="s">
        <v>641</v>
      </c>
    </row>
    <row r="800" hidden="1" spans="1:10">
      <c r="A800">
        <v>4</v>
      </c>
      <c r="B800">
        <v>4</v>
      </c>
      <c r="C800" t="s">
        <v>733</v>
      </c>
      <c r="D800" t="s">
        <v>672</v>
      </c>
      <c r="E800" t="s">
        <v>671</v>
      </c>
      <c r="F800">
        <v>0</v>
      </c>
      <c r="G800">
        <v>6653.5</v>
      </c>
      <c r="H800" t="s">
        <v>602</v>
      </c>
      <c r="I800">
        <v>13960486.9</v>
      </c>
      <c r="J800" t="s">
        <v>641</v>
      </c>
    </row>
    <row r="801" hidden="1" spans="1:10">
      <c r="A801">
        <v>4</v>
      </c>
      <c r="B801">
        <v>4</v>
      </c>
      <c r="C801" t="s">
        <v>733</v>
      </c>
      <c r="D801" t="s">
        <v>644</v>
      </c>
      <c r="E801" t="s">
        <v>671</v>
      </c>
      <c r="F801">
        <v>0</v>
      </c>
      <c r="G801">
        <v>2281.2</v>
      </c>
      <c r="H801" t="s">
        <v>602</v>
      </c>
      <c r="I801">
        <v>13958205.7</v>
      </c>
      <c r="J801" t="s">
        <v>641</v>
      </c>
    </row>
    <row r="802" spans="1:10">
      <c r="A802">
        <v>4</v>
      </c>
      <c r="B802">
        <v>4</v>
      </c>
      <c r="C802" t="s">
        <v>733</v>
      </c>
      <c r="D802" t="s">
        <v>667</v>
      </c>
      <c r="E802" t="s">
        <v>697</v>
      </c>
      <c r="F802">
        <v>326441.41</v>
      </c>
      <c r="G802">
        <v>0</v>
      </c>
      <c r="H802" t="s">
        <v>602</v>
      </c>
      <c r="I802">
        <v>14284647.11</v>
      </c>
      <c r="J802" t="s">
        <v>641</v>
      </c>
    </row>
    <row r="803" spans="1:10">
      <c r="A803">
        <v>4</v>
      </c>
      <c r="B803">
        <v>4</v>
      </c>
      <c r="C803" t="s">
        <v>733</v>
      </c>
      <c r="D803" t="s">
        <v>655</v>
      </c>
      <c r="E803" t="s">
        <v>697</v>
      </c>
      <c r="F803">
        <v>11752.04</v>
      </c>
      <c r="G803">
        <v>0</v>
      </c>
      <c r="H803" t="s">
        <v>602</v>
      </c>
      <c r="I803">
        <v>14296399.15</v>
      </c>
      <c r="J803" t="s">
        <v>641</v>
      </c>
    </row>
    <row r="804" spans="1:10">
      <c r="A804">
        <v>4</v>
      </c>
      <c r="B804">
        <v>4</v>
      </c>
      <c r="C804" t="s">
        <v>733</v>
      </c>
      <c r="D804" t="s">
        <v>687</v>
      </c>
      <c r="E804" t="s">
        <v>697</v>
      </c>
      <c r="F804">
        <v>2196.64</v>
      </c>
      <c r="G804">
        <v>0</v>
      </c>
      <c r="H804" t="s">
        <v>602</v>
      </c>
      <c r="I804">
        <v>14298595.79</v>
      </c>
      <c r="J804" t="s">
        <v>641</v>
      </c>
    </row>
    <row r="805" spans="1:10">
      <c r="A805">
        <v>4</v>
      </c>
      <c r="B805">
        <v>4</v>
      </c>
      <c r="C805" t="s">
        <v>733</v>
      </c>
      <c r="D805" t="s">
        <v>658</v>
      </c>
      <c r="E805" t="s">
        <v>697</v>
      </c>
      <c r="F805">
        <v>1797.25</v>
      </c>
      <c r="G805">
        <v>0</v>
      </c>
      <c r="H805" t="s">
        <v>602</v>
      </c>
      <c r="I805">
        <v>14300393.04</v>
      </c>
      <c r="J805" t="s">
        <v>641</v>
      </c>
    </row>
    <row r="806" spans="1:10">
      <c r="A806">
        <v>4</v>
      </c>
      <c r="B806">
        <v>4</v>
      </c>
      <c r="C806" t="s">
        <v>733</v>
      </c>
      <c r="D806" t="s">
        <v>749</v>
      </c>
      <c r="E806" t="s">
        <v>697</v>
      </c>
      <c r="F806">
        <v>3085.28</v>
      </c>
      <c r="G806">
        <v>0</v>
      </c>
      <c r="H806" t="s">
        <v>602</v>
      </c>
      <c r="I806">
        <v>14303478.32</v>
      </c>
      <c r="J806" t="s">
        <v>641</v>
      </c>
    </row>
    <row r="807" spans="1:10">
      <c r="A807">
        <v>4</v>
      </c>
      <c r="B807">
        <v>4</v>
      </c>
      <c r="C807" t="s">
        <v>733</v>
      </c>
      <c r="D807" t="s">
        <v>753</v>
      </c>
      <c r="E807" t="s">
        <v>697</v>
      </c>
      <c r="F807">
        <v>189.71</v>
      </c>
      <c r="G807">
        <v>0</v>
      </c>
      <c r="H807" t="s">
        <v>602</v>
      </c>
      <c r="I807">
        <v>14303668.03</v>
      </c>
      <c r="J807" t="s">
        <v>641</v>
      </c>
    </row>
    <row r="808" spans="1:10">
      <c r="A808">
        <v>4</v>
      </c>
      <c r="B808">
        <v>4</v>
      </c>
      <c r="C808" t="s">
        <v>733</v>
      </c>
      <c r="D808" t="s">
        <v>754</v>
      </c>
      <c r="E808" t="s">
        <v>697</v>
      </c>
      <c r="F808">
        <v>6340.31</v>
      </c>
      <c r="G808">
        <v>0</v>
      </c>
      <c r="H808" t="s">
        <v>602</v>
      </c>
      <c r="I808">
        <v>14310008.34</v>
      </c>
      <c r="J808" t="s">
        <v>641</v>
      </c>
    </row>
    <row r="809" spans="1:10">
      <c r="A809">
        <v>4</v>
      </c>
      <c r="B809">
        <v>4</v>
      </c>
      <c r="C809" t="s">
        <v>733</v>
      </c>
      <c r="D809" t="s">
        <v>762</v>
      </c>
      <c r="E809" t="s">
        <v>697</v>
      </c>
      <c r="F809">
        <v>4193.59</v>
      </c>
      <c r="G809">
        <v>0</v>
      </c>
      <c r="H809" t="s">
        <v>602</v>
      </c>
      <c r="I809">
        <v>14314201.93</v>
      </c>
      <c r="J809" t="s">
        <v>641</v>
      </c>
    </row>
    <row r="810" spans="1:10">
      <c r="A810">
        <v>4</v>
      </c>
      <c r="B810">
        <v>4</v>
      </c>
      <c r="C810" t="s">
        <v>733</v>
      </c>
      <c r="D810" t="s">
        <v>764</v>
      </c>
      <c r="E810" t="s">
        <v>697</v>
      </c>
      <c r="F810">
        <v>8267.37</v>
      </c>
      <c r="G810">
        <v>0</v>
      </c>
      <c r="H810" t="s">
        <v>602</v>
      </c>
      <c r="I810">
        <v>14322469.3</v>
      </c>
      <c r="J810" t="s">
        <v>641</v>
      </c>
    </row>
    <row r="811" spans="1:10">
      <c r="A811">
        <v>4</v>
      </c>
      <c r="B811">
        <v>4</v>
      </c>
      <c r="C811" t="s">
        <v>733</v>
      </c>
      <c r="D811" t="s">
        <v>734</v>
      </c>
      <c r="E811" t="s">
        <v>697</v>
      </c>
      <c r="F811">
        <v>14577.73</v>
      </c>
      <c r="G811">
        <v>0</v>
      </c>
      <c r="H811" t="s">
        <v>602</v>
      </c>
      <c r="I811">
        <v>14337047.03</v>
      </c>
      <c r="J811" t="s">
        <v>641</v>
      </c>
    </row>
    <row r="812" spans="1:10">
      <c r="A812">
        <v>4</v>
      </c>
      <c r="B812">
        <v>4</v>
      </c>
      <c r="C812" t="s">
        <v>733</v>
      </c>
      <c r="D812" t="s">
        <v>721</v>
      </c>
      <c r="E812" t="s">
        <v>697</v>
      </c>
      <c r="F812">
        <v>52340.05</v>
      </c>
      <c r="G812">
        <v>0</v>
      </c>
      <c r="H812" t="s">
        <v>602</v>
      </c>
      <c r="I812">
        <v>14389387.08</v>
      </c>
      <c r="J812" t="s">
        <v>641</v>
      </c>
    </row>
    <row r="813" spans="1:10">
      <c r="A813">
        <v>4</v>
      </c>
      <c r="B813">
        <v>4</v>
      </c>
      <c r="C813" t="s">
        <v>733</v>
      </c>
      <c r="D813" t="s">
        <v>719</v>
      </c>
      <c r="E813" t="s">
        <v>697</v>
      </c>
      <c r="F813">
        <v>3514.64</v>
      </c>
      <c r="G813">
        <v>0</v>
      </c>
      <c r="H813" t="s">
        <v>602</v>
      </c>
      <c r="I813">
        <v>14392901.72</v>
      </c>
      <c r="J813" t="s">
        <v>641</v>
      </c>
    </row>
    <row r="814" hidden="1" spans="1:10">
      <c r="A814">
        <v>4</v>
      </c>
      <c r="B814">
        <v>8</v>
      </c>
      <c r="C814" t="s">
        <v>638</v>
      </c>
      <c r="D814" t="s">
        <v>642</v>
      </c>
      <c r="E814" t="s">
        <v>671</v>
      </c>
      <c r="F814">
        <v>0</v>
      </c>
      <c r="G814">
        <v>11846.23</v>
      </c>
      <c r="H814" t="s">
        <v>602</v>
      </c>
      <c r="I814">
        <v>14381055.49</v>
      </c>
      <c r="J814" t="s">
        <v>641</v>
      </c>
    </row>
    <row r="815" hidden="1" spans="1:10">
      <c r="A815">
        <v>4</v>
      </c>
      <c r="B815">
        <v>8</v>
      </c>
      <c r="C815" t="s">
        <v>638</v>
      </c>
      <c r="D815" t="s">
        <v>661</v>
      </c>
      <c r="E815" t="s">
        <v>671</v>
      </c>
      <c r="F815">
        <v>0</v>
      </c>
      <c r="G815">
        <v>6003.15</v>
      </c>
      <c r="H815" t="s">
        <v>602</v>
      </c>
      <c r="I815">
        <v>14375052.34</v>
      </c>
      <c r="J815" t="s">
        <v>641</v>
      </c>
    </row>
    <row r="816" hidden="1" spans="1:10">
      <c r="A816">
        <v>4</v>
      </c>
      <c r="B816">
        <v>8</v>
      </c>
      <c r="C816" t="s">
        <v>638</v>
      </c>
      <c r="D816" t="s">
        <v>672</v>
      </c>
      <c r="E816" t="s">
        <v>671</v>
      </c>
      <c r="F816">
        <v>0</v>
      </c>
      <c r="G816">
        <v>6513.42</v>
      </c>
      <c r="H816" t="s">
        <v>602</v>
      </c>
      <c r="I816">
        <v>14368538.92</v>
      </c>
      <c r="J816" t="s">
        <v>641</v>
      </c>
    </row>
    <row r="817" hidden="1" spans="1:10">
      <c r="A817">
        <v>4</v>
      </c>
      <c r="B817">
        <v>8</v>
      </c>
      <c r="C817" t="s">
        <v>638</v>
      </c>
      <c r="D817" t="s">
        <v>682</v>
      </c>
      <c r="E817" t="s">
        <v>671</v>
      </c>
      <c r="F817">
        <v>0</v>
      </c>
      <c r="G817">
        <v>3992.1</v>
      </c>
      <c r="H817" t="s">
        <v>602</v>
      </c>
      <c r="I817">
        <v>14364546.82</v>
      </c>
      <c r="J817" t="s">
        <v>641</v>
      </c>
    </row>
    <row r="818" spans="1:10">
      <c r="A818">
        <v>4</v>
      </c>
      <c r="B818">
        <v>8</v>
      </c>
      <c r="C818" t="s">
        <v>638</v>
      </c>
      <c r="D818" t="s">
        <v>754</v>
      </c>
      <c r="E818" t="s">
        <v>697</v>
      </c>
      <c r="F818">
        <v>1268.06</v>
      </c>
      <c r="G818">
        <v>0</v>
      </c>
      <c r="H818" t="s">
        <v>602</v>
      </c>
      <c r="I818">
        <v>14365814.88</v>
      </c>
      <c r="J818" t="s">
        <v>641</v>
      </c>
    </row>
    <row r="819" spans="1:10">
      <c r="A819">
        <v>4</v>
      </c>
      <c r="B819">
        <v>8</v>
      </c>
      <c r="C819" t="s">
        <v>638</v>
      </c>
      <c r="D819" t="s">
        <v>753</v>
      </c>
      <c r="E819" t="s">
        <v>697</v>
      </c>
      <c r="F819">
        <v>189.71</v>
      </c>
      <c r="G819">
        <v>0</v>
      </c>
      <c r="H819" t="s">
        <v>602</v>
      </c>
      <c r="I819">
        <v>14366004.59</v>
      </c>
      <c r="J819" t="s">
        <v>641</v>
      </c>
    </row>
    <row r="820" spans="1:10">
      <c r="A820">
        <v>4</v>
      </c>
      <c r="B820">
        <v>8</v>
      </c>
      <c r="C820" t="s">
        <v>638</v>
      </c>
      <c r="D820" t="s">
        <v>742</v>
      </c>
      <c r="E820" t="s">
        <v>697</v>
      </c>
      <c r="F820">
        <v>4582.97</v>
      </c>
      <c r="G820">
        <v>0</v>
      </c>
      <c r="H820" t="s">
        <v>602</v>
      </c>
      <c r="I820">
        <v>14370587.56</v>
      </c>
      <c r="J820" t="s">
        <v>641</v>
      </c>
    </row>
    <row r="821" spans="1:10">
      <c r="A821">
        <v>4</v>
      </c>
      <c r="B821">
        <v>8</v>
      </c>
      <c r="C821" t="s">
        <v>638</v>
      </c>
      <c r="D821" t="s">
        <v>687</v>
      </c>
      <c r="E821" t="s">
        <v>697</v>
      </c>
      <c r="F821">
        <v>2206.62</v>
      </c>
      <c r="G821">
        <v>0</v>
      </c>
      <c r="H821" t="s">
        <v>602</v>
      </c>
      <c r="I821">
        <v>14372794.18</v>
      </c>
      <c r="J821" t="s">
        <v>641</v>
      </c>
    </row>
    <row r="822" spans="1:10">
      <c r="A822">
        <v>4</v>
      </c>
      <c r="B822">
        <v>8</v>
      </c>
      <c r="C822" t="s">
        <v>638</v>
      </c>
      <c r="D822" t="s">
        <v>762</v>
      </c>
      <c r="E822" t="s">
        <v>697</v>
      </c>
      <c r="F822">
        <v>20818.2</v>
      </c>
      <c r="G822">
        <v>0</v>
      </c>
      <c r="H822" t="s">
        <v>602</v>
      </c>
      <c r="I822">
        <v>14393612.38</v>
      </c>
      <c r="J822" t="s">
        <v>641</v>
      </c>
    </row>
    <row r="823" spans="1:10">
      <c r="A823">
        <v>4</v>
      </c>
      <c r="B823">
        <v>8</v>
      </c>
      <c r="C823" t="s">
        <v>638</v>
      </c>
      <c r="D823" t="s">
        <v>652</v>
      </c>
      <c r="E823" t="s">
        <v>697</v>
      </c>
      <c r="F823">
        <v>1637.5</v>
      </c>
      <c r="G823">
        <v>0</v>
      </c>
      <c r="H823" t="s">
        <v>602</v>
      </c>
      <c r="I823">
        <v>14395249.88</v>
      </c>
      <c r="J823" t="s">
        <v>641</v>
      </c>
    </row>
    <row r="824" hidden="1" spans="1:10">
      <c r="A824">
        <v>4</v>
      </c>
      <c r="B824">
        <v>9</v>
      </c>
      <c r="C824" t="s">
        <v>659</v>
      </c>
      <c r="D824" t="s">
        <v>639</v>
      </c>
      <c r="E824" t="s">
        <v>640</v>
      </c>
      <c r="F824">
        <v>0</v>
      </c>
      <c r="G824">
        <v>2001.05</v>
      </c>
      <c r="H824" t="s">
        <v>602</v>
      </c>
      <c r="I824">
        <v>14393248.83</v>
      </c>
      <c r="J824" t="s">
        <v>641</v>
      </c>
    </row>
    <row r="825" hidden="1" spans="1:10">
      <c r="A825">
        <v>4</v>
      </c>
      <c r="B825">
        <v>9</v>
      </c>
      <c r="C825" t="s">
        <v>659</v>
      </c>
      <c r="D825" t="s">
        <v>718</v>
      </c>
      <c r="E825" t="s">
        <v>640</v>
      </c>
      <c r="F825">
        <v>0</v>
      </c>
      <c r="G825">
        <v>14107.4</v>
      </c>
      <c r="H825" t="s">
        <v>602</v>
      </c>
      <c r="I825">
        <v>14379141.43</v>
      </c>
      <c r="J825" t="s">
        <v>641</v>
      </c>
    </row>
    <row r="826" hidden="1" spans="1:10">
      <c r="A826">
        <v>4</v>
      </c>
      <c r="B826">
        <v>9</v>
      </c>
      <c r="C826" t="s">
        <v>659</v>
      </c>
      <c r="D826" t="s">
        <v>701</v>
      </c>
      <c r="E826" t="s">
        <v>640</v>
      </c>
      <c r="F826">
        <v>0</v>
      </c>
      <c r="G826">
        <v>800.42</v>
      </c>
      <c r="H826" t="s">
        <v>602</v>
      </c>
      <c r="I826">
        <v>14378341.01</v>
      </c>
      <c r="J826" t="s">
        <v>641</v>
      </c>
    </row>
    <row r="827" hidden="1" spans="1:10">
      <c r="A827">
        <v>4</v>
      </c>
      <c r="B827">
        <v>9</v>
      </c>
      <c r="C827" t="s">
        <v>659</v>
      </c>
      <c r="D827" t="s">
        <v>663</v>
      </c>
      <c r="E827" t="s">
        <v>640</v>
      </c>
      <c r="F827">
        <v>0</v>
      </c>
      <c r="G827">
        <v>2151.13</v>
      </c>
      <c r="H827" t="s">
        <v>602</v>
      </c>
      <c r="I827">
        <v>14376189.88</v>
      </c>
      <c r="J827" t="s">
        <v>641</v>
      </c>
    </row>
    <row r="828" hidden="1" spans="1:10">
      <c r="A828">
        <v>4</v>
      </c>
      <c r="B828">
        <v>9</v>
      </c>
      <c r="C828" t="s">
        <v>659</v>
      </c>
      <c r="D828" t="s">
        <v>683</v>
      </c>
      <c r="E828" t="s">
        <v>640</v>
      </c>
      <c r="F828">
        <v>0</v>
      </c>
      <c r="G828">
        <v>1090.58</v>
      </c>
      <c r="H828" t="s">
        <v>602</v>
      </c>
      <c r="I828">
        <v>14375099.3</v>
      </c>
      <c r="J828" t="s">
        <v>641</v>
      </c>
    </row>
    <row r="829" hidden="1" spans="1:10">
      <c r="A829">
        <v>4</v>
      </c>
      <c r="B829">
        <v>9</v>
      </c>
      <c r="C829" t="s">
        <v>659</v>
      </c>
      <c r="D829" t="s">
        <v>716</v>
      </c>
      <c r="E829" t="s">
        <v>640</v>
      </c>
      <c r="F829">
        <v>0</v>
      </c>
      <c r="G829">
        <v>2571.35</v>
      </c>
      <c r="H829" t="s">
        <v>602</v>
      </c>
      <c r="I829">
        <v>14372527.95</v>
      </c>
      <c r="J829" t="s">
        <v>641</v>
      </c>
    </row>
    <row r="830" hidden="1" spans="1:10">
      <c r="A830">
        <v>4</v>
      </c>
      <c r="B830">
        <v>9</v>
      </c>
      <c r="C830" t="s">
        <v>659</v>
      </c>
      <c r="D830" t="s">
        <v>672</v>
      </c>
      <c r="E830" t="s">
        <v>640</v>
      </c>
      <c r="F830">
        <v>0</v>
      </c>
      <c r="G830">
        <v>26273.79</v>
      </c>
      <c r="H830" t="s">
        <v>602</v>
      </c>
      <c r="I830">
        <v>14346254.16</v>
      </c>
      <c r="J830" t="s">
        <v>641</v>
      </c>
    </row>
    <row r="831" hidden="1" spans="1:10">
      <c r="A831">
        <v>4</v>
      </c>
      <c r="B831">
        <v>9</v>
      </c>
      <c r="C831" t="s">
        <v>659</v>
      </c>
      <c r="D831" t="s">
        <v>682</v>
      </c>
      <c r="E831" t="s">
        <v>640</v>
      </c>
      <c r="F831">
        <v>0</v>
      </c>
      <c r="G831">
        <v>3902.05</v>
      </c>
      <c r="H831" t="s">
        <v>602</v>
      </c>
      <c r="I831">
        <v>14342352.11</v>
      </c>
      <c r="J831" t="s">
        <v>641</v>
      </c>
    </row>
    <row r="832" hidden="1" spans="1:10">
      <c r="A832">
        <v>4</v>
      </c>
      <c r="B832">
        <v>9</v>
      </c>
      <c r="C832" t="s">
        <v>659</v>
      </c>
      <c r="D832" t="s">
        <v>647</v>
      </c>
      <c r="E832" t="s">
        <v>640</v>
      </c>
      <c r="F832">
        <v>0</v>
      </c>
      <c r="G832">
        <v>6823.58</v>
      </c>
      <c r="H832" t="s">
        <v>602</v>
      </c>
      <c r="I832">
        <v>14335528.53</v>
      </c>
      <c r="J832" t="s">
        <v>641</v>
      </c>
    </row>
    <row r="833" spans="1:10">
      <c r="A833">
        <v>4</v>
      </c>
      <c r="B833">
        <v>9</v>
      </c>
      <c r="C833" t="s">
        <v>659</v>
      </c>
      <c r="D833" t="s">
        <v>699</v>
      </c>
      <c r="E833" t="s">
        <v>653</v>
      </c>
      <c r="F833">
        <v>10623.78</v>
      </c>
      <c r="G833">
        <v>0</v>
      </c>
      <c r="H833" t="s">
        <v>602</v>
      </c>
      <c r="I833">
        <v>14346152.31</v>
      </c>
      <c r="J833" t="s">
        <v>641</v>
      </c>
    </row>
    <row r="834" spans="1:10">
      <c r="A834">
        <v>4</v>
      </c>
      <c r="B834">
        <v>9</v>
      </c>
      <c r="C834" t="s">
        <v>659</v>
      </c>
      <c r="D834" t="s">
        <v>673</v>
      </c>
      <c r="E834" t="s">
        <v>653</v>
      </c>
      <c r="F834">
        <v>6689.78</v>
      </c>
      <c r="G834">
        <v>0</v>
      </c>
      <c r="H834" t="s">
        <v>602</v>
      </c>
      <c r="I834">
        <v>14352842.09</v>
      </c>
      <c r="J834" t="s">
        <v>641</v>
      </c>
    </row>
    <row r="835" spans="1:10">
      <c r="A835">
        <v>4</v>
      </c>
      <c r="B835">
        <v>9</v>
      </c>
      <c r="C835" t="s">
        <v>659</v>
      </c>
      <c r="D835" t="s">
        <v>719</v>
      </c>
      <c r="E835" t="s">
        <v>653</v>
      </c>
      <c r="F835">
        <v>6939.4</v>
      </c>
      <c r="G835">
        <v>0</v>
      </c>
      <c r="H835" t="s">
        <v>602</v>
      </c>
      <c r="I835">
        <v>14359781.49</v>
      </c>
      <c r="J835" t="s">
        <v>641</v>
      </c>
    </row>
    <row r="836" spans="1:10">
      <c r="A836">
        <v>4</v>
      </c>
      <c r="B836">
        <v>9</v>
      </c>
      <c r="C836" t="s">
        <v>659</v>
      </c>
      <c r="D836" t="s">
        <v>658</v>
      </c>
      <c r="E836" t="s">
        <v>653</v>
      </c>
      <c r="F836">
        <v>1837.19</v>
      </c>
      <c r="G836">
        <v>0</v>
      </c>
      <c r="H836" t="s">
        <v>602</v>
      </c>
      <c r="I836">
        <v>14361618.68</v>
      </c>
      <c r="J836" t="s">
        <v>641</v>
      </c>
    </row>
    <row r="837" spans="1:10">
      <c r="A837">
        <v>4</v>
      </c>
      <c r="B837">
        <v>9</v>
      </c>
      <c r="C837" t="s">
        <v>659</v>
      </c>
      <c r="D837" t="s">
        <v>675</v>
      </c>
      <c r="E837" t="s">
        <v>653</v>
      </c>
      <c r="F837">
        <v>1108.3</v>
      </c>
      <c r="G837">
        <v>0</v>
      </c>
      <c r="H837" t="s">
        <v>602</v>
      </c>
      <c r="I837">
        <v>14362726.98</v>
      </c>
      <c r="J837" t="s">
        <v>641</v>
      </c>
    </row>
    <row r="838" spans="1:10">
      <c r="A838">
        <v>4</v>
      </c>
      <c r="B838">
        <v>9</v>
      </c>
      <c r="C838" t="s">
        <v>659</v>
      </c>
      <c r="D838" t="s">
        <v>668</v>
      </c>
      <c r="E838" t="s">
        <v>653</v>
      </c>
      <c r="F838">
        <v>12231.32</v>
      </c>
      <c r="G838">
        <v>0</v>
      </c>
      <c r="H838" t="s">
        <v>602</v>
      </c>
      <c r="I838">
        <v>14374958.3</v>
      </c>
      <c r="J838" t="s">
        <v>641</v>
      </c>
    </row>
    <row r="839" hidden="1" spans="1:10">
      <c r="A839">
        <v>4</v>
      </c>
      <c r="B839">
        <v>10</v>
      </c>
      <c r="C839" t="s">
        <v>670</v>
      </c>
      <c r="D839" t="s">
        <v>672</v>
      </c>
      <c r="E839" t="s">
        <v>671</v>
      </c>
      <c r="F839">
        <v>0</v>
      </c>
      <c r="G839">
        <v>6513.42</v>
      </c>
      <c r="H839" t="s">
        <v>602</v>
      </c>
      <c r="I839">
        <v>14368444.88</v>
      </c>
      <c r="J839" t="s">
        <v>641</v>
      </c>
    </row>
    <row r="840" hidden="1" spans="1:10">
      <c r="A840">
        <v>4</v>
      </c>
      <c r="B840">
        <v>10</v>
      </c>
      <c r="C840" t="s">
        <v>670</v>
      </c>
      <c r="D840" t="s">
        <v>710</v>
      </c>
      <c r="E840" t="s">
        <v>671</v>
      </c>
      <c r="F840">
        <v>0</v>
      </c>
      <c r="G840">
        <v>13737.21</v>
      </c>
      <c r="H840" t="s">
        <v>602</v>
      </c>
      <c r="I840">
        <v>14354707.67</v>
      </c>
      <c r="J840" t="s">
        <v>641</v>
      </c>
    </row>
    <row r="841" hidden="1" spans="1:10">
      <c r="A841">
        <v>4</v>
      </c>
      <c r="B841">
        <v>10</v>
      </c>
      <c r="C841" t="s">
        <v>670</v>
      </c>
      <c r="D841" t="s">
        <v>683</v>
      </c>
      <c r="E841" t="s">
        <v>671</v>
      </c>
      <c r="F841">
        <v>0</v>
      </c>
      <c r="G841">
        <v>7163.81</v>
      </c>
      <c r="H841" t="s">
        <v>602</v>
      </c>
      <c r="I841">
        <v>14347543.86</v>
      </c>
      <c r="J841" t="s">
        <v>641</v>
      </c>
    </row>
    <row r="842" hidden="1" spans="1:10">
      <c r="A842">
        <v>4</v>
      </c>
      <c r="B842">
        <v>10</v>
      </c>
      <c r="C842" t="s">
        <v>670</v>
      </c>
      <c r="D842" t="s">
        <v>692</v>
      </c>
      <c r="E842" t="s">
        <v>671</v>
      </c>
      <c r="F842">
        <v>0</v>
      </c>
      <c r="G842">
        <v>1580.83</v>
      </c>
      <c r="H842" t="s">
        <v>602</v>
      </c>
      <c r="I842">
        <v>14345963.03</v>
      </c>
      <c r="J842" t="s">
        <v>641</v>
      </c>
    </row>
    <row r="843" hidden="1" spans="1:10">
      <c r="A843">
        <v>4</v>
      </c>
      <c r="B843">
        <v>10</v>
      </c>
      <c r="C843" t="s">
        <v>670</v>
      </c>
      <c r="D843" t="s">
        <v>715</v>
      </c>
      <c r="E843" t="s">
        <v>671</v>
      </c>
      <c r="F843">
        <v>0</v>
      </c>
      <c r="G843">
        <v>1680.88</v>
      </c>
      <c r="H843" t="s">
        <v>602</v>
      </c>
      <c r="I843">
        <v>14344282.15</v>
      </c>
      <c r="J843" t="s">
        <v>641</v>
      </c>
    </row>
    <row r="844" spans="1:10">
      <c r="A844">
        <v>4</v>
      </c>
      <c r="B844">
        <v>10</v>
      </c>
      <c r="C844" t="s">
        <v>670</v>
      </c>
      <c r="D844" t="s">
        <v>687</v>
      </c>
      <c r="E844" t="s">
        <v>653</v>
      </c>
      <c r="F844">
        <v>4443.2</v>
      </c>
      <c r="G844">
        <v>0</v>
      </c>
      <c r="H844" t="s">
        <v>602</v>
      </c>
      <c r="I844">
        <v>14348725.35</v>
      </c>
      <c r="J844" t="s">
        <v>641</v>
      </c>
    </row>
    <row r="845" spans="1:10">
      <c r="A845">
        <v>4</v>
      </c>
      <c r="B845">
        <v>10</v>
      </c>
      <c r="C845" t="s">
        <v>670</v>
      </c>
      <c r="D845" t="s">
        <v>753</v>
      </c>
      <c r="E845" t="s">
        <v>653</v>
      </c>
      <c r="F845">
        <v>569.13</v>
      </c>
      <c r="G845">
        <v>0</v>
      </c>
      <c r="H845" t="s">
        <v>602</v>
      </c>
      <c r="I845">
        <v>14349294.48</v>
      </c>
      <c r="J845" t="s">
        <v>641</v>
      </c>
    </row>
    <row r="846" spans="1:10">
      <c r="A846">
        <v>4</v>
      </c>
      <c r="B846">
        <v>10</v>
      </c>
      <c r="C846" t="s">
        <v>670</v>
      </c>
      <c r="D846" t="s">
        <v>675</v>
      </c>
      <c r="E846" t="s">
        <v>653</v>
      </c>
      <c r="F846">
        <v>4143.64</v>
      </c>
      <c r="G846">
        <v>0</v>
      </c>
      <c r="H846" t="s">
        <v>602</v>
      </c>
      <c r="I846">
        <v>14353438.12</v>
      </c>
      <c r="J846" t="s">
        <v>641</v>
      </c>
    </row>
    <row r="847" spans="1:10">
      <c r="A847">
        <v>4</v>
      </c>
      <c r="B847">
        <v>10</v>
      </c>
      <c r="C847" t="s">
        <v>670</v>
      </c>
      <c r="D847" t="s">
        <v>673</v>
      </c>
      <c r="E847" t="s">
        <v>653</v>
      </c>
      <c r="F847">
        <v>13579.26</v>
      </c>
      <c r="G847">
        <v>0</v>
      </c>
      <c r="H847" t="s">
        <v>602</v>
      </c>
      <c r="I847">
        <v>14367017.38</v>
      </c>
      <c r="J847" t="s">
        <v>641</v>
      </c>
    </row>
    <row r="848" spans="1:10">
      <c r="A848">
        <v>4</v>
      </c>
      <c r="B848">
        <v>10</v>
      </c>
      <c r="C848" t="s">
        <v>670</v>
      </c>
      <c r="D848" t="s">
        <v>748</v>
      </c>
      <c r="E848" t="s">
        <v>653</v>
      </c>
      <c r="F848">
        <v>316846.07</v>
      </c>
      <c r="G848">
        <v>0</v>
      </c>
      <c r="H848" t="s">
        <v>602</v>
      </c>
      <c r="I848">
        <v>14683863.45</v>
      </c>
      <c r="J848" t="s">
        <v>641</v>
      </c>
    </row>
    <row r="849" spans="1:10">
      <c r="A849">
        <v>4</v>
      </c>
      <c r="B849">
        <v>10</v>
      </c>
      <c r="C849" t="s">
        <v>670</v>
      </c>
      <c r="D849" t="s">
        <v>762</v>
      </c>
      <c r="E849" t="s">
        <v>653</v>
      </c>
      <c r="F849">
        <v>49764</v>
      </c>
      <c r="G849">
        <v>0</v>
      </c>
      <c r="H849" t="s">
        <v>602</v>
      </c>
      <c r="I849">
        <v>14733627.45</v>
      </c>
      <c r="J849" t="s">
        <v>641</v>
      </c>
    </row>
    <row r="850" spans="1:10">
      <c r="A850">
        <v>4</v>
      </c>
      <c r="B850">
        <v>10</v>
      </c>
      <c r="C850" t="s">
        <v>670</v>
      </c>
      <c r="D850" t="s">
        <v>721</v>
      </c>
      <c r="E850" t="s">
        <v>653</v>
      </c>
      <c r="F850">
        <v>36244.64</v>
      </c>
      <c r="G850">
        <v>0</v>
      </c>
      <c r="H850" t="s">
        <v>602</v>
      </c>
      <c r="I850">
        <v>14769872.09</v>
      </c>
      <c r="J850" t="s">
        <v>641</v>
      </c>
    </row>
    <row r="851" spans="1:10">
      <c r="A851">
        <v>4</v>
      </c>
      <c r="B851">
        <v>10</v>
      </c>
      <c r="C851" t="s">
        <v>670</v>
      </c>
      <c r="D851" t="s">
        <v>685</v>
      </c>
      <c r="E851" t="s">
        <v>653</v>
      </c>
      <c r="F851">
        <v>8037.72</v>
      </c>
      <c r="G851">
        <v>0</v>
      </c>
      <c r="H851" t="s">
        <v>602</v>
      </c>
      <c r="I851">
        <v>14777909.81</v>
      </c>
      <c r="J851" t="s">
        <v>641</v>
      </c>
    </row>
    <row r="852" hidden="1" spans="1:10">
      <c r="A852">
        <v>4</v>
      </c>
      <c r="B852">
        <v>11</v>
      </c>
      <c r="C852" t="s">
        <v>676</v>
      </c>
      <c r="D852" t="s">
        <v>639</v>
      </c>
      <c r="E852" t="s">
        <v>671</v>
      </c>
      <c r="F852">
        <v>0</v>
      </c>
      <c r="G852">
        <v>1951.03</v>
      </c>
      <c r="H852" t="s">
        <v>602</v>
      </c>
      <c r="I852">
        <v>14775958.78</v>
      </c>
      <c r="J852" t="s">
        <v>641</v>
      </c>
    </row>
    <row r="853" hidden="1" spans="1:10">
      <c r="A853">
        <v>4</v>
      </c>
      <c r="B853">
        <v>11</v>
      </c>
      <c r="C853" t="s">
        <v>676</v>
      </c>
      <c r="D853" t="s">
        <v>741</v>
      </c>
      <c r="E853" t="s">
        <v>671</v>
      </c>
      <c r="F853">
        <v>0</v>
      </c>
      <c r="G853">
        <v>11506.05</v>
      </c>
      <c r="H853" t="s">
        <v>602</v>
      </c>
      <c r="I853">
        <v>14764452.73</v>
      </c>
      <c r="J853" t="s">
        <v>641</v>
      </c>
    </row>
    <row r="854" hidden="1" spans="1:10">
      <c r="A854">
        <v>4</v>
      </c>
      <c r="B854">
        <v>11</v>
      </c>
      <c r="C854" t="s">
        <v>676</v>
      </c>
      <c r="D854" t="s">
        <v>672</v>
      </c>
      <c r="E854" t="s">
        <v>671</v>
      </c>
      <c r="F854">
        <v>0</v>
      </c>
      <c r="G854">
        <v>6683.51</v>
      </c>
      <c r="H854" t="s">
        <v>602</v>
      </c>
      <c r="I854">
        <v>14757769.22</v>
      </c>
      <c r="J854" t="s">
        <v>641</v>
      </c>
    </row>
    <row r="855" hidden="1" spans="1:10">
      <c r="A855">
        <v>4</v>
      </c>
      <c r="B855">
        <v>11</v>
      </c>
      <c r="C855" t="s">
        <v>676</v>
      </c>
      <c r="D855" t="s">
        <v>692</v>
      </c>
      <c r="E855" t="s">
        <v>671</v>
      </c>
      <c r="F855">
        <v>0</v>
      </c>
      <c r="G855">
        <v>1560.82</v>
      </c>
      <c r="H855" t="s">
        <v>602</v>
      </c>
      <c r="I855">
        <v>14756208.4</v>
      </c>
      <c r="J855" t="s">
        <v>641</v>
      </c>
    </row>
    <row r="856" hidden="1" spans="1:10">
      <c r="A856">
        <v>4</v>
      </c>
      <c r="B856">
        <v>11</v>
      </c>
      <c r="C856" t="s">
        <v>676</v>
      </c>
      <c r="D856" t="s">
        <v>683</v>
      </c>
      <c r="E856" t="s">
        <v>671</v>
      </c>
      <c r="F856">
        <v>0</v>
      </c>
      <c r="G856">
        <v>4902.55</v>
      </c>
      <c r="H856" t="s">
        <v>602</v>
      </c>
      <c r="I856">
        <v>14751305.85</v>
      </c>
      <c r="J856" t="s">
        <v>641</v>
      </c>
    </row>
    <row r="857" hidden="1" spans="1:10">
      <c r="A857">
        <v>4</v>
      </c>
      <c r="B857">
        <v>11</v>
      </c>
      <c r="C857" t="s">
        <v>676</v>
      </c>
      <c r="D857" t="s">
        <v>663</v>
      </c>
      <c r="E857" t="s">
        <v>671</v>
      </c>
      <c r="F857">
        <v>0</v>
      </c>
      <c r="G857">
        <v>2191.15</v>
      </c>
      <c r="H857" t="s">
        <v>602</v>
      </c>
      <c r="I857">
        <v>14749114.7</v>
      </c>
      <c r="J857" t="s">
        <v>641</v>
      </c>
    </row>
    <row r="858" hidden="1" spans="1:10">
      <c r="A858">
        <v>4</v>
      </c>
      <c r="B858">
        <v>11</v>
      </c>
      <c r="C858" t="s">
        <v>676</v>
      </c>
      <c r="D858" t="s">
        <v>643</v>
      </c>
      <c r="E858" t="s">
        <v>671</v>
      </c>
      <c r="F858">
        <v>0</v>
      </c>
      <c r="G858">
        <v>5272.77</v>
      </c>
      <c r="H858" t="s">
        <v>602</v>
      </c>
      <c r="I858">
        <v>14743841.93</v>
      </c>
      <c r="J858" t="s">
        <v>641</v>
      </c>
    </row>
    <row r="859" spans="1:10">
      <c r="A859">
        <v>4</v>
      </c>
      <c r="B859">
        <v>11</v>
      </c>
      <c r="C859" t="s">
        <v>676</v>
      </c>
      <c r="D859" t="s">
        <v>721</v>
      </c>
      <c r="E859" t="s">
        <v>653</v>
      </c>
      <c r="F859">
        <v>18371.94</v>
      </c>
      <c r="G859">
        <v>0</v>
      </c>
      <c r="H859" t="s">
        <v>602</v>
      </c>
      <c r="I859">
        <v>14762213.87</v>
      </c>
      <c r="J859" t="s">
        <v>641</v>
      </c>
    </row>
    <row r="860" spans="1:10">
      <c r="A860">
        <v>4</v>
      </c>
      <c r="B860">
        <v>11</v>
      </c>
      <c r="C860" t="s">
        <v>676</v>
      </c>
      <c r="D860" t="s">
        <v>685</v>
      </c>
      <c r="E860" t="s">
        <v>653</v>
      </c>
      <c r="F860">
        <v>12431.01</v>
      </c>
      <c r="G860">
        <v>0</v>
      </c>
      <c r="H860" t="s">
        <v>602</v>
      </c>
      <c r="I860">
        <v>14774644.88</v>
      </c>
      <c r="J860" t="s">
        <v>641</v>
      </c>
    </row>
    <row r="861" spans="1:10">
      <c r="A861">
        <v>4</v>
      </c>
      <c r="B861">
        <v>11</v>
      </c>
      <c r="C861" t="s">
        <v>676</v>
      </c>
      <c r="D861" t="s">
        <v>673</v>
      </c>
      <c r="E861" t="s">
        <v>653</v>
      </c>
      <c r="F861">
        <v>6839.55</v>
      </c>
      <c r="G861">
        <v>0</v>
      </c>
      <c r="H861" t="s">
        <v>602</v>
      </c>
      <c r="I861">
        <v>14781484.43</v>
      </c>
      <c r="J861" t="s">
        <v>641</v>
      </c>
    </row>
    <row r="862" spans="1:10">
      <c r="A862">
        <v>4</v>
      </c>
      <c r="B862">
        <v>11</v>
      </c>
      <c r="C862" t="s">
        <v>676</v>
      </c>
      <c r="D862" t="s">
        <v>675</v>
      </c>
      <c r="E862" t="s">
        <v>653</v>
      </c>
      <c r="F862">
        <v>4992.35</v>
      </c>
      <c r="G862">
        <v>0</v>
      </c>
      <c r="H862" t="s">
        <v>602</v>
      </c>
      <c r="I862">
        <v>14786476.78</v>
      </c>
      <c r="J862" t="s">
        <v>641</v>
      </c>
    </row>
    <row r="863" spans="1:10">
      <c r="A863">
        <v>4</v>
      </c>
      <c r="B863">
        <v>11</v>
      </c>
      <c r="C863" t="s">
        <v>676</v>
      </c>
      <c r="D863" t="s">
        <v>658</v>
      </c>
      <c r="E863" t="s">
        <v>653</v>
      </c>
      <c r="F863">
        <v>1747.33</v>
      </c>
      <c r="G863">
        <v>0</v>
      </c>
      <c r="H863" t="s">
        <v>602</v>
      </c>
      <c r="I863">
        <v>14788224.11</v>
      </c>
      <c r="J863" t="s">
        <v>641</v>
      </c>
    </row>
    <row r="864" spans="1:10">
      <c r="A864">
        <v>4</v>
      </c>
      <c r="B864">
        <v>11</v>
      </c>
      <c r="C864" t="s">
        <v>676</v>
      </c>
      <c r="D864" t="s">
        <v>753</v>
      </c>
      <c r="E864" t="s">
        <v>653</v>
      </c>
      <c r="F864">
        <v>758.84</v>
      </c>
      <c r="G864">
        <v>0</v>
      </c>
      <c r="H864" t="s">
        <v>602</v>
      </c>
      <c r="I864">
        <v>14788982.95</v>
      </c>
      <c r="J864" t="s">
        <v>641</v>
      </c>
    </row>
    <row r="865" hidden="1" spans="1:10">
      <c r="A865">
        <v>4</v>
      </c>
      <c r="B865">
        <v>12</v>
      </c>
      <c r="C865" t="s">
        <v>678</v>
      </c>
      <c r="D865" t="s">
        <v>639</v>
      </c>
      <c r="E865" t="s">
        <v>671</v>
      </c>
      <c r="F865">
        <v>0</v>
      </c>
      <c r="G865">
        <v>1901</v>
      </c>
      <c r="H865" t="s">
        <v>602</v>
      </c>
      <c r="I865">
        <v>14787081.95</v>
      </c>
      <c r="J865" t="s">
        <v>641</v>
      </c>
    </row>
    <row r="866" hidden="1" spans="1:10">
      <c r="A866">
        <v>4</v>
      </c>
      <c r="B866">
        <v>12</v>
      </c>
      <c r="C866" t="s">
        <v>678</v>
      </c>
      <c r="D866" t="s">
        <v>741</v>
      </c>
      <c r="E866" t="s">
        <v>671</v>
      </c>
      <c r="F866">
        <v>0</v>
      </c>
      <c r="G866">
        <v>5192.73</v>
      </c>
      <c r="H866" t="s">
        <v>602</v>
      </c>
      <c r="I866">
        <v>14781889.22</v>
      </c>
      <c r="J866" t="s">
        <v>641</v>
      </c>
    </row>
    <row r="867" hidden="1" spans="1:10">
      <c r="A867">
        <v>4</v>
      </c>
      <c r="B867">
        <v>12</v>
      </c>
      <c r="C867" t="s">
        <v>678</v>
      </c>
      <c r="D867" t="s">
        <v>718</v>
      </c>
      <c r="E867" t="s">
        <v>671</v>
      </c>
      <c r="F867">
        <v>0</v>
      </c>
      <c r="G867">
        <v>14007.35</v>
      </c>
      <c r="H867" t="s">
        <v>602</v>
      </c>
      <c r="I867">
        <v>14767881.87</v>
      </c>
      <c r="J867" t="s">
        <v>641</v>
      </c>
    </row>
    <row r="868" hidden="1" spans="1:10">
      <c r="A868">
        <v>4</v>
      </c>
      <c r="B868">
        <v>12</v>
      </c>
      <c r="C868" t="s">
        <v>678</v>
      </c>
      <c r="D868" t="s">
        <v>647</v>
      </c>
      <c r="E868" t="s">
        <v>671</v>
      </c>
      <c r="F868">
        <v>0</v>
      </c>
      <c r="G868">
        <v>3421.8</v>
      </c>
      <c r="H868" t="s">
        <v>602</v>
      </c>
      <c r="I868">
        <v>14764460.07</v>
      </c>
      <c r="J868" t="s">
        <v>641</v>
      </c>
    </row>
    <row r="869" hidden="1" spans="1:10">
      <c r="A869">
        <v>4</v>
      </c>
      <c r="B869">
        <v>12</v>
      </c>
      <c r="C869" t="s">
        <v>678</v>
      </c>
      <c r="D869" t="s">
        <v>692</v>
      </c>
      <c r="E869" t="s">
        <v>671</v>
      </c>
      <c r="F869">
        <v>0</v>
      </c>
      <c r="G869">
        <v>1540.81</v>
      </c>
      <c r="H869" t="s">
        <v>602</v>
      </c>
      <c r="I869">
        <v>14762919.26</v>
      </c>
      <c r="J869" t="s">
        <v>641</v>
      </c>
    </row>
    <row r="870" hidden="1" spans="1:10">
      <c r="A870">
        <v>4</v>
      </c>
      <c r="B870">
        <v>12</v>
      </c>
      <c r="C870" t="s">
        <v>678</v>
      </c>
      <c r="D870" t="s">
        <v>765</v>
      </c>
      <c r="E870" t="s">
        <v>671</v>
      </c>
      <c r="F870">
        <v>0</v>
      </c>
      <c r="G870">
        <v>1921.01</v>
      </c>
      <c r="H870" t="s">
        <v>602</v>
      </c>
      <c r="I870">
        <v>14760998.25</v>
      </c>
      <c r="J870" t="s">
        <v>641</v>
      </c>
    </row>
    <row r="871" spans="1:10">
      <c r="A871">
        <v>4</v>
      </c>
      <c r="B871">
        <v>12</v>
      </c>
      <c r="C871" t="s">
        <v>678</v>
      </c>
      <c r="D871" t="s">
        <v>721</v>
      </c>
      <c r="E871" t="s">
        <v>653</v>
      </c>
      <c r="F871">
        <v>18701.43</v>
      </c>
      <c r="G871">
        <v>0</v>
      </c>
      <c r="H871" t="s">
        <v>602</v>
      </c>
      <c r="I871">
        <v>14779699.68</v>
      </c>
      <c r="J871" t="s">
        <v>641</v>
      </c>
    </row>
    <row r="872" spans="1:10">
      <c r="A872">
        <v>4</v>
      </c>
      <c r="B872">
        <v>12</v>
      </c>
      <c r="C872" t="s">
        <v>678</v>
      </c>
      <c r="D872" t="s">
        <v>685</v>
      </c>
      <c r="E872" t="s">
        <v>653</v>
      </c>
      <c r="F872">
        <v>8536.95</v>
      </c>
      <c r="G872">
        <v>0</v>
      </c>
      <c r="H872" t="s">
        <v>602</v>
      </c>
      <c r="I872">
        <v>14788236.63</v>
      </c>
      <c r="J872" t="s">
        <v>641</v>
      </c>
    </row>
    <row r="873" spans="1:10">
      <c r="A873">
        <v>4</v>
      </c>
      <c r="B873">
        <v>12</v>
      </c>
      <c r="C873" t="s">
        <v>678</v>
      </c>
      <c r="D873" t="s">
        <v>753</v>
      </c>
      <c r="E873" t="s">
        <v>653</v>
      </c>
      <c r="F873">
        <v>189.71</v>
      </c>
      <c r="G873">
        <v>0</v>
      </c>
      <c r="H873" t="s">
        <v>602</v>
      </c>
      <c r="I873">
        <v>14788426.34</v>
      </c>
      <c r="J873" t="s">
        <v>641</v>
      </c>
    </row>
    <row r="874" hidden="1" spans="1:10">
      <c r="A874">
        <v>4</v>
      </c>
      <c r="B874">
        <v>15</v>
      </c>
      <c r="C874" t="s">
        <v>681</v>
      </c>
      <c r="D874" t="s">
        <v>639</v>
      </c>
      <c r="E874" t="s">
        <v>640</v>
      </c>
      <c r="F874">
        <v>0</v>
      </c>
      <c r="G874">
        <v>1860.98</v>
      </c>
      <c r="H874" t="s">
        <v>602</v>
      </c>
      <c r="I874">
        <v>14786565.36</v>
      </c>
      <c r="J874" t="s">
        <v>641</v>
      </c>
    </row>
    <row r="875" hidden="1" spans="1:10">
      <c r="A875">
        <v>4</v>
      </c>
      <c r="B875">
        <v>15</v>
      </c>
      <c r="C875" t="s">
        <v>681</v>
      </c>
      <c r="D875" t="s">
        <v>741</v>
      </c>
      <c r="E875" t="s">
        <v>640</v>
      </c>
      <c r="F875">
        <v>0</v>
      </c>
      <c r="G875">
        <v>7293.83</v>
      </c>
      <c r="H875" t="s">
        <v>602</v>
      </c>
      <c r="I875">
        <v>14779271.53</v>
      </c>
      <c r="J875" t="s">
        <v>641</v>
      </c>
    </row>
    <row r="876" hidden="1" spans="1:10">
      <c r="A876">
        <v>4</v>
      </c>
      <c r="B876">
        <v>15</v>
      </c>
      <c r="C876" t="s">
        <v>681</v>
      </c>
      <c r="D876" t="s">
        <v>679</v>
      </c>
      <c r="E876" t="s">
        <v>640</v>
      </c>
      <c r="F876">
        <v>0</v>
      </c>
      <c r="G876">
        <v>930.49</v>
      </c>
      <c r="H876" t="s">
        <v>602</v>
      </c>
      <c r="I876">
        <v>14778341.04</v>
      </c>
      <c r="J876" t="s">
        <v>641</v>
      </c>
    </row>
    <row r="877" hidden="1" spans="1:10">
      <c r="A877">
        <v>4</v>
      </c>
      <c r="B877">
        <v>15</v>
      </c>
      <c r="C877" t="s">
        <v>681</v>
      </c>
      <c r="D877" t="s">
        <v>663</v>
      </c>
      <c r="E877" t="s">
        <v>640</v>
      </c>
      <c r="F877">
        <v>0</v>
      </c>
      <c r="G877">
        <v>2141.12</v>
      </c>
      <c r="H877" t="s">
        <v>602</v>
      </c>
      <c r="I877">
        <v>14776199.92</v>
      </c>
      <c r="J877" t="s">
        <v>641</v>
      </c>
    </row>
    <row r="878" hidden="1" spans="1:10">
      <c r="A878">
        <v>4</v>
      </c>
      <c r="B878">
        <v>15</v>
      </c>
      <c r="C878" t="s">
        <v>681</v>
      </c>
      <c r="D878" t="s">
        <v>766</v>
      </c>
      <c r="E878" t="s">
        <v>640</v>
      </c>
      <c r="F878">
        <v>0</v>
      </c>
      <c r="G878">
        <v>760.4</v>
      </c>
      <c r="H878" t="s">
        <v>602</v>
      </c>
      <c r="I878">
        <v>14775439.52</v>
      </c>
      <c r="J878" t="s">
        <v>641</v>
      </c>
    </row>
    <row r="879" hidden="1" spans="1:10">
      <c r="A879">
        <v>4</v>
      </c>
      <c r="B879">
        <v>15</v>
      </c>
      <c r="C879" t="s">
        <v>681</v>
      </c>
      <c r="D879" t="s">
        <v>647</v>
      </c>
      <c r="E879" t="s">
        <v>640</v>
      </c>
      <c r="F879">
        <v>0</v>
      </c>
      <c r="G879">
        <v>4842.54</v>
      </c>
      <c r="H879" t="s">
        <v>602</v>
      </c>
      <c r="I879">
        <v>14770596.98</v>
      </c>
      <c r="J879" t="s">
        <v>641</v>
      </c>
    </row>
    <row r="880" hidden="1" spans="1:10">
      <c r="A880">
        <v>4</v>
      </c>
      <c r="B880">
        <v>15</v>
      </c>
      <c r="C880" t="s">
        <v>681</v>
      </c>
      <c r="D880" t="s">
        <v>710</v>
      </c>
      <c r="E880" t="s">
        <v>640</v>
      </c>
      <c r="F880">
        <v>0</v>
      </c>
      <c r="G880">
        <v>13497.09</v>
      </c>
      <c r="H880" t="s">
        <v>602</v>
      </c>
      <c r="I880">
        <v>14757099.89</v>
      </c>
      <c r="J880" t="s">
        <v>641</v>
      </c>
    </row>
    <row r="881" hidden="1" spans="1:10">
      <c r="A881">
        <v>4</v>
      </c>
      <c r="B881">
        <v>15</v>
      </c>
      <c r="C881" t="s">
        <v>681</v>
      </c>
      <c r="D881" t="s">
        <v>711</v>
      </c>
      <c r="E881" t="s">
        <v>640</v>
      </c>
      <c r="F881">
        <v>0</v>
      </c>
      <c r="G881">
        <v>6083.21</v>
      </c>
      <c r="H881" t="s">
        <v>602</v>
      </c>
      <c r="I881">
        <v>14751016.68</v>
      </c>
      <c r="J881" t="s">
        <v>641</v>
      </c>
    </row>
    <row r="882" hidden="1" spans="1:10">
      <c r="A882">
        <v>4</v>
      </c>
      <c r="B882">
        <v>15</v>
      </c>
      <c r="C882" t="s">
        <v>681</v>
      </c>
      <c r="D882" t="s">
        <v>718</v>
      </c>
      <c r="E882" t="s">
        <v>640</v>
      </c>
      <c r="F882">
        <v>0</v>
      </c>
      <c r="G882">
        <v>27414.39</v>
      </c>
      <c r="H882" t="s">
        <v>602</v>
      </c>
      <c r="I882">
        <v>14723602.29</v>
      </c>
      <c r="J882" t="s">
        <v>641</v>
      </c>
    </row>
    <row r="883" spans="1:10">
      <c r="A883">
        <v>4</v>
      </c>
      <c r="B883">
        <v>15</v>
      </c>
      <c r="C883" t="s">
        <v>681</v>
      </c>
      <c r="D883" t="s">
        <v>657</v>
      </c>
      <c r="E883" t="s">
        <v>653</v>
      </c>
      <c r="F883">
        <v>1557.62</v>
      </c>
      <c r="G883">
        <v>0</v>
      </c>
      <c r="H883" t="s">
        <v>602</v>
      </c>
      <c r="I883">
        <v>14725159.91</v>
      </c>
      <c r="J883" t="s">
        <v>641</v>
      </c>
    </row>
    <row r="884" spans="1:10">
      <c r="A884">
        <v>4</v>
      </c>
      <c r="B884">
        <v>15</v>
      </c>
      <c r="C884" t="s">
        <v>681</v>
      </c>
      <c r="D884" t="s">
        <v>767</v>
      </c>
      <c r="E884" t="s">
        <v>653</v>
      </c>
      <c r="F884">
        <v>158957.21</v>
      </c>
      <c r="G884">
        <v>0</v>
      </c>
      <c r="H884" t="s">
        <v>602</v>
      </c>
      <c r="I884">
        <v>14884117.12</v>
      </c>
      <c r="J884" t="s">
        <v>641</v>
      </c>
    </row>
    <row r="885" spans="1:10">
      <c r="A885">
        <v>4</v>
      </c>
      <c r="B885">
        <v>15</v>
      </c>
      <c r="C885" t="s">
        <v>681</v>
      </c>
      <c r="D885" t="s">
        <v>753</v>
      </c>
      <c r="E885" t="s">
        <v>653</v>
      </c>
      <c r="F885">
        <v>569.13</v>
      </c>
      <c r="G885">
        <v>0</v>
      </c>
      <c r="H885" t="s">
        <v>602</v>
      </c>
      <c r="I885">
        <v>14884686.25</v>
      </c>
      <c r="J885" t="s">
        <v>641</v>
      </c>
    </row>
    <row r="886" spans="1:10">
      <c r="A886">
        <v>4</v>
      </c>
      <c r="B886">
        <v>15</v>
      </c>
      <c r="C886" t="s">
        <v>681</v>
      </c>
      <c r="D886" t="s">
        <v>768</v>
      </c>
      <c r="E886" t="s">
        <v>653</v>
      </c>
      <c r="F886">
        <v>651824.43</v>
      </c>
      <c r="G886">
        <v>0</v>
      </c>
      <c r="H886" t="s">
        <v>602</v>
      </c>
      <c r="I886">
        <v>15536510.68</v>
      </c>
      <c r="J886" t="s">
        <v>641</v>
      </c>
    </row>
    <row r="887" spans="1:10">
      <c r="A887">
        <v>4</v>
      </c>
      <c r="B887">
        <v>15</v>
      </c>
      <c r="C887" t="s">
        <v>681</v>
      </c>
      <c r="D887" t="s">
        <v>687</v>
      </c>
      <c r="E887" t="s">
        <v>653</v>
      </c>
      <c r="F887">
        <v>2186.66</v>
      </c>
      <c r="G887">
        <v>0</v>
      </c>
      <c r="H887" t="s">
        <v>602</v>
      </c>
      <c r="I887">
        <v>15538697.34</v>
      </c>
      <c r="J887" t="s">
        <v>641</v>
      </c>
    </row>
    <row r="888" spans="1:10">
      <c r="A888">
        <v>4</v>
      </c>
      <c r="B888">
        <v>15</v>
      </c>
      <c r="C888" t="s">
        <v>681</v>
      </c>
      <c r="D888" t="s">
        <v>655</v>
      </c>
      <c r="E888" t="s">
        <v>653</v>
      </c>
      <c r="F888">
        <v>2456.25</v>
      </c>
      <c r="G888">
        <v>0</v>
      </c>
      <c r="H888" t="s">
        <v>602</v>
      </c>
      <c r="I888">
        <v>15541153.59</v>
      </c>
      <c r="J888" t="s">
        <v>641</v>
      </c>
    </row>
    <row r="889" spans="1:10">
      <c r="A889">
        <v>4</v>
      </c>
      <c r="B889">
        <v>15</v>
      </c>
      <c r="C889" t="s">
        <v>681</v>
      </c>
      <c r="D889" t="s">
        <v>699</v>
      </c>
      <c r="E889" t="s">
        <v>653</v>
      </c>
      <c r="F889">
        <v>5461.65</v>
      </c>
      <c r="G889">
        <v>0</v>
      </c>
      <c r="H889" t="s">
        <v>602</v>
      </c>
      <c r="I889">
        <v>15546615.24</v>
      </c>
      <c r="J889" t="s">
        <v>641</v>
      </c>
    </row>
    <row r="890" spans="1:10">
      <c r="A890">
        <v>4</v>
      </c>
      <c r="B890">
        <v>15</v>
      </c>
      <c r="C890" t="s">
        <v>681</v>
      </c>
      <c r="D890" t="s">
        <v>719</v>
      </c>
      <c r="E890" t="s">
        <v>653</v>
      </c>
      <c r="F890">
        <v>1637.5</v>
      </c>
      <c r="G890">
        <v>0</v>
      </c>
      <c r="H890" t="s">
        <v>602</v>
      </c>
      <c r="I890">
        <v>15548252.74</v>
      </c>
      <c r="J890" t="s">
        <v>641</v>
      </c>
    </row>
    <row r="891" hidden="1" spans="1:10">
      <c r="A891">
        <v>4</v>
      </c>
      <c r="B891">
        <v>16</v>
      </c>
      <c r="C891" t="s">
        <v>689</v>
      </c>
      <c r="D891" t="s">
        <v>639</v>
      </c>
      <c r="E891" t="s">
        <v>640</v>
      </c>
      <c r="F891">
        <v>0</v>
      </c>
      <c r="G891">
        <v>14317.54</v>
      </c>
      <c r="H891" t="s">
        <v>602</v>
      </c>
      <c r="I891">
        <v>15533935.2</v>
      </c>
      <c r="J891" t="s">
        <v>641</v>
      </c>
    </row>
    <row r="892" hidden="1" spans="1:10">
      <c r="A892">
        <v>4</v>
      </c>
      <c r="B892">
        <v>16</v>
      </c>
      <c r="C892" t="s">
        <v>689</v>
      </c>
      <c r="D892" t="s">
        <v>741</v>
      </c>
      <c r="E892" t="s">
        <v>640</v>
      </c>
      <c r="F892">
        <v>0</v>
      </c>
      <c r="G892">
        <v>4562.41</v>
      </c>
      <c r="H892" t="s">
        <v>602</v>
      </c>
      <c r="I892">
        <v>15529372.79</v>
      </c>
      <c r="J892" t="s">
        <v>641</v>
      </c>
    </row>
    <row r="893" hidden="1" spans="1:10">
      <c r="A893">
        <v>4</v>
      </c>
      <c r="B893">
        <v>16</v>
      </c>
      <c r="C893" t="s">
        <v>689</v>
      </c>
      <c r="D893" t="s">
        <v>710</v>
      </c>
      <c r="E893" t="s">
        <v>640</v>
      </c>
      <c r="F893">
        <v>0</v>
      </c>
      <c r="G893">
        <v>13306.98</v>
      </c>
      <c r="H893" t="s">
        <v>602</v>
      </c>
      <c r="I893">
        <v>15516065.81</v>
      </c>
      <c r="J893" t="s">
        <v>641</v>
      </c>
    </row>
    <row r="894" hidden="1" spans="1:10">
      <c r="A894">
        <v>4</v>
      </c>
      <c r="B894">
        <v>16</v>
      </c>
      <c r="C894" t="s">
        <v>689</v>
      </c>
      <c r="D894" t="s">
        <v>672</v>
      </c>
      <c r="E894" t="s">
        <v>640</v>
      </c>
      <c r="F894">
        <v>0</v>
      </c>
      <c r="G894">
        <v>13156.91</v>
      </c>
      <c r="H894" t="s">
        <v>602</v>
      </c>
      <c r="I894">
        <v>15502908.9</v>
      </c>
      <c r="J894" t="s">
        <v>641</v>
      </c>
    </row>
    <row r="895" hidden="1" spans="1:10">
      <c r="A895">
        <v>4</v>
      </c>
      <c r="B895">
        <v>16</v>
      </c>
      <c r="C895" t="s">
        <v>689</v>
      </c>
      <c r="D895" t="s">
        <v>643</v>
      </c>
      <c r="E895" t="s">
        <v>640</v>
      </c>
      <c r="F895">
        <v>0</v>
      </c>
      <c r="G895">
        <v>1710.9</v>
      </c>
      <c r="H895" t="s">
        <v>602</v>
      </c>
      <c r="I895">
        <v>15501198</v>
      </c>
      <c r="J895" t="s">
        <v>641</v>
      </c>
    </row>
    <row r="896" hidden="1" spans="1:10">
      <c r="A896">
        <v>4</v>
      </c>
      <c r="B896">
        <v>16</v>
      </c>
      <c r="C896" t="s">
        <v>689</v>
      </c>
      <c r="D896" t="s">
        <v>683</v>
      </c>
      <c r="E896" t="s">
        <v>640</v>
      </c>
      <c r="F896">
        <v>0</v>
      </c>
      <c r="G896">
        <v>980.51</v>
      </c>
      <c r="H896" t="s">
        <v>602</v>
      </c>
      <c r="I896">
        <v>15500217.49</v>
      </c>
      <c r="J896" t="s">
        <v>641</v>
      </c>
    </row>
    <row r="897" hidden="1" spans="1:10">
      <c r="A897">
        <v>4</v>
      </c>
      <c r="B897">
        <v>16</v>
      </c>
      <c r="C897" t="s">
        <v>689</v>
      </c>
      <c r="D897" t="s">
        <v>765</v>
      </c>
      <c r="E897" t="s">
        <v>640</v>
      </c>
      <c r="F897">
        <v>0</v>
      </c>
      <c r="G897">
        <v>1880.99</v>
      </c>
      <c r="H897" t="s">
        <v>602</v>
      </c>
      <c r="I897">
        <v>15498336.5</v>
      </c>
      <c r="J897" t="s">
        <v>641</v>
      </c>
    </row>
    <row r="898" hidden="1" spans="1:10">
      <c r="A898">
        <v>4</v>
      </c>
      <c r="B898">
        <v>16</v>
      </c>
      <c r="C898" t="s">
        <v>689</v>
      </c>
      <c r="D898" t="s">
        <v>663</v>
      </c>
      <c r="E898" t="s">
        <v>640</v>
      </c>
      <c r="F898">
        <v>0</v>
      </c>
      <c r="G898">
        <v>2141.12</v>
      </c>
      <c r="H898" t="s">
        <v>602</v>
      </c>
      <c r="I898">
        <v>15496195.38</v>
      </c>
      <c r="J898" t="s">
        <v>641</v>
      </c>
    </row>
    <row r="899" hidden="1" spans="1:10">
      <c r="A899">
        <v>4</v>
      </c>
      <c r="B899">
        <v>16</v>
      </c>
      <c r="C899" t="s">
        <v>689</v>
      </c>
      <c r="D899" t="s">
        <v>766</v>
      </c>
      <c r="E899" t="s">
        <v>640</v>
      </c>
      <c r="F899">
        <v>0</v>
      </c>
      <c r="G899">
        <v>750.4</v>
      </c>
      <c r="H899" t="s">
        <v>602</v>
      </c>
      <c r="I899">
        <v>15495444.98</v>
      </c>
      <c r="J899" t="s">
        <v>641</v>
      </c>
    </row>
    <row r="900" spans="1:10">
      <c r="A900">
        <v>4</v>
      </c>
      <c r="B900">
        <v>16</v>
      </c>
      <c r="C900" t="s">
        <v>689</v>
      </c>
      <c r="D900" t="s">
        <v>735</v>
      </c>
      <c r="E900" t="s">
        <v>653</v>
      </c>
      <c r="F900">
        <v>9126.04</v>
      </c>
      <c r="G900">
        <v>0</v>
      </c>
      <c r="H900" t="s">
        <v>602</v>
      </c>
      <c r="I900">
        <v>15504571.02</v>
      </c>
      <c r="J900" t="s">
        <v>641</v>
      </c>
    </row>
    <row r="901" spans="1:10">
      <c r="A901">
        <v>4</v>
      </c>
      <c r="B901">
        <v>16</v>
      </c>
      <c r="C901" t="s">
        <v>689</v>
      </c>
      <c r="D901" t="s">
        <v>721</v>
      </c>
      <c r="E901" t="s">
        <v>653</v>
      </c>
      <c r="F901">
        <v>18811.27</v>
      </c>
      <c r="G901">
        <v>0</v>
      </c>
      <c r="H901" t="s">
        <v>602</v>
      </c>
      <c r="I901">
        <v>15523382.29</v>
      </c>
      <c r="J901" t="s">
        <v>641</v>
      </c>
    </row>
    <row r="902" spans="1:10">
      <c r="A902">
        <v>4</v>
      </c>
      <c r="B902">
        <v>16</v>
      </c>
      <c r="C902" t="s">
        <v>689</v>
      </c>
      <c r="D902" t="s">
        <v>748</v>
      </c>
      <c r="E902" t="s">
        <v>653</v>
      </c>
      <c r="F902">
        <v>258724.82</v>
      </c>
      <c r="G902">
        <v>0</v>
      </c>
      <c r="H902" t="s">
        <v>602</v>
      </c>
      <c r="I902">
        <v>15782107.11</v>
      </c>
      <c r="J902" t="s">
        <v>641</v>
      </c>
    </row>
    <row r="903" spans="1:10">
      <c r="A903">
        <v>4</v>
      </c>
      <c r="B903">
        <v>16</v>
      </c>
      <c r="C903" t="s">
        <v>689</v>
      </c>
      <c r="D903" t="s">
        <v>657</v>
      </c>
      <c r="E903" t="s">
        <v>653</v>
      </c>
      <c r="F903">
        <v>230258.29</v>
      </c>
      <c r="G903">
        <v>0</v>
      </c>
      <c r="H903" t="s">
        <v>602</v>
      </c>
      <c r="I903">
        <v>16012365.4</v>
      </c>
      <c r="J903" t="s">
        <v>641</v>
      </c>
    </row>
    <row r="904" spans="1:10">
      <c r="A904">
        <v>4</v>
      </c>
      <c r="B904">
        <v>16</v>
      </c>
      <c r="C904" t="s">
        <v>689</v>
      </c>
      <c r="D904" t="s">
        <v>719</v>
      </c>
      <c r="E904" t="s">
        <v>653</v>
      </c>
      <c r="F904">
        <v>17682.98</v>
      </c>
      <c r="G904">
        <v>0</v>
      </c>
      <c r="H904" t="s">
        <v>602</v>
      </c>
      <c r="I904">
        <v>16030048.38</v>
      </c>
      <c r="J904" t="s">
        <v>641</v>
      </c>
    </row>
    <row r="905" spans="1:10">
      <c r="A905">
        <v>4</v>
      </c>
      <c r="B905">
        <v>16</v>
      </c>
      <c r="C905" t="s">
        <v>689</v>
      </c>
      <c r="D905" t="s">
        <v>673</v>
      </c>
      <c r="E905" t="s">
        <v>653</v>
      </c>
      <c r="F905">
        <v>6609.9</v>
      </c>
      <c r="G905">
        <v>0</v>
      </c>
      <c r="H905" t="s">
        <v>602</v>
      </c>
      <c r="I905">
        <v>16036658.28</v>
      </c>
      <c r="J905" t="s">
        <v>641</v>
      </c>
    </row>
    <row r="906" spans="1:10">
      <c r="A906">
        <v>4</v>
      </c>
      <c r="B906">
        <v>16</v>
      </c>
      <c r="C906" t="s">
        <v>689</v>
      </c>
      <c r="D906" t="s">
        <v>675</v>
      </c>
      <c r="E906" t="s">
        <v>653</v>
      </c>
      <c r="F906">
        <v>998.47</v>
      </c>
      <c r="G906">
        <v>0</v>
      </c>
      <c r="H906" t="s">
        <v>602</v>
      </c>
      <c r="I906">
        <v>16037656.75</v>
      </c>
      <c r="J906" t="s">
        <v>641</v>
      </c>
    </row>
    <row r="907" spans="1:10">
      <c r="A907">
        <v>4</v>
      </c>
      <c r="B907">
        <v>16</v>
      </c>
      <c r="C907" t="s">
        <v>689</v>
      </c>
      <c r="D907" t="s">
        <v>753</v>
      </c>
      <c r="E907" t="s">
        <v>653</v>
      </c>
      <c r="F907">
        <v>3035.36</v>
      </c>
      <c r="G907">
        <v>0</v>
      </c>
      <c r="H907" t="s">
        <v>602</v>
      </c>
      <c r="I907">
        <v>16040692.11</v>
      </c>
      <c r="J907" t="s">
        <v>641</v>
      </c>
    </row>
    <row r="908" spans="1:10">
      <c r="A908">
        <v>4</v>
      </c>
      <c r="B908">
        <v>16</v>
      </c>
      <c r="C908" t="s">
        <v>689</v>
      </c>
      <c r="D908" t="s">
        <v>754</v>
      </c>
      <c r="E908" t="s">
        <v>653</v>
      </c>
      <c r="F908">
        <v>1218.14</v>
      </c>
      <c r="G908">
        <v>0</v>
      </c>
      <c r="H908" t="s">
        <v>602</v>
      </c>
      <c r="I908">
        <v>16041910.25</v>
      </c>
      <c r="J908" t="s">
        <v>641</v>
      </c>
    </row>
    <row r="909" hidden="1" spans="1:10">
      <c r="A909">
        <v>4</v>
      </c>
      <c r="B909">
        <v>17</v>
      </c>
      <c r="C909" t="s">
        <v>691</v>
      </c>
      <c r="D909" t="s">
        <v>679</v>
      </c>
      <c r="E909" t="s">
        <v>640</v>
      </c>
      <c r="F909">
        <v>0</v>
      </c>
      <c r="G909">
        <v>910.48</v>
      </c>
      <c r="H909" t="s">
        <v>602</v>
      </c>
      <c r="I909">
        <v>16040999.77</v>
      </c>
      <c r="J909" t="s">
        <v>641</v>
      </c>
    </row>
    <row r="910" hidden="1" spans="1:10">
      <c r="A910">
        <v>4</v>
      </c>
      <c r="B910">
        <v>17</v>
      </c>
      <c r="C910" t="s">
        <v>691</v>
      </c>
      <c r="D910" t="s">
        <v>683</v>
      </c>
      <c r="E910" t="s">
        <v>640</v>
      </c>
      <c r="F910">
        <v>0</v>
      </c>
      <c r="G910">
        <v>2941.53</v>
      </c>
      <c r="H910" t="s">
        <v>602</v>
      </c>
      <c r="I910">
        <v>16038058.24</v>
      </c>
      <c r="J910" t="s">
        <v>641</v>
      </c>
    </row>
    <row r="911" hidden="1" spans="1:10">
      <c r="A911">
        <v>4</v>
      </c>
      <c r="B911">
        <v>17</v>
      </c>
      <c r="C911" t="s">
        <v>691</v>
      </c>
      <c r="D911" t="s">
        <v>766</v>
      </c>
      <c r="E911" t="s">
        <v>640</v>
      </c>
      <c r="F911">
        <v>0</v>
      </c>
      <c r="G911">
        <v>74.04</v>
      </c>
      <c r="H911" t="s">
        <v>602</v>
      </c>
      <c r="I911">
        <v>16037984.2</v>
      </c>
      <c r="J911" t="s">
        <v>641</v>
      </c>
    </row>
    <row r="912" hidden="1" spans="1:10">
      <c r="A912">
        <v>4</v>
      </c>
      <c r="B912">
        <v>17</v>
      </c>
      <c r="C912" t="s">
        <v>691</v>
      </c>
      <c r="D912" t="s">
        <v>672</v>
      </c>
      <c r="E912" t="s">
        <v>640</v>
      </c>
      <c r="F912">
        <v>0</v>
      </c>
      <c r="G912">
        <v>6543.43</v>
      </c>
      <c r="H912" t="s">
        <v>602</v>
      </c>
      <c r="I912">
        <v>16031440.77</v>
      </c>
      <c r="J912" t="s">
        <v>641</v>
      </c>
    </row>
    <row r="913" hidden="1" spans="1:10">
      <c r="A913">
        <v>4</v>
      </c>
      <c r="B913">
        <v>17</v>
      </c>
      <c r="C913" t="s">
        <v>691</v>
      </c>
      <c r="D913" t="s">
        <v>639</v>
      </c>
      <c r="E913" t="s">
        <v>640</v>
      </c>
      <c r="F913">
        <v>0</v>
      </c>
      <c r="G913">
        <v>3041.6</v>
      </c>
      <c r="H913" t="s">
        <v>602</v>
      </c>
      <c r="I913">
        <v>16028399.17</v>
      </c>
      <c r="J913" t="s">
        <v>641</v>
      </c>
    </row>
    <row r="914" hidden="1" spans="1:10">
      <c r="A914">
        <v>4</v>
      </c>
      <c r="B914">
        <v>17</v>
      </c>
      <c r="C914" t="s">
        <v>691</v>
      </c>
      <c r="D914" t="s">
        <v>682</v>
      </c>
      <c r="E914" t="s">
        <v>640</v>
      </c>
      <c r="F914">
        <v>0</v>
      </c>
      <c r="G914">
        <v>4142.17</v>
      </c>
      <c r="H914" t="s">
        <v>602</v>
      </c>
      <c r="I914">
        <v>16024257</v>
      </c>
      <c r="J914" t="s">
        <v>641</v>
      </c>
    </row>
    <row r="915" hidden="1" spans="1:10">
      <c r="A915">
        <v>4</v>
      </c>
      <c r="B915">
        <v>17</v>
      </c>
      <c r="C915" t="s">
        <v>691</v>
      </c>
      <c r="D915" t="s">
        <v>718</v>
      </c>
      <c r="E915" t="s">
        <v>640</v>
      </c>
      <c r="F915">
        <v>0</v>
      </c>
      <c r="G915">
        <v>13116.89</v>
      </c>
      <c r="H915" t="s">
        <v>602</v>
      </c>
      <c r="I915">
        <v>16011140.11</v>
      </c>
      <c r="J915" t="s">
        <v>641</v>
      </c>
    </row>
    <row r="916" hidden="1" spans="1:10">
      <c r="A916">
        <v>4</v>
      </c>
      <c r="B916">
        <v>17</v>
      </c>
      <c r="C916" t="s">
        <v>691</v>
      </c>
      <c r="D916" t="s">
        <v>741</v>
      </c>
      <c r="E916" t="s">
        <v>640</v>
      </c>
      <c r="F916">
        <v>0</v>
      </c>
      <c r="G916">
        <v>8374.4</v>
      </c>
      <c r="H916" t="s">
        <v>602</v>
      </c>
      <c r="I916">
        <v>16002765.71</v>
      </c>
      <c r="J916" t="s">
        <v>641</v>
      </c>
    </row>
    <row r="917" hidden="1" spans="1:10">
      <c r="A917">
        <v>4</v>
      </c>
      <c r="B917">
        <v>17</v>
      </c>
      <c r="C917" t="s">
        <v>691</v>
      </c>
      <c r="D917" t="s">
        <v>647</v>
      </c>
      <c r="E917" t="s">
        <v>640</v>
      </c>
      <c r="F917">
        <v>0</v>
      </c>
      <c r="G917">
        <v>7503.96</v>
      </c>
      <c r="H917" t="s">
        <v>602</v>
      </c>
      <c r="I917">
        <v>15995261.75</v>
      </c>
      <c r="J917" t="s">
        <v>641</v>
      </c>
    </row>
    <row r="918" spans="1:10">
      <c r="A918">
        <v>4</v>
      </c>
      <c r="B918">
        <v>17</v>
      </c>
      <c r="C918" t="s">
        <v>691</v>
      </c>
      <c r="D918" t="s">
        <v>753</v>
      </c>
      <c r="E918" t="s">
        <v>653</v>
      </c>
      <c r="F918">
        <v>539.19</v>
      </c>
      <c r="G918">
        <v>0</v>
      </c>
      <c r="H918" t="s">
        <v>602</v>
      </c>
      <c r="I918">
        <v>15995800.94</v>
      </c>
      <c r="J918" t="s">
        <v>641</v>
      </c>
    </row>
    <row r="919" spans="1:10">
      <c r="A919">
        <v>4</v>
      </c>
      <c r="B919">
        <v>17</v>
      </c>
      <c r="C919" t="s">
        <v>691</v>
      </c>
      <c r="D919" t="s">
        <v>752</v>
      </c>
      <c r="E919" t="s">
        <v>653</v>
      </c>
      <c r="F919">
        <v>10354.18</v>
      </c>
      <c r="G919">
        <v>0</v>
      </c>
      <c r="H919" t="s">
        <v>602</v>
      </c>
      <c r="I919">
        <v>16006155.12</v>
      </c>
      <c r="J919" t="s">
        <v>641</v>
      </c>
    </row>
    <row r="920" spans="1:10">
      <c r="A920">
        <v>4</v>
      </c>
      <c r="B920">
        <v>17</v>
      </c>
      <c r="C920" t="s">
        <v>691</v>
      </c>
      <c r="D920" t="s">
        <v>687</v>
      </c>
      <c r="E920" t="s">
        <v>653</v>
      </c>
      <c r="F920">
        <v>2196.64</v>
      </c>
      <c r="G920">
        <v>0</v>
      </c>
      <c r="H920" t="s">
        <v>602</v>
      </c>
      <c r="I920">
        <v>16008351.76</v>
      </c>
      <c r="J920" t="s">
        <v>641</v>
      </c>
    </row>
    <row r="921" spans="1:10">
      <c r="A921">
        <v>4</v>
      </c>
      <c r="B921">
        <v>17</v>
      </c>
      <c r="C921" t="s">
        <v>691</v>
      </c>
      <c r="D921" t="s">
        <v>675</v>
      </c>
      <c r="E921" t="s">
        <v>653</v>
      </c>
      <c r="F921">
        <v>1996.94</v>
      </c>
      <c r="G921">
        <v>0</v>
      </c>
      <c r="H921" t="s">
        <v>602</v>
      </c>
      <c r="I921">
        <v>16010348.7</v>
      </c>
      <c r="J921" t="s">
        <v>641</v>
      </c>
    </row>
    <row r="922" spans="1:10">
      <c r="A922">
        <v>4</v>
      </c>
      <c r="B922">
        <v>17</v>
      </c>
      <c r="C922" t="s">
        <v>691</v>
      </c>
      <c r="D922" t="s">
        <v>673</v>
      </c>
      <c r="E922" t="s">
        <v>653</v>
      </c>
      <c r="F922">
        <v>6609.9</v>
      </c>
      <c r="G922">
        <v>0</v>
      </c>
      <c r="H922" t="s">
        <v>602</v>
      </c>
      <c r="I922">
        <v>16016958.6</v>
      </c>
      <c r="J922" t="s">
        <v>641</v>
      </c>
    </row>
    <row r="923" spans="1:10">
      <c r="A923">
        <v>4</v>
      </c>
      <c r="B923">
        <v>17</v>
      </c>
      <c r="C923" t="s">
        <v>691</v>
      </c>
      <c r="D923" t="s">
        <v>719</v>
      </c>
      <c r="E923" t="s">
        <v>653</v>
      </c>
      <c r="F923">
        <v>55175.66</v>
      </c>
      <c r="G923">
        <v>0</v>
      </c>
      <c r="H923" t="s">
        <v>602</v>
      </c>
      <c r="I923">
        <v>16072134.26</v>
      </c>
      <c r="J923" t="s">
        <v>641</v>
      </c>
    </row>
    <row r="924" spans="1:10">
      <c r="A924">
        <v>4</v>
      </c>
      <c r="B924">
        <v>17</v>
      </c>
      <c r="C924" t="s">
        <v>691</v>
      </c>
      <c r="D924" t="s">
        <v>657</v>
      </c>
      <c r="E924" t="s">
        <v>653</v>
      </c>
      <c r="F924">
        <v>1497.71</v>
      </c>
      <c r="G924">
        <v>0</v>
      </c>
      <c r="H924" t="s">
        <v>602</v>
      </c>
      <c r="I924">
        <v>16073631.97</v>
      </c>
      <c r="J924" t="s">
        <v>641</v>
      </c>
    </row>
    <row r="925" spans="1:10">
      <c r="A925">
        <v>4</v>
      </c>
      <c r="B925">
        <v>17</v>
      </c>
      <c r="C925" t="s">
        <v>691</v>
      </c>
      <c r="D925" t="s">
        <v>748</v>
      </c>
      <c r="E925" t="s">
        <v>653</v>
      </c>
      <c r="F925">
        <v>298703.78</v>
      </c>
      <c r="G925">
        <v>0</v>
      </c>
      <c r="H925" t="s">
        <v>602</v>
      </c>
      <c r="I925">
        <v>16372335.75</v>
      </c>
      <c r="J925" t="s">
        <v>641</v>
      </c>
    </row>
    <row r="926" spans="1:10">
      <c r="A926">
        <v>4</v>
      </c>
      <c r="B926">
        <v>17</v>
      </c>
      <c r="C926" t="s">
        <v>691</v>
      </c>
      <c r="D926" t="s">
        <v>762</v>
      </c>
      <c r="E926" t="s">
        <v>653</v>
      </c>
      <c r="F926">
        <v>13778.96</v>
      </c>
      <c r="G926">
        <v>0</v>
      </c>
      <c r="H926" t="s">
        <v>602</v>
      </c>
      <c r="I926">
        <v>16386114.71</v>
      </c>
      <c r="J926" t="s">
        <v>641</v>
      </c>
    </row>
    <row r="927" spans="1:10">
      <c r="A927">
        <v>4</v>
      </c>
      <c r="B927">
        <v>17</v>
      </c>
      <c r="C927" t="s">
        <v>691</v>
      </c>
      <c r="D927" t="s">
        <v>735</v>
      </c>
      <c r="E927" t="s">
        <v>653</v>
      </c>
      <c r="F927">
        <v>3135.2</v>
      </c>
      <c r="G927">
        <v>0</v>
      </c>
      <c r="H927" t="s">
        <v>602</v>
      </c>
      <c r="I927">
        <v>16389249.91</v>
      </c>
      <c r="J927" t="s">
        <v>641</v>
      </c>
    </row>
    <row r="928" hidden="1" spans="1:10">
      <c r="A928">
        <v>4</v>
      </c>
      <c r="B928">
        <v>18</v>
      </c>
      <c r="C928" t="s">
        <v>694</v>
      </c>
      <c r="D928" t="s">
        <v>672</v>
      </c>
      <c r="E928" t="s">
        <v>671</v>
      </c>
      <c r="F928">
        <v>0</v>
      </c>
      <c r="G928">
        <v>13086.86</v>
      </c>
      <c r="H928" t="s">
        <v>602</v>
      </c>
      <c r="I928">
        <v>16376163.05</v>
      </c>
      <c r="J928" t="s">
        <v>641</v>
      </c>
    </row>
    <row r="929" hidden="1" spans="1:10">
      <c r="A929">
        <v>4</v>
      </c>
      <c r="B929">
        <v>18</v>
      </c>
      <c r="C929" t="s">
        <v>694</v>
      </c>
      <c r="D929" t="s">
        <v>741</v>
      </c>
      <c r="E929" t="s">
        <v>671</v>
      </c>
      <c r="F929">
        <v>0</v>
      </c>
      <c r="G929">
        <v>14087.4</v>
      </c>
      <c r="H929" t="s">
        <v>602</v>
      </c>
      <c r="I929">
        <v>16362075.65</v>
      </c>
      <c r="J929" t="s">
        <v>641</v>
      </c>
    </row>
    <row r="930" hidden="1" spans="1:10">
      <c r="A930">
        <v>4</v>
      </c>
      <c r="B930">
        <v>18</v>
      </c>
      <c r="C930" t="s">
        <v>694</v>
      </c>
      <c r="D930" t="s">
        <v>643</v>
      </c>
      <c r="E930" t="s">
        <v>671</v>
      </c>
      <c r="F930">
        <v>0</v>
      </c>
      <c r="G930">
        <v>3291.73</v>
      </c>
      <c r="H930" t="s">
        <v>602</v>
      </c>
      <c r="I930">
        <v>16358783.92</v>
      </c>
      <c r="J930" t="s">
        <v>641</v>
      </c>
    </row>
    <row r="931" hidden="1" spans="1:10">
      <c r="A931">
        <v>4</v>
      </c>
      <c r="B931">
        <v>18</v>
      </c>
      <c r="C931" t="s">
        <v>694</v>
      </c>
      <c r="D931" t="s">
        <v>679</v>
      </c>
      <c r="E931" t="s">
        <v>671</v>
      </c>
      <c r="F931">
        <v>0</v>
      </c>
      <c r="G931">
        <v>890.47</v>
      </c>
      <c r="H931" t="s">
        <v>602</v>
      </c>
      <c r="I931">
        <v>16357893.45</v>
      </c>
      <c r="J931" t="s">
        <v>641</v>
      </c>
    </row>
    <row r="932" hidden="1" spans="1:10">
      <c r="A932">
        <v>4</v>
      </c>
      <c r="B932">
        <v>18</v>
      </c>
      <c r="C932" t="s">
        <v>694</v>
      </c>
      <c r="D932" t="s">
        <v>683</v>
      </c>
      <c r="E932" t="s">
        <v>671</v>
      </c>
      <c r="F932">
        <v>0</v>
      </c>
      <c r="G932">
        <v>950.5</v>
      </c>
      <c r="H932" t="s">
        <v>602</v>
      </c>
      <c r="I932">
        <v>16356942.95</v>
      </c>
      <c r="J932" t="s">
        <v>641</v>
      </c>
    </row>
    <row r="933" spans="1:10">
      <c r="A933">
        <v>4</v>
      </c>
      <c r="B933">
        <v>18</v>
      </c>
      <c r="C933" t="s">
        <v>694</v>
      </c>
      <c r="D933" t="s">
        <v>673</v>
      </c>
      <c r="E933" t="s">
        <v>653</v>
      </c>
      <c r="F933">
        <v>13579.26</v>
      </c>
      <c r="G933">
        <v>0</v>
      </c>
      <c r="H933" t="s">
        <v>602</v>
      </c>
      <c r="I933">
        <v>16370522.21</v>
      </c>
      <c r="J933" t="s">
        <v>641</v>
      </c>
    </row>
    <row r="934" spans="1:10">
      <c r="A934">
        <v>4</v>
      </c>
      <c r="B934">
        <v>18</v>
      </c>
      <c r="C934" t="s">
        <v>694</v>
      </c>
      <c r="D934" t="s">
        <v>667</v>
      </c>
      <c r="E934" t="s">
        <v>653</v>
      </c>
      <c r="F934">
        <v>41187.08</v>
      </c>
      <c r="G934">
        <v>0</v>
      </c>
      <c r="H934" t="s">
        <v>602</v>
      </c>
      <c r="I934">
        <v>16411709.29</v>
      </c>
      <c r="J934" t="s">
        <v>641</v>
      </c>
    </row>
    <row r="935" spans="1:10">
      <c r="A935">
        <v>4</v>
      </c>
      <c r="B935">
        <v>18</v>
      </c>
      <c r="C935" t="s">
        <v>694</v>
      </c>
      <c r="D935" t="s">
        <v>675</v>
      </c>
      <c r="E935" t="s">
        <v>653</v>
      </c>
      <c r="F935">
        <v>968.52</v>
      </c>
      <c r="G935">
        <v>0</v>
      </c>
      <c r="H935" t="s">
        <v>602</v>
      </c>
      <c r="I935">
        <v>16412677.81</v>
      </c>
      <c r="J935" t="s">
        <v>641</v>
      </c>
    </row>
    <row r="936" spans="1:10">
      <c r="A936">
        <v>4</v>
      </c>
      <c r="B936">
        <v>18</v>
      </c>
      <c r="C936" t="s">
        <v>694</v>
      </c>
      <c r="D936" t="s">
        <v>687</v>
      </c>
      <c r="E936" t="s">
        <v>653</v>
      </c>
      <c r="F936">
        <v>4543.05</v>
      </c>
      <c r="G936">
        <v>0</v>
      </c>
      <c r="H936" t="s">
        <v>602</v>
      </c>
      <c r="I936">
        <v>16417220.86</v>
      </c>
      <c r="J936" t="s">
        <v>641</v>
      </c>
    </row>
    <row r="937" spans="1:10">
      <c r="A937">
        <v>4</v>
      </c>
      <c r="B937">
        <v>18</v>
      </c>
      <c r="C937" t="s">
        <v>694</v>
      </c>
      <c r="D937" t="s">
        <v>752</v>
      </c>
      <c r="E937" t="s">
        <v>653</v>
      </c>
      <c r="F937">
        <v>7458.6</v>
      </c>
      <c r="G937">
        <v>0</v>
      </c>
      <c r="H937" t="s">
        <v>602</v>
      </c>
      <c r="I937">
        <v>16424679.46</v>
      </c>
      <c r="J937" t="s">
        <v>641</v>
      </c>
    </row>
    <row r="938" spans="1:10">
      <c r="A938">
        <v>4</v>
      </c>
      <c r="B938">
        <v>18</v>
      </c>
      <c r="C938" t="s">
        <v>694</v>
      </c>
      <c r="D938" t="s">
        <v>753</v>
      </c>
      <c r="E938" t="s">
        <v>653</v>
      </c>
      <c r="F938">
        <v>179.73</v>
      </c>
      <c r="G938">
        <v>0</v>
      </c>
      <c r="H938" t="s">
        <v>602</v>
      </c>
      <c r="I938">
        <v>16424859.19</v>
      </c>
      <c r="J938" t="s">
        <v>641</v>
      </c>
    </row>
    <row r="939" spans="1:10">
      <c r="A939">
        <v>4</v>
      </c>
      <c r="B939">
        <v>18</v>
      </c>
      <c r="C939" t="s">
        <v>694</v>
      </c>
      <c r="D939" t="s">
        <v>754</v>
      </c>
      <c r="E939" t="s">
        <v>653</v>
      </c>
      <c r="F939">
        <v>7248.9</v>
      </c>
      <c r="G939">
        <v>0</v>
      </c>
      <c r="H939" t="s">
        <v>602</v>
      </c>
      <c r="I939">
        <v>16432108.09</v>
      </c>
      <c r="J939" t="s">
        <v>641</v>
      </c>
    </row>
    <row r="940" spans="1:10">
      <c r="A940">
        <v>4</v>
      </c>
      <c r="B940">
        <v>18</v>
      </c>
      <c r="C940" t="s">
        <v>694</v>
      </c>
      <c r="D940" t="s">
        <v>657</v>
      </c>
      <c r="E940" t="s">
        <v>653</v>
      </c>
      <c r="F940">
        <v>16764.37</v>
      </c>
      <c r="G940">
        <v>0</v>
      </c>
      <c r="H940" t="s">
        <v>602</v>
      </c>
      <c r="I940">
        <v>16448872.46</v>
      </c>
      <c r="J940" t="s">
        <v>641</v>
      </c>
    </row>
    <row r="941" spans="1:10">
      <c r="A941">
        <v>4</v>
      </c>
      <c r="B941">
        <v>18</v>
      </c>
      <c r="C941" t="s">
        <v>694</v>
      </c>
      <c r="D941" t="s">
        <v>762</v>
      </c>
      <c r="E941" t="s">
        <v>653</v>
      </c>
      <c r="F941">
        <v>37962</v>
      </c>
      <c r="G941">
        <v>0</v>
      </c>
      <c r="H941" t="s">
        <v>602</v>
      </c>
      <c r="I941">
        <v>16486834.46</v>
      </c>
      <c r="J941" t="s">
        <v>641</v>
      </c>
    </row>
    <row r="942" spans="1:10">
      <c r="A942">
        <v>4</v>
      </c>
      <c r="B942">
        <v>18</v>
      </c>
      <c r="C942" t="s">
        <v>694</v>
      </c>
      <c r="D942" t="s">
        <v>769</v>
      </c>
      <c r="E942" t="s">
        <v>653</v>
      </c>
      <c r="F942">
        <v>1777.29</v>
      </c>
      <c r="G942">
        <v>0</v>
      </c>
      <c r="H942" t="s">
        <v>602</v>
      </c>
      <c r="I942">
        <v>16488611.75</v>
      </c>
      <c r="J942" t="s">
        <v>641</v>
      </c>
    </row>
    <row r="943" spans="1:10">
      <c r="A943">
        <v>4</v>
      </c>
      <c r="B943">
        <v>18</v>
      </c>
      <c r="C943" t="s">
        <v>694</v>
      </c>
      <c r="D943" t="s">
        <v>721</v>
      </c>
      <c r="E943" t="s">
        <v>653</v>
      </c>
      <c r="F943">
        <v>37702.42</v>
      </c>
      <c r="G943">
        <v>0</v>
      </c>
      <c r="H943" t="s">
        <v>602</v>
      </c>
      <c r="I943">
        <v>16526314.17</v>
      </c>
      <c r="J943" t="s">
        <v>641</v>
      </c>
    </row>
    <row r="944" spans="1:10">
      <c r="A944">
        <v>4</v>
      </c>
      <c r="B944">
        <v>18</v>
      </c>
      <c r="C944" t="s">
        <v>694</v>
      </c>
      <c r="D944" t="s">
        <v>735</v>
      </c>
      <c r="E944" t="s">
        <v>653</v>
      </c>
      <c r="F944">
        <v>4732.76</v>
      </c>
      <c r="G944">
        <v>0</v>
      </c>
      <c r="H944" t="s">
        <v>602</v>
      </c>
      <c r="I944">
        <v>16531046.93</v>
      </c>
      <c r="J944" t="s">
        <v>641</v>
      </c>
    </row>
    <row r="945" spans="1:10">
      <c r="A945">
        <v>4</v>
      </c>
      <c r="B945">
        <v>18</v>
      </c>
      <c r="C945" t="s">
        <v>694</v>
      </c>
      <c r="D945" t="s">
        <v>685</v>
      </c>
      <c r="E945" t="s">
        <v>653</v>
      </c>
      <c r="F945">
        <v>4183.61</v>
      </c>
      <c r="G945">
        <v>0</v>
      </c>
      <c r="H945" t="s">
        <v>602</v>
      </c>
      <c r="I945">
        <v>16535230.54</v>
      </c>
      <c r="J945" t="s">
        <v>641</v>
      </c>
    </row>
    <row r="946" hidden="1" spans="1:10">
      <c r="A946">
        <v>4</v>
      </c>
      <c r="B946">
        <v>19</v>
      </c>
      <c r="C946" t="s">
        <v>698</v>
      </c>
      <c r="D946" t="s">
        <v>741</v>
      </c>
      <c r="E946" t="s">
        <v>671</v>
      </c>
      <c r="F946">
        <v>0</v>
      </c>
      <c r="G946">
        <v>1520.8</v>
      </c>
      <c r="H946" t="s">
        <v>602</v>
      </c>
      <c r="I946">
        <v>16533709.74</v>
      </c>
      <c r="J946" t="s">
        <v>641</v>
      </c>
    </row>
    <row r="947" hidden="1" spans="1:10">
      <c r="A947">
        <v>4</v>
      </c>
      <c r="B947">
        <v>19</v>
      </c>
      <c r="C947" t="s">
        <v>698</v>
      </c>
      <c r="D947" t="s">
        <v>639</v>
      </c>
      <c r="E947" t="s">
        <v>671</v>
      </c>
      <c r="F947">
        <v>0</v>
      </c>
      <c r="G947">
        <v>3091.63</v>
      </c>
      <c r="H947" t="s">
        <v>602</v>
      </c>
      <c r="I947">
        <v>16530618.11</v>
      </c>
      <c r="J947" t="s">
        <v>641</v>
      </c>
    </row>
    <row r="948" hidden="1" spans="1:10">
      <c r="A948">
        <v>4</v>
      </c>
      <c r="B948">
        <v>19</v>
      </c>
      <c r="C948" t="s">
        <v>698</v>
      </c>
      <c r="D948" t="s">
        <v>672</v>
      </c>
      <c r="E948" t="s">
        <v>671</v>
      </c>
      <c r="F948">
        <v>0</v>
      </c>
      <c r="G948">
        <v>6543.43</v>
      </c>
      <c r="H948" t="s">
        <v>602</v>
      </c>
      <c r="I948">
        <v>16524074.68</v>
      </c>
      <c r="J948" t="s">
        <v>641</v>
      </c>
    </row>
    <row r="949" hidden="1" spans="1:10">
      <c r="A949">
        <v>4</v>
      </c>
      <c r="B949">
        <v>19</v>
      </c>
      <c r="C949" t="s">
        <v>698</v>
      </c>
      <c r="D949" t="s">
        <v>711</v>
      </c>
      <c r="E949" t="s">
        <v>671</v>
      </c>
      <c r="F949">
        <v>0</v>
      </c>
      <c r="G949">
        <v>1470.78</v>
      </c>
      <c r="H949" t="s">
        <v>602</v>
      </c>
      <c r="I949">
        <v>16522603.9</v>
      </c>
      <c r="J949" t="s">
        <v>641</v>
      </c>
    </row>
    <row r="950" spans="1:10">
      <c r="A950">
        <v>4</v>
      </c>
      <c r="B950">
        <v>19</v>
      </c>
      <c r="C950" t="s">
        <v>698</v>
      </c>
      <c r="D950" t="s">
        <v>655</v>
      </c>
      <c r="E950" t="s">
        <v>697</v>
      </c>
      <c r="F950">
        <v>5002.36</v>
      </c>
      <c r="G950">
        <v>0</v>
      </c>
      <c r="H950" t="s">
        <v>602</v>
      </c>
      <c r="I950">
        <v>16527606.26</v>
      </c>
      <c r="J950" t="s">
        <v>641</v>
      </c>
    </row>
    <row r="951" spans="1:10">
      <c r="A951">
        <v>4</v>
      </c>
      <c r="B951">
        <v>19</v>
      </c>
      <c r="C951" t="s">
        <v>698</v>
      </c>
      <c r="D951" t="s">
        <v>680</v>
      </c>
      <c r="E951" t="s">
        <v>697</v>
      </c>
      <c r="F951">
        <v>908.61</v>
      </c>
      <c r="G951">
        <v>0</v>
      </c>
      <c r="H951" t="s">
        <v>602</v>
      </c>
      <c r="I951">
        <v>16528514.87</v>
      </c>
      <c r="J951" t="s">
        <v>641</v>
      </c>
    </row>
    <row r="952" spans="1:10">
      <c r="A952">
        <v>4</v>
      </c>
      <c r="B952">
        <v>19</v>
      </c>
      <c r="C952" t="s">
        <v>698</v>
      </c>
      <c r="D952" t="s">
        <v>708</v>
      </c>
      <c r="E952" t="s">
        <v>697</v>
      </c>
      <c r="F952">
        <v>2935.5</v>
      </c>
      <c r="G952">
        <v>0</v>
      </c>
      <c r="H952" t="s">
        <v>602</v>
      </c>
      <c r="I952">
        <v>16531450.37</v>
      </c>
      <c r="J952" t="s">
        <v>641</v>
      </c>
    </row>
    <row r="953" spans="1:10">
      <c r="A953">
        <v>4</v>
      </c>
      <c r="B953">
        <v>19</v>
      </c>
      <c r="C953" t="s">
        <v>698</v>
      </c>
      <c r="D953" t="s">
        <v>719</v>
      </c>
      <c r="E953" t="s">
        <v>697</v>
      </c>
      <c r="F953">
        <v>61446.15</v>
      </c>
      <c r="G953">
        <v>0</v>
      </c>
      <c r="H953" t="s">
        <v>602</v>
      </c>
      <c r="I953">
        <v>16592896.52</v>
      </c>
      <c r="J953" t="s">
        <v>641</v>
      </c>
    </row>
    <row r="954" spans="1:10">
      <c r="A954">
        <v>4</v>
      </c>
      <c r="B954">
        <v>19</v>
      </c>
      <c r="C954" t="s">
        <v>698</v>
      </c>
      <c r="D954" t="s">
        <v>753</v>
      </c>
      <c r="E954" t="s">
        <v>697</v>
      </c>
      <c r="F954">
        <v>2875.67</v>
      </c>
      <c r="G954">
        <v>0</v>
      </c>
      <c r="H954" t="s">
        <v>602</v>
      </c>
      <c r="I954">
        <v>16595772.19</v>
      </c>
      <c r="J954" t="s">
        <v>641</v>
      </c>
    </row>
    <row r="955" spans="1:10">
      <c r="A955">
        <v>4</v>
      </c>
      <c r="B955">
        <v>19</v>
      </c>
      <c r="C955" t="s">
        <v>698</v>
      </c>
      <c r="D955" t="s">
        <v>735</v>
      </c>
      <c r="E955" t="s">
        <v>697</v>
      </c>
      <c r="F955">
        <v>4792.67</v>
      </c>
      <c r="G955">
        <v>0</v>
      </c>
      <c r="H955" t="s">
        <v>602</v>
      </c>
      <c r="I955">
        <v>16600564.86</v>
      </c>
      <c r="J955" t="s">
        <v>641</v>
      </c>
    </row>
    <row r="956" spans="1:10">
      <c r="A956">
        <v>4</v>
      </c>
      <c r="B956">
        <v>19</v>
      </c>
      <c r="C956" t="s">
        <v>698</v>
      </c>
      <c r="D956" t="s">
        <v>748</v>
      </c>
      <c r="E956" t="s">
        <v>697</v>
      </c>
      <c r="F956">
        <v>99847.5</v>
      </c>
      <c r="G956">
        <v>0</v>
      </c>
      <c r="H956" t="s">
        <v>602</v>
      </c>
      <c r="I956">
        <v>16700412.36</v>
      </c>
      <c r="J956" t="s">
        <v>641</v>
      </c>
    </row>
    <row r="957" hidden="1" spans="1:10">
      <c r="A957">
        <v>4</v>
      </c>
      <c r="B957">
        <v>22</v>
      </c>
      <c r="C957" t="s">
        <v>703</v>
      </c>
      <c r="D957" t="s">
        <v>672</v>
      </c>
      <c r="E957" t="s">
        <v>671</v>
      </c>
      <c r="F957">
        <v>0</v>
      </c>
      <c r="G957">
        <v>6463.39</v>
      </c>
      <c r="H957" t="s">
        <v>602</v>
      </c>
      <c r="I957">
        <v>16693948.97</v>
      </c>
      <c r="J957" t="s">
        <v>641</v>
      </c>
    </row>
    <row r="958" hidden="1" spans="1:10">
      <c r="A958">
        <v>4</v>
      </c>
      <c r="B958">
        <v>22</v>
      </c>
      <c r="C958" t="s">
        <v>703</v>
      </c>
      <c r="D958" t="s">
        <v>710</v>
      </c>
      <c r="E958" t="s">
        <v>671</v>
      </c>
      <c r="F958">
        <v>0</v>
      </c>
      <c r="G958">
        <v>13026.84</v>
      </c>
      <c r="H958" t="s">
        <v>602</v>
      </c>
      <c r="I958">
        <v>16680922.13</v>
      </c>
      <c r="J958" t="s">
        <v>641</v>
      </c>
    </row>
    <row r="959" hidden="1" spans="1:10">
      <c r="A959">
        <v>4</v>
      </c>
      <c r="B959">
        <v>22</v>
      </c>
      <c r="C959" t="s">
        <v>703</v>
      </c>
      <c r="D959" t="s">
        <v>661</v>
      </c>
      <c r="E959" t="s">
        <v>671</v>
      </c>
      <c r="F959">
        <v>0</v>
      </c>
      <c r="G959">
        <v>5893.1</v>
      </c>
      <c r="H959" t="s">
        <v>602</v>
      </c>
      <c r="I959">
        <v>16675029.03</v>
      </c>
      <c r="J959" t="s">
        <v>641</v>
      </c>
    </row>
    <row r="960" hidden="1" spans="1:10">
      <c r="A960">
        <v>4</v>
      </c>
      <c r="B960">
        <v>22</v>
      </c>
      <c r="C960" t="s">
        <v>703</v>
      </c>
      <c r="D960" t="s">
        <v>683</v>
      </c>
      <c r="E960" t="s">
        <v>671</v>
      </c>
      <c r="F960">
        <v>0</v>
      </c>
      <c r="G960">
        <v>950.5</v>
      </c>
      <c r="H960" t="s">
        <v>602</v>
      </c>
      <c r="I960">
        <v>16674078.53</v>
      </c>
      <c r="J960" t="s">
        <v>641</v>
      </c>
    </row>
    <row r="961" hidden="1" spans="1:10">
      <c r="A961">
        <v>4</v>
      </c>
      <c r="B961">
        <v>22</v>
      </c>
      <c r="C961" t="s">
        <v>703</v>
      </c>
      <c r="D961" t="s">
        <v>679</v>
      </c>
      <c r="E961" t="s">
        <v>671</v>
      </c>
      <c r="F961">
        <v>0</v>
      </c>
      <c r="G961">
        <v>890.47</v>
      </c>
      <c r="H961" t="s">
        <v>602</v>
      </c>
      <c r="I961">
        <v>16673188.06</v>
      </c>
      <c r="J961" t="s">
        <v>641</v>
      </c>
    </row>
    <row r="962" hidden="1" spans="1:10">
      <c r="A962">
        <v>4</v>
      </c>
      <c r="B962">
        <v>22</v>
      </c>
      <c r="C962" t="s">
        <v>703</v>
      </c>
      <c r="D962" t="s">
        <v>639</v>
      </c>
      <c r="E962" t="s">
        <v>671</v>
      </c>
      <c r="F962">
        <v>0</v>
      </c>
      <c r="G962">
        <v>1620.85</v>
      </c>
      <c r="H962" t="s">
        <v>602</v>
      </c>
      <c r="I962">
        <v>16671567.21</v>
      </c>
      <c r="J962" t="s">
        <v>641</v>
      </c>
    </row>
    <row r="963" hidden="1" spans="1:10">
      <c r="A963">
        <v>4</v>
      </c>
      <c r="B963">
        <v>22</v>
      </c>
      <c r="C963" t="s">
        <v>703</v>
      </c>
      <c r="D963" t="s">
        <v>750</v>
      </c>
      <c r="E963" t="s">
        <v>671</v>
      </c>
      <c r="F963">
        <v>0</v>
      </c>
      <c r="G963">
        <v>18249.58</v>
      </c>
      <c r="H963" t="s">
        <v>602</v>
      </c>
      <c r="I963">
        <v>16653317.63</v>
      </c>
      <c r="J963" t="s">
        <v>641</v>
      </c>
    </row>
    <row r="964" hidden="1" spans="1:10">
      <c r="A964">
        <v>4</v>
      </c>
      <c r="B964">
        <v>22</v>
      </c>
      <c r="C964" t="s">
        <v>703</v>
      </c>
      <c r="D964" t="s">
        <v>682</v>
      </c>
      <c r="E964" t="s">
        <v>671</v>
      </c>
      <c r="F964">
        <v>0</v>
      </c>
      <c r="G964">
        <v>12016.31</v>
      </c>
      <c r="H964" t="s">
        <v>602</v>
      </c>
      <c r="I964">
        <v>16641301.32</v>
      </c>
      <c r="J964" t="s">
        <v>641</v>
      </c>
    </row>
    <row r="965" spans="1:10">
      <c r="A965">
        <v>4</v>
      </c>
      <c r="B965">
        <v>22</v>
      </c>
      <c r="C965" t="s">
        <v>703</v>
      </c>
      <c r="D965" t="s">
        <v>721</v>
      </c>
      <c r="E965" t="s">
        <v>770</v>
      </c>
      <c r="F965">
        <v>18921.1</v>
      </c>
      <c r="G965">
        <v>0</v>
      </c>
      <c r="H965" t="s">
        <v>602</v>
      </c>
      <c r="I965">
        <v>16660222.42</v>
      </c>
      <c r="J965" t="s">
        <v>641</v>
      </c>
    </row>
    <row r="966" spans="1:10">
      <c r="A966">
        <v>4</v>
      </c>
      <c r="B966">
        <v>22</v>
      </c>
      <c r="C966" t="s">
        <v>703</v>
      </c>
      <c r="D966" t="s">
        <v>769</v>
      </c>
      <c r="E966" t="s">
        <v>770</v>
      </c>
      <c r="F966">
        <v>12381.05</v>
      </c>
      <c r="G966">
        <v>0</v>
      </c>
      <c r="H966" t="s">
        <v>602</v>
      </c>
      <c r="I966">
        <v>16672603.47</v>
      </c>
      <c r="J966" t="s">
        <v>641</v>
      </c>
    </row>
    <row r="967" spans="1:10">
      <c r="A967">
        <v>4</v>
      </c>
      <c r="B967">
        <v>22</v>
      </c>
      <c r="C967" t="s">
        <v>703</v>
      </c>
      <c r="D967" t="s">
        <v>685</v>
      </c>
      <c r="E967" t="s">
        <v>770</v>
      </c>
      <c r="F967">
        <v>12101.52</v>
      </c>
      <c r="G967">
        <v>0</v>
      </c>
      <c r="H967" t="s">
        <v>602</v>
      </c>
      <c r="I967">
        <v>16684704.99</v>
      </c>
      <c r="J967" t="s">
        <v>641</v>
      </c>
    </row>
    <row r="968" spans="1:10">
      <c r="A968">
        <v>4</v>
      </c>
      <c r="B968">
        <v>22</v>
      </c>
      <c r="C968" t="s">
        <v>703</v>
      </c>
      <c r="D968" t="s">
        <v>767</v>
      </c>
      <c r="E968" t="s">
        <v>770</v>
      </c>
      <c r="F968">
        <v>24232.98</v>
      </c>
      <c r="G968">
        <v>0</v>
      </c>
      <c r="H968" t="s">
        <v>602</v>
      </c>
      <c r="I968">
        <v>16708937.97</v>
      </c>
      <c r="J968" t="s">
        <v>641</v>
      </c>
    </row>
    <row r="969" spans="1:10">
      <c r="A969">
        <v>4</v>
      </c>
      <c r="B969">
        <v>22</v>
      </c>
      <c r="C969" t="s">
        <v>703</v>
      </c>
      <c r="D969" t="s">
        <v>762</v>
      </c>
      <c r="E969" t="s">
        <v>770</v>
      </c>
      <c r="F969">
        <v>22745.29</v>
      </c>
      <c r="G969">
        <v>0</v>
      </c>
      <c r="H969" t="s">
        <v>602</v>
      </c>
      <c r="I969">
        <v>16731683.26</v>
      </c>
      <c r="J969" t="s">
        <v>641</v>
      </c>
    </row>
    <row r="970" spans="1:10">
      <c r="A970">
        <v>4</v>
      </c>
      <c r="B970">
        <v>22</v>
      </c>
      <c r="C970" t="s">
        <v>703</v>
      </c>
      <c r="D970" t="s">
        <v>740</v>
      </c>
      <c r="E970" t="s">
        <v>770</v>
      </c>
      <c r="F970">
        <v>10434.05</v>
      </c>
      <c r="G970">
        <v>0</v>
      </c>
      <c r="H970" t="s">
        <v>602</v>
      </c>
      <c r="I970">
        <v>16742117.31</v>
      </c>
      <c r="J970" t="s">
        <v>641</v>
      </c>
    </row>
    <row r="971" spans="1:10">
      <c r="A971">
        <v>4</v>
      </c>
      <c r="B971">
        <v>22</v>
      </c>
      <c r="C971" t="s">
        <v>703</v>
      </c>
      <c r="D971" t="s">
        <v>753</v>
      </c>
      <c r="E971" t="s">
        <v>770</v>
      </c>
      <c r="F971">
        <v>539.19</v>
      </c>
      <c r="G971">
        <v>0</v>
      </c>
      <c r="H971" t="s">
        <v>602</v>
      </c>
      <c r="I971">
        <v>16742656.5</v>
      </c>
      <c r="J971" t="s">
        <v>641</v>
      </c>
    </row>
    <row r="972" spans="1:10">
      <c r="A972">
        <v>4</v>
      </c>
      <c r="B972">
        <v>22</v>
      </c>
      <c r="C972" t="s">
        <v>703</v>
      </c>
      <c r="D972" t="s">
        <v>752</v>
      </c>
      <c r="E972" t="s">
        <v>770</v>
      </c>
      <c r="F972">
        <v>4892.52</v>
      </c>
      <c r="G972">
        <v>0</v>
      </c>
      <c r="H972" t="s">
        <v>602</v>
      </c>
      <c r="I972">
        <v>16747549.02</v>
      </c>
      <c r="J972" t="s">
        <v>641</v>
      </c>
    </row>
    <row r="973" spans="1:10">
      <c r="A973">
        <v>4</v>
      </c>
      <c r="B973">
        <v>22</v>
      </c>
      <c r="C973" t="s">
        <v>703</v>
      </c>
      <c r="D973" t="s">
        <v>655</v>
      </c>
      <c r="E973" t="s">
        <v>770</v>
      </c>
      <c r="F973">
        <v>2516.16</v>
      </c>
      <c r="G973">
        <v>0</v>
      </c>
      <c r="H973" t="s">
        <v>602</v>
      </c>
      <c r="I973">
        <v>16750065.18</v>
      </c>
      <c r="J973" t="s">
        <v>641</v>
      </c>
    </row>
    <row r="974" spans="1:10">
      <c r="A974">
        <v>4</v>
      </c>
      <c r="B974">
        <v>22</v>
      </c>
      <c r="C974" t="s">
        <v>703</v>
      </c>
      <c r="D974" t="s">
        <v>719</v>
      </c>
      <c r="E974" t="s">
        <v>770</v>
      </c>
      <c r="F974">
        <v>6180.55</v>
      </c>
      <c r="G974">
        <v>0</v>
      </c>
      <c r="H974" t="s">
        <v>602</v>
      </c>
      <c r="I974">
        <v>16756245.73</v>
      </c>
      <c r="J974" t="s">
        <v>641</v>
      </c>
    </row>
    <row r="975" spans="1:10">
      <c r="A975">
        <v>4</v>
      </c>
      <c r="B975">
        <v>22</v>
      </c>
      <c r="C975" t="s">
        <v>703</v>
      </c>
      <c r="D975" t="s">
        <v>667</v>
      </c>
      <c r="E975" t="s">
        <v>770</v>
      </c>
      <c r="F975">
        <v>187813.12</v>
      </c>
      <c r="G975">
        <v>0</v>
      </c>
      <c r="H975" t="s">
        <v>602</v>
      </c>
      <c r="I975">
        <v>16944058.85</v>
      </c>
      <c r="J975" t="s">
        <v>641</v>
      </c>
    </row>
    <row r="976" hidden="1" spans="1:10">
      <c r="A976">
        <v>4</v>
      </c>
      <c r="B976">
        <v>23</v>
      </c>
      <c r="C976" t="s">
        <v>704</v>
      </c>
      <c r="D976" t="s">
        <v>741</v>
      </c>
      <c r="E976" t="s">
        <v>671</v>
      </c>
      <c r="F976">
        <v>0</v>
      </c>
      <c r="G976">
        <v>1480.78</v>
      </c>
      <c r="H976" t="s">
        <v>602</v>
      </c>
      <c r="I976">
        <v>16942578.07</v>
      </c>
      <c r="J976" t="s">
        <v>641</v>
      </c>
    </row>
    <row r="977" hidden="1" spans="1:10">
      <c r="A977">
        <v>4</v>
      </c>
      <c r="B977">
        <v>23</v>
      </c>
      <c r="C977" t="s">
        <v>704</v>
      </c>
      <c r="D977" t="s">
        <v>647</v>
      </c>
      <c r="E977" t="s">
        <v>671</v>
      </c>
      <c r="F977">
        <v>0</v>
      </c>
      <c r="G977">
        <v>9484.98</v>
      </c>
      <c r="H977" t="s">
        <v>602</v>
      </c>
      <c r="I977">
        <v>16933093.09</v>
      </c>
      <c r="J977" t="s">
        <v>641</v>
      </c>
    </row>
    <row r="978" hidden="1" spans="1:10">
      <c r="A978">
        <v>4</v>
      </c>
      <c r="B978">
        <v>23</v>
      </c>
      <c r="C978" t="s">
        <v>704</v>
      </c>
      <c r="D978" t="s">
        <v>679</v>
      </c>
      <c r="E978" t="s">
        <v>671</v>
      </c>
      <c r="F978">
        <v>0</v>
      </c>
      <c r="G978">
        <v>870.46</v>
      </c>
      <c r="H978" t="s">
        <v>602</v>
      </c>
      <c r="I978">
        <v>16932222.63</v>
      </c>
      <c r="J978" t="s">
        <v>641</v>
      </c>
    </row>
    <row r="979" spans="1:10">
      <c r="A979">
        <v>4</v>
      </c>
      <c r="B979">
        <v>23</v>
      </c>
      <c r="C979" t="s">
        <v>704</v>
      </c>
      <c r="D979" t="s">
        <v>769</v>
      </c>
      <c r="E979" t="s">
        <v>690</v>
      </c>
      <c r="F979">
        <v>1497.71</v>
      </c>
      <c r="G979">
        <v>0</v>
      </c>
      <c r="H979" t="s">
        <v>602</v>
      </c>
      <c r="I979">
        <v>16933720.34</v>
      </c>
      <c r="J979" t="s">
        <v>641</v>
      </c>
    </row>
    <row r="980" spans="1:10">
      <c r="A980">
        <v>4</v>
      </c>
      <c r="B980">
        <v>23</v>
      </c>
      <c r="C980" t="s">
        <v>704</v>
      </c>
      <c r="D980" t="s">
        <v>748</v>
      </c>
      <c r="E980" t="s">
        <v>690</v>
      </c>
      <c r="F980">
        <v>1757375.91</v>
      </c>
      <c r="G980">
        <v>0</v>
      </c>
      <c r="H980" t="s">
        <v>602</v>
      </c>
      <c r="I980">
        <v>18691096.25</v>
      </c>
      <c r="J980" t="s">
        <v>641</v>
      </c>
    </row>
    <row r="981" spans="1:10">
      <c r="A981">
        <v>4</v>
      </c>
      <c r="B981">
        <v>23</v>
      </c>
      <c r="C981" t="s">
        <v>704</v>
      </c>
      <c r="D981" t="s">
        <v>657</v>
      </c>
      <c r="E981" t="s">
        <v>690</v>
      </c>
      <c r="F981">
        <v>1487.72</v>
      </c>
      <c r="G981">
        <v>0</v>
      </c>
      <c r="H981" t="s">
        <v>602</v>
      </c>
      <c r="I981">
        <v>18692583.97</v>
      </c>
      <c r="J981" t="s">
        <v>641</v>
      </c>
    </row>
    <row r="982" spans="1:10">
      <c r="A982">
        <v>4</v>
      </c>
      <c r="B982">
        <v>23</v>
      </c>
      <c r="C982" t="s">
        <v>704</v>
      </c>
      <c r="D982" t="s">
        <v>719</v>
      </c>
      <c r="E982" t="s">
        <v>690</v>
      </c>
      <c r="F982">
        <v>8077.67</v>
      </c>
      <c r="G982">
        <v>0</v>
      </c>
      <c r="H982" t="s">
        <v>602</v>
      </c>
      <c r="I982">
        <v>18700661.64</v>
      </c>
      <c r="J982" t="s">
        <v>641</v>
      </c>
    </row>
    <row r="983" spans="1:10">
      <c r="A983">
        <v>4</v>
      </c>
      <c r="B983">
        <v>23</v>
      </c>
      <c r="C983" t="s">
        <v>704</v>
      </c>
      <c r="D983" t="s">
        <v>708</v>
      </c>
      <c r="E983" t="s">
        <v>690</v>
      </c>
      <c r="F983">
        <v>1527.66</v>
      </c>
      <c r="G983">
        <v>0</v>
      </c>
      <c r="H983" t="s">
        <v>602</v>
      </c>
      <c r="I983">
        <v>18702189.3</v>
      </c>
      <c r="J983" t="s">
        <v>641</v>
      </c>
    </row>
    <row r="984" spans="1:10">
      <c r="A984">
        <v>4</v>
      </c>
      <c r="B984">
        <v>23</v>
      </c>
      <c r="C984" t="s">
        <v>704</v>
      </c>
      <c r="D984" t="s">
        <v>667</v>
      </c>
      <c r="E984" t="s">
        <v>690</v>
      </c>
      <c r="F984">
        <v>749125.74</v>
      </c>
      <c r="G984">
        <v>0</v>
      </c>
      <c r="H984" t="s">
        <v>602</v>
      </c>
      <c r="I984">
        <v>19451315.04</v>
      </c>
      <c r="J984" t="s">
        <v>641</v>
      </c>
    </row>
    <row r="985" spans="1:10">
      <c r="A985">
        <v>4</v>
      </c>
      <c r="B985">
        <v>23</v>
      </c>
      <c r="C985" t="s">
        <v>704</v>
      </c>
      <c r="D985" t="s">
        <v>767</v>
      </c>
      <c r="E985" t="s">
        <v>690</v>
      </c>
      <c r="F985">
        <v>24382.76</v>
      </c>
      <c r="G985">
        <v>0</v>
      </c>
      <c r="H985" t="s">
        <v>602</v>
      </c>
      <c r="I985">
        <v>19475697.8</v>
      </c>
      <c r="J985" t="s">
        <v>641</v>
      </c>
    </row>
    <row r="986" hidden="1" spans="1:10">
      <c r="A986">
        <v>4</v>
      </c>
      <c r="B986">
        <v>24</v>
      </c>
      <c r="C986" t="s">
        <v>705</v>
      </c>
      <c r="D986" t="s">
        <v>647</v>
      </c>
      <c r="E986" t="s">
        <v>671</v>
      </c>
      <c r="F986">
        <v>0</v>
      </c>
      <c r="G986">
        <v>6063.2</v>
      </c>
      <c r="H986" t="s">
        <v>602</v>
      </c>
      <c r="I986">
        <v>19469634.6</v>
      </c>
      <c r="J986" t="s">
        <v>641</v>
      </c>
    </row>
    <row r="987" hidden="1" spans="1:10">
      <c r="A987">
        <v>4</v>
      </c>
      <c r="B987">
        <v>24</v>
      </c>
      <c r="C987" t="s">
        <v>705</v>
      </c>
      <c r="D987" t="s">
        <v>639</v>
      </c>
      <c r="E987" t="s">
        <v>671</v>
      </c>
      <c r="F987">
        <v>0</v>
      </c>
      <c r="G987">
        <v>1570.83</v>
      </c>
      <c r="H987" t="s">
        <v>602</v>
      </c>
      <c r="I987">
        <v>19468063.77</v>
      </c>
      <c r="J987" t="s">
        <v>641</v>
      </c>
    </row>
    <row r="988" hidden="1" spans="1:10">
      <c r="A988">
        <v>4</v>
      </c>
      <c r="B988">
        <v>24</v>
      </c>
      <c r="C988" t="s">
        <v>705</v>
      </c>
      <c r="D988" t="s">
        <v>683</v>
      </c>
      <c r="E988" t="s">
        <v>671</v>
      </c>
      <c r="F988">
        <v>0</v>
      </c>
      <c r="G988">
        <v>950.5</v>
      </c>
      <c r="H988" t="s">
        <v>602</v>
      </c>
      <c r="I988">
        <v>19467113.27</v>
      </c>
      <c r="J988" t="s">
        <v>641</v>
      </c>
    </row>
    <row r="989" hidden="1" spans="1:10">
      <c r="A989">
        <v>4</v>
      </c>
      <c r="B989">
        <v>24</v>
      </c>
      <c r="C989" t="s">
        <v>705</v>
      </c>
      <c r="D989" t="s">
        <v>672</v>
      </c>
      <c r="E989" t="s">
        <v>671</v>
      </c>
      <c r="F989">
        <v>0</v>
      </c>
      <c r="G989">
        <v>6423.37</v>
      </c>
      <c r="H989" t="s">
        <v>602</v>
      </c>
      <c r="I989">
        <v>19460689.9</v>
      </c>
      <c r="J989" t="s">
        <v>641</v>
      </c>
    </row>
    <row r="990" spans="1:10">
      <c r="A990">
        <v>4</v>
      </c>
      <c r="B990">
        <v>24</v>
      </c>
      <c r="C990" t="s">
        <v>705</v>
      </c>
      <c r="D990" t="s">
        <v>668</v>
      </c>
      <c r="E990" t="s">
        <v>771</v>
      </c>
      <c r="F990">
        <v>6020.8</v>
      </c>
      <c r="G990">
        <v>0</v>
      </c>
      <c r="H990" t="s">
        <v>602</v>
      </c>
      <c r="I990">
        <v>19466710.7</v>
      </c>
      <c r="J990" t="s">
        <v>641</v>
      </c>
    </row>
    <row r="991" spans="1:10">
      <c r="A991">
        <v>4</v>
      </c>
      <c r="B991">
        <v>24</v>
      </c>
      <c r="C991" t="s">
        <v>705</v>
      </c>
      <c r="D991" t="s">
        <v>769</v>
      </c>
      <c r="E991" t="s">
        <v>771</v>
      </c>
      <c r="F991">
        <v>4553.03</v>
      </c>
      <c r="G991">
        <v>0</v>
      </c>
      <c r="H991" t="s">
        <v>602</v>
      </c>
      <c r="I991">
        <v>19471263.73</v>
      </c>
      <c r="J991" t="s">
        <v>641</v>
      </c>
    </row>
    <row r="992" spans="1:10">
      <c r="A992">
        <v>4</v>
      </c>
      <c r="B992">
        <v>24</v>
      </c>
      <c r="C992" t="s">
        <v>705</v>
      </c>
      <c r="D992" t="s">
        <v>719</v>
      </c>
      <c r="E992" t="s">
        <v>771</v>
      </c>
      <c r="F992">
        <v>120635.73</v>
      </c>
      <c r="G992">
        <v>0</v>
      </c>
      <c r="H992" t="s">
        <v>602</v>
      </c>
      <c r="I992">
        <v>19591899.46</v>
      </c>
      <c r="J992" t="s">
        <v>641</v>
      </c>
    </row>
    <row r="993" spans="1:10">
      <c r="A993">
        <v>4</v>
      </c>
      <c r="B993">
        <v>24</v>
      </c>
      <c r="C993" t="s">
        <v>705</v>
      </c>
      <c r="D993" t="s">
        <v>667</v>
      </c>
      <c r="E993" t="s">
        <v>771</v>
      </c>
      <c r="F993">
        <v>334848.55</v>
      </c>
      <c r="G993">
        <v>0</v>
      </c>
      <c r="H993" t="s">
        <v>602</v>
      </c>
      <c r="I993">
        <v>19926748.01</v>
      </c>
      <c r="J993" t="s">
        <v>641</v>
      </c>
    </row>
    <row r="994" spans="1:10">
      <c r="A994">
        <v>4</v>
      </c>
      <c r="B994">
        <v>24</v>
      </c>
      <c r="C994" t="s">
        <v>705</v>
      </c>
      <c r="D994" t="s">
        <v>675</v>
      </c>
      <c r="E994" t="s">
        <v>771</v>
      </c>
      <c r="F994">
        <v>968.52</v>
      </c>
      <c r="G994">
        <v>0</v>
      </c>
      <c r="H994" t="s">
        <v>602</v>
      </c>
      <c r="I994">
        <v>19927716.53</v>
      </c>
      <c r="J994" t="s">
        <v>641</v>
      </c>
    </row>
    <row r="995" spans="1:10">
      <c r="A995">
        <v>4</v>
      </c>
      <c r="B995">
        <v>24</v>
      </c>
      <c r="C995" t="s">
        <v>705</v>
      </c>
      <c r="D995" t="s">
        <v>760</v>
      </c>
      <c r="E995" t="s">
        <v>771</v>
      </c>
      <c r="F995">
        <v>6190.54</v>
      </c>
      <c r="G995">
        <v>0</v>
      </c>
      <c r="H995" t="s">
        <v>602</v>
      </c>
      <c r="I995">
        <v>19933907.07</v>
      </c>
      <c r="J995" t="s">
        <v>641</v>
      </c>
    </row>
    <row r="996" spans="1:10">
      <c r="A996">
        <v>4</v>
      </c>
      <c r="B996">
        <v>24</v>
      </c>
      <c r="C996" t="s">
        <v>705</v>
      </c>
      <c r="D996" t="s">
        <v>753</v>
      </c>
      <c r="E996" t="s">
        <v>771</v>
      </c>
      <c r="F996">
        <v>179.73</v>
      </c>
      <c r="G996">
        <v>0</v>
      </c>
      <c r="H996" t="s">
        <v>602</v>
      </c>
      <c r="I996">
        <v>19934086.8</v>
      </c>
      <c r="J996" t="s">
        <v>641</v>
      </c>
    </row>
    <row r="997" hidden="1" spans="1:10">
      <c r="A997">
        <v>4</v>
      </c>
      <c r="B997">
        <v>25</v>
      </c>
      <c r="C997" t="s">
        <v>707</v>
      </c>
      <c r="D997" t="s">
        <v>745</v>
      </c>
      <c r="E997" t="s">
        <v>671</v>
      </c>
      <c r="F997">
        <v>0</v>
      </c>
      <c r="G997">
        <v>23482.33</v>
      </c>
      <c r="H997" t="s">
        <v>602</v>
      </c>
      <c r="I997">
        <v>19910604.47</v>
      </c>
      <c r="J997" t="s">
        <v>641</v>
      </c>
    </row>
    <row r="998" hidden="1" spans="1:10">
      <c r="A998">
        <v>4</v>
      </c>
      <c r="B998">
        <v>25</v>
      </c>
      <c r="C998" t="s">
        <v>707</v>
      </c>
      <c r="D998" t="s">
        <v>683</v>
      </c>
      <c r="E998" t="s">
        <v>671</v>
      </c>
      <c r="F998">
        <v>0</v>
      </c>
      <c r="G998">
        <v>3601.9</v>
      </c>
      <c r="H998" t="s">
        <v>602</v>
      </c>
      <c r="I998">
        <v>19907002.57</v>
      </c>
      <c r="J998" t="s">
        <v>641</v>
      </c>
    </row>
    <row r="999" hidden="1" spans="1:10">
      <c r="A999">
        <v>4</v>
      </c>
      <c r="B999">
        <v>25</v>
      </c>
      <c r="C999" t="s">
        <v>707</v>
      </c>
      <c r="D999" t="s">
        <v>646</v>
      </c>
      <c r="E999" t="s">
        <v>671</v>
      </c>
      <c r="F999">
        <v>0</v>
      </c>
      <c r="G999">
        <v>3121.64</v>
      </c>
      <c r="H999" t="s">
        <v>602</v>
      </c>
      <c r="I999">
        <v>19903880.93</v>
      </c>
      <c r="J999" t="s">
        <v>641</v>
      </c>
    </row>
    <row r="1000" hidden="1" spans="1:10">
      <c r="A1000">
        <v>4</v>
      </c>
      <c r="B1000">
        <v>25</v>
      </c>
      <c r="C1000" t="s">
        <v>707</v>
      </c>
      <c r="D1000" t="s">
        <v>672</v>
      </c>
      <c r="E1000" t="s">
        <v>671</v>
      </c>
      <c r="F1000">
        <v>0</v>
      </c>
      <c r="G1000">
        <v>6303.31</v>
      </c>
      <c r="H1000" t="s">
        <v>602</v>
      </c>
      <c r="I1000">
        <v>19897577.62</v>
      </c>
      <c r="J1000" t="s">
        <v>641</v>
      </c>
    </row>
    <row r="1001" hidden="1" spans="1:10">
      <c r="A1001">
        <v>4</v>
      </c>
      <c r="B1001">
        <v>25</v>
      </c>
      <c r="C1001" t="s">
        <v>707</v>
      </c>
      <c r="D1001" t="s">
        <v>663</v>
      </c>
      <c r="E1001" t="s">
        <v>671</v>
      </c>
      <c r="F1001">
        <v>0</v>
      </c>
      <c r="G1001">
        <v>2191.15</v>
      </c>
      <c r="H1001" t="s">
        <v>602</v>
      </c>
      <c r="I1001">
        <v>19895386.47</v>
      </c>
      <c r="J1001" t="s">
        <v>641</v>
      </c>
    </row>
    <row r="1002" hidden="1" spans="1:10">
      <c r="A1002">
        <v>4</v>
      </c>
      <c r="B1002">
        <v>25</v>
      </c>
      <c r="C1002" t="s">
        <v>707</v>
      </c>
      <c r="D1002" t="s">
        <v>741</v>
      </c>
      <c r="E1002" t="s">
        <v>671</v>
      </c>
      <c r="F1002">
        <v>0</v>
      </c>
      <c r="G1002">
        <v>1470.78</v>
      </c>
      <c r="H1002" t="s">
        <v>602</v>
      </c>
      <c r="I1002">
        <v>19893915.69</v>
      </c>
      <c r="J1002" t="s">
        <v>641</v>
      </c>
    </row>
    <row r="1003" hidden="1" spans="1:10">
      <c r="A1003">
        <v>4</v>
      </c>
      <c r="B1003">
        <v>25</v>
      </c>
      <c r="C1003" t="s">
        <v>707</v>
      </c>
      <c r="D1003" t="s">
        <v>647</v>
      </c>
      <c r="E1003" t="s">
        <v>671</v>
      </c>
      <c r="F1003">
        <v>0</v>
      </c>
      <c r="G1003">
        <v>2471.3</v>
      </c>
      <c r="H1003" t="s">
        <v>602</v>
      </c>
      <c r="I1003">
        <v>19891444.39</v>
      </c>
      <c r="J1003" t="s">
        <v>641</v>
      </c>
    </row>
    <row r="1004" spans="1:10">
      <c r="A1004">
        <v>4</v>
      </c>
      <c r="B1004">
        <v>25</v>
      </c>
      <c r="C1004" t="s">
        <v>707</v>
      </c>
      <c r="D1004" t="s">
        <v>753</v>
      </c>
      <c r="E1004" t="s">
        <v>653</v>
      </c>
      <c r="F1004">
        <v>5771.16</v>
      </c>
      <c r="G1004">
        <v>0</v>
      </c>
      <c r="H1004" t="s">
        <v>602</v>
      </c>
      <c r="I1004">
        <v>19897215.55</v>
      </c>
      <c r="J1004" t="s">
        <v>641</v>
      </c>
    </row>
    <row r="1005" spans="1:10">
      <c r="A1005">
        <v>4</v>
      </c>
      <c r="B1005">
        <v>25</v>
      </c>
      <c r="C1005" t="s">
        <v>707</v>
      </c>
      <c r="D1005" t="s">
        <v>772</v>
      </c>
      <c r="E1005" t="s">
        <v>653</v>
      </c>
      <c r="F1005">
        <v>182046.95</v>
      </c>
      <c r="G1005">
        <v>0</v>
      </c>
      <c r="H1005" t="s">
        <v>602</v>
      </c>
      <c r="I1005">
        <v>20079262.5</v>
      </c>
      <c r="J1005" t="s">
        <v>641</v>
      </c>
    </row>
    <row r="1006" spans="1:10">
      <c r="A1006">
        <v>4</v>
      </c>
      <c r="B1006">
        <v>25</v>
      </c>
      <c r="C1006" t="s">
        <v>707</v>
      </c>
      <c r="D1006" t="s">
        <v>767</v>
      </c>
      <c r="E1006" t="s">
        <v>653</v>
      </c>
      <c r="F1006">
        <v>79478.6</v>
      </c>
      <c r="G1006">
        <v>0</v>
      </c>
      <c r="H1006" t="s">
        <v>602</v>
      </c>
      <c r="I1006">
        <v>20158741.1</v>
      </c>
      <c r="J1006" t="s">
        <v>641</v>
      </c>
    </row>
    <row r="1007" spans="1:10">
      <c r="A1007">
        <v>4</v>
      </c>
      <c r="B1007">
        <v>25</v>
      </c>
      <c r="C1007" t="s">
        <v>707</v>
      </c>
      <c r="D1007" t="s">
        <v>719</v>
      </c>
      <c r="E1007" t="s">
        <v>653</v>
      </c>
      <c r="F1007">
        <v>59948.41</v>
      </c>
      <c r="G1007">
        <v>0</v>
      </c>
      <c r="H1007" t="s">
        <v>602</v>
      </c>
      <c r="I1007">
        <v>20218689.51</v>
      </c>
      <c r="J1007" t="s">
        <v>641</v>
      </c>
    </row>
    <row r="1008" spans="1:10">
      <c r="A1008">
        <v>4</v>
      </c>
      <c r="B1008">
        <v>25</v>
      </c>
      <c r="C1008" t="s">
        <v>707</v>
      </c>
      <c r="D1008" t="s">
        <v>708</v>
      </c>
      <c r="E1008" t="s">
        <v>653</v>
      </c>
      <c r="F1008">
        <v>4752.74</v>
      </c>
      <c r="G1008">
        <v>0</v>
      </c>
      <c r="H1008" t="s">
        <v>602</v>
      </c>
      <c r="I1008">
        <v>20223442.25</v>
      </c>
      <c r="J1008" t="s">
        <v>641</v>
      </c>
    </row>
    <row r="1009" spans="1:10">
      <c r="A1009">
        <v>4</v>
      </c>
      <c r="B1009">
        <v>25</v>
      </c>
      <c r="C1009" t="s">
        <v>707</v>
      </c>
      <c r="D1009" t="s">
        <v>760</v>
      </c>
      <c r="E1009" t="s">
        <v>653</v>
      </c>
      <c r="F1009">
        <v>3594.52</v>
      </c>
      <c r="G1009">
        <v>0</v>
      </c>
      <c r="H1009" t="s">
        <v>602</v>
      </c>
      <c r="I1009">
        <v>20227036.77</v>
      </c>
      <c r="J1009" t="s">
        <v>641</v>
      </c>
    </row>
    <row r="1010" hidden="1" spans="1:10">
      <c r="A1010">
        <v>4</v>
      </c>
      <c r="B1010">
        <v>26</v>
      </c>
      <c r="C1010" t="s">
        <v>709</v>
      </c>
      <c r="D1010" t="s">
        <v>718</v>
      </c>
      <c r="E1010" t="s">
        <v>671</v>
      </c>
      <c r="F1010">
        <v>0</v>
      </c>
      <c r="G1010">
        <v>36509.15</v>
      </c>
      <c r="H1010" t="s">
        <v>602</v>
      </c>
      <c r="I1010">
        <v>20190527.62</v>
      </c>
      <c r="J1010" t="s">
        <v>641</v>
      </c>
    </row>
    <row r="1011" hidden="1" spans="1:10">
      <c r="A1011">
        <v>4</v>
      </c>
      <c r="B1011">
        <v>26</v>
      </c>
      <c r="C1011" t="s">
        <v>709</v>
      </c>
      <c r="D1011" t="s">
        <v>679</v>
      </c>
      <c r="E1011" t="s">
        <v>671</v>
      </c>
      <c r="F1011">
        <v>0</v>
      </c>
      <c r="G1011">
        <v>2491.32</v>
      </c>
      <c r="H1011" t="s">
        <v>602</v>
      </c>
      <c r="I1011">
        <v>20188036.3</v>
      </c>
      <c r="J1011" t="s">
        <v>641</v>
      </c>
    </row>
    <row r="1012" hidden="1" spans="1:10">
      <c r="A1012">
        <v>4</v>
      </c>
      <c r="B1012">
        <v>26</v>
      </c>
      <c r="C1012" t="s">
        <v>709</v>
      </c>
      <c r="D1012" t="s">
        <v>766</v>
      </c>
      <c r="E1012" t="s">
        <v>671</v>
      </c>
      <c r="F1012">
        <v>0</v>
      </c>
      <c r="G1012">
        <v>3451.85</v>
      </c>
      <c r="H1012" t="s">
        <v>602</v>
      </c>
      <c r="I1012">
        <v>20184584.45</v>
      </c>
      <c r="J1012" t="s">
        <v>641</v>
      </c>
    </row>
    <row r="1013" hidden="1" spans="1:10">
      <c r="A1013">
        <v>4</v>
      </c>
      <c r="B1013">
        <v>26</v>
      </c>
      <c r="C1013" t="s">
        <v>709</v>
      </c>
      <c r="D1013" t="s">
        <v>647</v>
      </c>
      <c r="E1013" t="s">
        <v>671</v>
      </c>
      <c r="F1013">
        <v>0</v>
      </c>
      <c r="G1013">
        <v>7053.71</v>
      </c>
      <c r="H1013" t="s">
        <v>602</v>
      </c>
      <c r="I1013">
        <v>20177530.74</v>
      </c>
      <c r="J1013" t="s">
        <v>641</v>
      </c>
    </row>
    <row r="1014" spans="1:10">
      <c r="A1014">
        <v>4</v>
      </c>
      <c r="B1014">
        <v>26</v>
      </c>
      <c r="C1014" t="s">
        <v>709</v>
      </c>
      <c r="D1014" t="s">
        <v>760</v>
      </c>
      <c r="E1014" t="s">
        <v>773</v>
      </c>
      <c r="F1014">
        <v>6490.06</v>
      </c>
      <c r="G1014">
        <v>0</v>
      </c>
      <c r="H1014" t="s">
        <v>602</v>
      </c>
      <c r="I1014">
        <v>20184020.8</v>
      </c>
      <c r="J1014" t="s">
        <v>641</v>
      </c>
    </row>
    <row r="1015" spans="1:10">
      <c r="A1015">
        <v>4</v>
      </c>
      <c r="B1015">
        <v>26</v>
      </c>
      <c r="C1015" t="s">
        <v>709</v>
      </c>
      <c r="D1015" t="s">
        <v>675</v>
      </c>
      <c r="E1015" t="s">
        <v>773</v>
      </c>
      <c r="F1015">
        <v>888.64</v>
      </c>
      <c r="G1015">
        <v>0</v>
      </c>
      <c r="H1015" t="s">
        <v>602</v>
      </c>
      <c r="I1015">
        <v>20184909.44</v>
      </c>
      <c r="J1015" t="s">
        <v>641</v>
      </c>
    </row>
    <row r="1016" spans="1:10">
      <c r="A1016">
        <v>4</v>
      </c>
      <c r="B1016">
        <v>26</v>
      </c>
      <c r="C1016" t="s">
        <v>709</v>
      </c>
      <c r="D1016" t="s">
        <v>708</v>
      </c>
      <c r="E1016" t="s">
        <v>773</v>
      </c>
      <c r="F1016">
        <v>1597.56</v>
      </c>
      <c r="G1016">
        <v>0</v>
      </c>
      <c r="H1016" t="s">
        <v>602</v>
      </c>
      <c r="I1016">
        <v>20186507</v>
      </c>
      <c r="J1016" t="s">
        <v>641</v>
      </c>
    </row>
    <row r="1017" spans="1:10">
      <c r="A1017">
        <v>4</v>
      </c>
      <c r="B1017">
        <v>26</v>
      </c>
      <c r="C1017" t="s">
        <v>709</v>
      </c>
      <c r="D1017" t="s">
        <v>673</v>
      </c>
      <c r="E1017" t="s">
        <v>773</v>
      </c>
      <c r="F1017">
        <v>6559.98</v>
      </c>
      <c r="G1017">
        <v>0</v>
      </c>
      <c r="H1017" t="s">
        <v>602</v>
      </c>
      <c r="I1017">
        <v>20193066.98</v>
      </c>
      <c r="J1017" t="s">
        <v>641</v>
      </c>
    </row>
    <row r="1018" spans="1:10">
      <c r="A1018">
        <v>4</v>
      </c>
      <c r="B1018">
        <v>26</v>
      </c>
      <c r="C1018" t="s">
        <v>709</v>
      </c>
      <c r="D1018" t="s">
        <v>719</v>
      </c>
      <c r="E1018" t="s">
        <v>773</v>
      </c>
      <c r="F1018">
        <v>58101.22</v>
      </c>
      <c r="G1018">
        <v>0</v>
      </c>
      <c r="H1018" t="s">
        <v>602</v>
      </c>
      <c r="I1018">
        <v>20251168.2</v>
      </c>
      <c r="J1018" t="s">
        <v>641</v>
      </c>
    </row>
    <row r="1019" spans="1:10">
      <c r="A1019">
        <v>4</v>
      </c>
      <c r="B1019">
        <v>26</v>
      </c>
      <c r="C1019" t="s">
        <v>709</v>
      </c>
      <c r="D1019" t="s">
        <v>657</v>
      </c>
      <c r="E1019" t="s">
        <v>773</v>
      </c>
      <c r="F1019">
        <v>3005.4</v>
      </c>
      <c r="G1019">
        <v>0</v>
      </c>
      <c r="H1019" t="s">
        <v>602</v>
      </c>
      <c r="I1019">
        <v>20254173.6</v>
      </c>
      <c r="J1019" t="s">
        <v>641</v>
      </c>
    </row>
    <row r="1020" spans="1:10">
      <c r="A1020">
        <v>4</v>
      </c>
      <c r="B1020">
        <v>26</v>
      </c>
      <c r="C1020" t="s">
        <v>709</v>
      </c>
      <c r="D1020" t="s">
        <v>685</v>
      </c>
      <c r="E1020" t="s">
        <v>773</v>
      </c>
      <c r="F1020">
        <v>49364.58</v>
      </c>
      <c r="G1020">
        <v>0</v>
      </c>
      <c r="H1020" t="s">
        <v>602</v>
      </c>
      <c r="I1020">
        <v>20303538.18</v>
      </c>
      <c r="J1020" t="s">
        <v>641</v>
      </c>
    </row>
    <row r="1021" spans="1:10">
      <c r="A1021">
        <v>4</v>
      </c>
      <c r="B1021">
        <v>26</v>
      </c>
      <c r="C1021" t="s">
        <v>709</v>
      </c>
      <c r="D1021" t="s">
        <v>743</v>
      </c>
      <c r="E1021" t="s">
        <v>773</v>
      </c>
      <c r="F1021">
        <v>60906.97</v>
      </c>
      <c r="G1021">
        <v>0</v>
      </c>
      <c r="H1021" t="s">
        <v>602</v>
      </c>
      <c r="I1021">
        <v>20364445.15</v>
      </c>
      <c r="J1021" t="s">
        <v>641</v>
      </c>
    </row>
    <row r="1022" spans="1:10">
      <c r="A1022">
        <v>4</v>
      </c>
      <c r="B1022">
        <v>26</v>
      </c>
      <c r="C1022" t="s">
        <v>709</v>
      </c>
      <c r="D1022" t="s">
        <v>736</v>
      </c>
      <c r="E1022" t="s">
        <v>773</v>
      </c>
      <c r="F1022">
        <v>838.72</v>
      </c>
      <c r="G1022">
        <v>0</v>
      </c>
      <c r="H1022" t="s">
        <v>602</v>
      </c>
      <c r="I1022">
        <v>20365283.87</v>
      </c>
      <c r="J1022" t="s">
        <v>641</v>
      </c>
    </row>
    <row r="1023" spans="1:10">
      <c r="A1023">
        <v>4</v>
      </c>
      <c r="B1023">
        <v>26</v>
      </c>
      <c r="C1023" t="s">
        <v>709</v>
      </c>
      <c r="D1023" t="s">
        <v>769</v>
      </c>
      <c r="E1023" t="s">
        <v>773</v>
      </c>
      <c r="F1023">
        <v>1497.71</v>
      </c>
      <c r="G1023">
        <v>0</v>
      </c>
      <c r="H1023" t="s">
        <v>602</v>
      </c>
      <c r="I1023">
        <v>20366781.58</v>
      </c>
      <c r="J1023" t="s">
        <v>641</v>
      </c>
    </row>
    <row r="1024" spans="1:10">
      <c r="A1024">
        <v>4</v>
      </c>
      <c r="B1024">
        <v>26</v>
      </c>
      <c r="C1024" t="s">
        <v>709</v>
      </c>
      <c r="D1024" t="s">
        <v>753</v>
      </c>
      <c r="E1024" t="s">
        <v>773</v>
      </c>
      <c r="F1024">
        <v>1018.44</v>
      </c>
      <c r="G1024">
        <v>0</v>
      </c>
      <c r="H1024" t="s">
        <v>602</v>
      </c>
      <c r="I1024">
        <v>20367800.02</v>
      </c>
      <c r="J1024" t="s">
        <v>641</v>
      </c>
    </row>
    <row r="1025" hidden="1" spans="1:10">
      <c r="A1025">
        <v>4</v>
      </c>
      <c r="B1025">
        <v>26</v>
      </c>
      <c r="C1025" t="s">
        <v>709</v>
      </c>
      <c r="D1025" t="s">
        <v>774</v>
      </c>
      <c r="E1025" t="s">
        <v>773</v>
      </c>
      <c r="F1025">
        <v>109592</v>
      </c>
      <c r="G1025">
        <v>0</v>
      </c>
      <c r="H1025" t="s">
        <v>602</v>
      </c>
      <c r="I1025">
        <v>20477392.02</v>
      </c>
      <c r="J1025" t="s">
        <v>641</v>
      </c>
    </row>
    <row r="1026" hidden="1" spans="1:10">
      <c r="A1026">
        <v>4</v>
      </c>
      <c r="B1026">
        <v>29</v>
      </c>
      <c r="C1026" t="s">
        <v>712</v>
      </c>
      <c r="D1026" t="s">
        <v>682</v>
      </c>
      <c r="E1026" t="s">
        <v>671</v>
      </c>
      <c r="F1026">
        <v>0</v>
      </c>
      <c r="G1026">
        <v>3771.98</v>
      </c>
      <c r="H1026" t="s">
        <v>602</v>
      </c>
      <c r="I1026">
        <v>20473620.04</v>
      </c>
      <c r="J1026" t="s">
        <v>641</v>
      </c>
    </row>
    <row r="1027" hidden="1" spans="1:10">
      <c r="A1027">
        <v>4</v>
      </c>
      <c r="B1027">
        <v>29</v>
      </c>
      <c r="C1027" t="s">
        <v>712</v>
      </c>
      <c r="D1027" t="s">
        <v>663</v>
      </c>
      <c r="E1027" t="s">
        <v>671</v>
      </c>
      <c r="F1027">
        <v>0</v>
      </c>
      <c r="G1027">
        <v>2141.12</v>
      </c>
      <c r="H1027" t="s">
        <v>602</v>
      </c>
      <c r="I1027">
        <v>20471478.92</v>
      </c>
      <c r="J1027" t="s">
        <v>641</v>
      </c>
    </row>
    <row r="1028" hidden="1" spans="1:10">
      <c r="A1028">
        <v>4</v>
      </c>
      <c r="B1028">
        <v>29</v>
      </c>
      <c r="C1028" t="s">
        <v>712</v>
      </c>
      <c r="D1028" t="s">
        <v>647</v>
      </c>
      <c r="E1028" t="s">
        <v>671</v>
      </c>
      <c r="F1028">
        <v>0</v>
      </c>
      <c r="G1028">
        <v>1140.6</v>
      </c>
      <c r="H1028" t="s">
        <v>602</v>
      </c>
      <c r="I1028">
        <v>20470338.32</v>
      </c>
      <c r="J1028" t="s">
        <v>641</v>
      </c>
    </row>
    <row r="1029" hidden="1" spans="1:10">
      <c r="A1029">
        <v>4</v>
      </c>
      <c r="B1029">
        <v>29</v>
      </c>
      <c r="C1029" t="s">
        <v>712</v>
      </c>
      <c r="D1029" t="s">
        <v>745</v>
      </c>
      <c r="E1029" t="s">
        <v>671</v>
      </c>
      <c r="F1029">
        <v>0</v>
      </c>
      <c r="G1029">
        <v>177643.22</v>
      </c>
      <c r="H1029" t="s">
        <v>602</v>
      </c>
      <c r="I1029">
        <v>20292695.1</v>
      </c>
      <c r="J1029" t="s">
        <v>641</v>
      </c>
    </row>
    <row r="1030" hidden="1" spans="1:10">
      <c r="A1030">
        <v>4</v>
      </c>
      <c r="B1030">
        <v>29</v>
      </c>
      <c r="C1030" t="s">
        <v>712</v>
      </c>
      <c r="D1030" t="s">
        <v>711</v>
      </c>
      <c r="E1030" t="s">
        <v>671</v>
      </c>
      <c r="F1030">
        <v>0</v>
      </c>
      <c r="G1030">
        <v>1450.77</v>
      </c>
      <c r="H1030" t="s">
        <v>602</v>
      </c>
      <c r="I1030">
        <v>20291244.33</v>
      </c>
      <c r="J1030" t="s">
        <v>641</v>
      </c>
    </row>
    <row r="1031" hidden="1" spans="1:10">
      <c r="A1031">
        <v>4</v>
      </c>
      <c r="B1031">
        <v>29</v>
      </c>
      <c r="C1031" t="s">
        <v>712</v>
      </c>
      <c r="D1031" t="s">
        <v>661</v>
      </c>
      <c r="E1031" t="s">
        <v>671</v>
      </c>
      <c r="F1031">
        <v>0</v>
      </c>
      <c r="G1031">
        <v>22611.87</v>
      </c>
      <c r="H1031" t="s">
        <v>602</v>
      </c>
      <c r="I1031">
        <v>20268632.46</v>
      </c>
      <c r="J1031" t="s">
        <v>641</v>
      </c>
    </row>
    <row r="1032" spans="1:10">
      <c r="A1032">
        <v>4</v>
      </c>
      <c r="B1032">
        <v>29</v>
      </c>
      <c r="C1032" t="s">
        <v>712</v>
      </c>
      <c r="D1032" t="s">
        <v>685</v>
      </c>
      <c r="E1032" t="s">
        <v>653</v>
      </c>
      <c r="F1032">
        <v>3884.06</v>
      </c>
      <c r="G1032">
        <v>0</v>
      </c>
      <c r="H1032" t="s">
        <v>602</v>
      </c>
      <c r="I1032">
        <v>20272516.52</v>
      </c>
      <c r="J1032" t="s">
        <v>641</v>
      </c>
    </row>
    <row r="1033" spans="1:10">
      <c r="A1033">
        <v>4</v>
      </c>
      <c r="B1033">
        <v>29</v>
      </c>
      <c r="C1033" t="s">
        <v>712</v>
      </c>
      <c r="D1033" t="s">
        <v>736</v>
      </c>
      <c r="E1033" t="s">
        <v>653</v>
      </c>
      <c r="F1033">
        <v>858.69</v>
      </c>
      <c r="G1033">
        <v>0</v>
      </c>
      <c r="H1033" t="s">
        <v>602</v>
      </c>
      <c r="I1033">
        <v>20273375.21</v>
      </c>
      <c r="J1033" t="s">
        <v>641</v>
      </c>
    </row>
    <row r="1034" spans="1:10">
      <c r="A1034">
        <v>4</v>
      </c>
      <c r="B1034">
        <v>29</v>
      </c>
      <c r="C1034" t="s">
        <v>712</v>
      </c>
      <c r="D1034" t="s">
        <v>719</v>
      </c>
      <c r="E1034" t="s">
        <v>653</v>
      </c>
      <c r="F1034">
        <v>2346.41</v>
      </c>
      <c r="G1034">
        <v>0</v>
      </c>
      <c r="H1034" t="s">
        <v>602</v>
      </c>
      <c r="I1034">
        <v>20275721.62</v>
      </c>
      <c r="J1034" t="s">
        <v>641</v>
      </c>
    </row>
    <row r="1035" spans="1:10">
      <c r="A1035">
        <v>4</v>
      </c>
      <c r="B1035">
        <v>29</v>
      </c>
      <c r="C1035" t="s">
        <v>712</v>
      </c>
      <c r="D1035" t="s">
        <v>708</v>
      </c>
      <c r="E1035" t="s">
        <v>653</v>
      </c>
      <c r="F1035">
        <v>1607.54</v>
      </c>
      <c r="G1035">
        <v>0</v>
      </c>
      <c r="H1035" t="s">
        <v>602</v>
      </c>
      <c r="I1035">
        <v>20277329.16</v>
      </c>
      <c r="J1035" t="s">
        <v>641</v>
      </c>
    </row>
    <row r="1036" spans="1:10">
      <c r="A1036">
        <v>4</v>
      </c>
      <c r="B1036">
        <v>29</v>
      </c>
      <c r="C1036" t="s">
        <v>712</v>
      </c>
      <c r="D1036" t="s">
        <v>740</v>
      </c>
      <c r="E1036" t="s">
        <v>653</v>
      </c>
      <c r="F1036">
        <v>6010.82</v>
      </c>
      <c r="G1036">
        <v>0</v>
      </c>
      <c r="H1036" t="s">
        <v>602</v>
      </c>
      <c r="I1036">
        <v>20283339.98</v>
      </c>
      <c r="J1036" t="s">
        <v>641</v>
      </c>
    </row>
    <row r="1037" spans="1:10">
      <c r="A1037">
        <v>4</v>
      </c>
      <c r="B1037">
        <v>29</v>
      </c>
      <c r="C1037" t="s">
        <v>712</v>
      </c>
      <c r="D1037" t="s">
        <v>658</v>
      </c>
      <c r="E1037" t="s">
        <v>653</v>
      </c>
      <c r="F1037">
        <v>1637.5</v>
      </c>
      <c r="G1037">
        <v>0</v>
      </c>
      <c r="H1037" t="s">
        <v>602</v>
      </c>
      <c r="I1037">
        <v>20284977.48</v>
      </c>
      <c r="J1037" t="s">
        <v>641</v>
      </c>
    </row>
    <row r="1038" spans="1:10">
      <c r="A1038">
        <v>4</v>
      </c>
      <c r="B1038">
        <v>29</v>
      </c>
      <c r="C1038" t="s">
        <v>712</v>
      </c>
      <c r="D1038" t="s">
        <v>752</v>
      </c>
      <c r="E1038" t="s">
        <v>653</v>
      </c>
      <c r="F1038">
        <v>4772.7</v>
      </c>
      <c r="G1038">
        <v>0</v>
      </c>
      <c r="H1038" t="s">
        <v>602</v>
      </c>
      <c r="I1038">
        <v>20289750.18</v>
      </c>
      <c r="J1038" t="s">
        <v>641</v>
      </c>
    </row>
    <row r="1039" spans="1:10">
      <c r="A1039">
        <v>4</v>
      </c>
      <c r="B1039">
        <v>29</v>
      </c>
      <c r="C1039" t="s">
        <v>712</v>
      </c>
      <c r="D1039" t="s">
        <v>753</v>
      </c>
      <c r="E1039" t="s">
        <v>653</v>
      </c>
      <c r="F1039">
        <v>169.74</v>
      </c>
      <c r="G1039">
        <v>0</v>
      </c>
      <c r="H1039" t="s">
        <v>602</v>
      </c>
      <c r="I1039">
        <v>20289919.92</v>
      </c>
      <c r="J1039" t="s">
        <v>641</v>
      </c>
    </row>
    <row r="1040" spans="1:10">
      <c r="A1040">
        <v>4</v>
      </c>
      <c r="B1040">
        <v>29</v>
      </c>
      <c r="C1040" t="s">
        <v>712</v>
      </c>
      <c r="D1040" t="s">
        <v>652</v>
      </c>
      <c r="E1040" t="s">
        <v>653</v>
      </c>
      <c r="F1040">
        <v>3205.1</v>
      </c>
      <c r="G1040">
        <v>0</v>
      </c>
      <c r="H1040" t="s">
        <v>602</v>
      </c>
      <c r="I1040">
        <v>20293125.02</v>
      </c>
      <c r="J1040" t="s">
        <v>641</v>
      </c>
    </row>
    <row r="1041" hidden="1" spans="1:10">
      <c r="A1041">
        <v>4</v>
      </c>
      <c r="B1041">
        <v>30</v>
      </c>
      <c r="C1041" t="s">
        <v>713</v>
      </c>
      <c r="D1041" t="s">
        <v>647</v>
      </c>
      <c r="E1041" t="s">
        <v>671</v>
      </c>
      <c r="F1041">
        <v>0</v>
      </c>
      <c r="G1041">
        <v>1150.61</v>
      </c>
      <c r="H1041" t="s">
        <v>602</v>
      </c>
      <c r="I1041">
        <v>20291974.41</v>
      </c>
      <c r="J1041" t="s">
        <v>641</v>
      </c>
    </row>
    <row r="1042" hidden="1" spans="1:10">
      <c r="A1042">
        <v>4</v>
      </c>
      <c r="B1042">
        <v>30</v>
      </c>
      <c r="C1042" t="s">
        <v>713</v>
      </c>
      <c r="D1042" t="s">
        <v>672</v>
      </c>
      <c r="E1042" t="s">
        <v>671</v>
      </c>
      <c r="F1042">
        <v>0</v>
      </c>
      <c r="G1042">
        <v>20320.68</v>
      </c>
      <c r="H1042" t="s">
        <v>602</v>
      </c>
      <c r="I1042">
        <v>20271653.73</v>
      </c>
      <c r="J1042" t="s">
        <v>641</v>
      </c>
    </row>
    <row r="1043" hidden="1" spans="1:10">
      <c r="A1043">
        <v>4</v>
      </c>
      <c r="B1043">
        <v>30</v>
      </c>
      <c r="C1043" t="s">
        <v>713</v>
      </c>
      <c r="D1043" t="s">
        <v>679</v>
      </c>
      <c r="E1043" t="s">
        <v>671</v>
      </c>
      <c r="F1043">
        <v>0</v>
      </c>
      <c r="G1043">
        <v>7794.14</v>
      </c>
      <c r="H1043" t="s">
        <v>602</v>
      </c>
      <c r="I1043">
        <v>20263859.59</v>
      </c>
      <c r="J1043" t="s">
        <v>641</v>
      </c>
    </row>
    <row r="1044" spans="1:10">
      <c r="A1044">
        <v>4</v>
      </c>
      <c r="B1044">
        <v>30</v>
      </c>
      <c r="C1044" t="s">
        <v>713</v>
      </c>
      <c r="D1044" t="s">
        <v>736</v>
      </c>
      <c r="E1044" t="s">
        <v>690</v>
      </c>
      <c r="F1044">
        <v>878.66</v>
      </c>
      <c r="G1044">
        <v>0</v>
      </c>
      <c r="H1044" t="s">
        <v>602</v>
      </c>
      <c r="I1044">
        <v>20264738.25</v>
      </c>
      <c r="J1044" t="s">
        <v>641</v>
      </c>
    </row>
    <row r="1045" spans="1:10">
      <c r="A1045">
        <v>4</v>
      </c>
      <c r="B1045">
        <v>30</v>
      </c>
      <c r="C1045" t="s">
        <v>713</v>
      </c>
      <c r="D1045" t="s">
        <v>735</v>
      </c>
      <c r="E1045" t="s">
        <v>690</v>
      </c>
      <c r="F1045">
        <v>1597.56</v>
      </c>
      <c r="G1045">
        <v>0</v>
      </c>
      <c r="H1045" t="s">
        <v>602</v>
      </c>
      <c r="I1045">
        <v>20266335.81</v>
      </c>
      <c r="J1045" t="s">
        <v>641</v>
      </c>
    </row>
    <row r="1046" spans="1:10">
      <c r="A1046">
        <v>4</v>
      </c>
      <c r="B1046">
        <v>30</v>
      </c>
      <c r="C1046" t="s">
        <v>713</v>
      </c>
      <c r="D1046" t="s">
        <v>738</v>
      </c>
      <c r="E1046" t="s">
        <v>690</v>
      </c>
      <c r="F1046">
        <v>1897.1</v>
      </c>
      <c r="G1046">
        <v>0</v>
      </c>
      <c r="H1046" t="s">
        <v>602</v>
      </c>
      <c r="I1046">
        <v>20268232.91</v>
      </c>
      <c r="J1046" t="s">
        <v>641</v>
      </c>
    </row>
    <row r="1047" spans="1:10">
      <c r="A1047">
        <v>4</v>
      </c>
      <c r="B1047">
        <v>30</v>
      </c>
      <c r="C1047" t="s">
        <v>713</v>
      </c>
      <c r="D1047" t="s">
        <v>657</v>
      </c>
      <c r="E1047" t="s">
        <v>690</v>
      </c>
      <c r="F1047">
        <v>4403.25</v>
      </c>
      <c r="G1047">
        <v>0</v>
      </c>
      <c r="H1047" t="s">
        <v>602</v>
      </c>
      <c r="I1047">
        <v>20272636.16</v>
      </c>
      <c r="J1047" t="s">
        <v>641</v>
      </c>
    </row>
    <row r="1048" spans="1:10">
      <c r="A1048">
        <v>4</v>
      </c>
      <c r="B1048">
        <v>30</v>
      </c>
      <c r="C1048" t="s">
        <v>713</v>
      </c>
      <c r="D1048" t="s">
        <v>719</v>
      </c>
      <c r="E1048" t="s">
        <v>690</v>
      </c>
      <c r="F1048">
        <v>2366.38</v>
      </c>
      <c r="G1048">
        <v>0</v>
      </c>
      <c r="H1048" t="s">
        <v>602</v>
      </c>
      <c r="I1048">
        <v>20275002.54</v>
      </c>
      <c r="J1048" t="s">
        <v>641</v>
      </c>
    </row>
    <row r="1049" spans="1:10">
      <c r="A1049">
        <v>4</v>
      </c>
      <c r="B1049">
        <v>30</v>
      </c>
      <c r="C1049" t="s">
        <v>713</v>
      </c>
      <c r="D1049" t="s">
        <v>673</v>
      </c>
      <c r="E1049" t="s">
        <v>690</v>
      </c>
      <c r="F1049">
        <v>62105.14</v>
      </c>
      <c r="G1049">
        <v>0</v>
      </c>
      <c r="H1049" t="s">
        <v>602</v>
      </c>
      <c r="I1049">
        <v>20337107.68</v>
      </c>
      <c r="J1049" t="s">
        <v>641</v>
      </c>
    </row>
    <row r="1050" spans="1:10">
      <c r="A1050">
        <v>4</v>
      </c>
      <c r="B1050">
        <v>30</v>
      </c>
      <c r="C1050" t="s">
        <v>713</v>
      </c>
      <c r="D1050" t="s">
        <v>708</v>
      </c>
      <c r="E1050" t="s">
        <v>690</v>
      </c>
      <c r="F1050">
        <v>1647.48</v>
      </c>
      <c r="G1050">
        <v>0</v>
      </c>
      <c r="H1050" t="s">
        <v>602</v>
      </c>
      <c r="I1050">
        <v>20338755.16</v>
      </c>
      <c r="J1050" t="s">
        <v>641</v>
      </c>
    </row>
    <row r="1051" spans="1:10">
      <c r="A1051">
        <v>4</v>
      </c>
      <c r="B1051">
        <v>30</v>
      </c>
      <c r="C1051" t="s">
        <v>713</v>
      </c>
      <c r="D1051" t="s">
        <v>680</v>
      </c>
      <c r="E1051" t="s">
        <v>690</v>
      </c>
      <c r="F1051">
        <v>2016.9</v>
      </c>
      <c r="G1051">
        <v>0</v>
      </c>
      <c r="H1051" t="s">
        <v>602</v>
      </c>
      <c r="I1051">
        <v>20340772.06</v>
      </c>
      <c r="J1051" t="s">
        <v>641</v>
      </c>
    </row>
    <row r="1052" spans="1:10">
      <c r="A1052">
        <v>4</v>
      </c>
      <c r="B1052">
        <v>30</v>
      </c>
      <c r="C1052" t="s">
        <v>713</v>
      </c>
      <c r="D1052" t="s">
        <v>752</v>
      </c>
      <c r="E1052" t="s">
        <v>690</v>
      </c>
      <c r="F1052">
        <v>9245.86</v>
      </c>
      <c r="G1052">
        <v>0</v>
      </c>
      <c r="H1052" t="s">
        <v>602</v>
      </c>
      <c r="I1052">
        <v>20350017.92</v>
      </c>
      <c r="J1052" t="s">
        <v>641</v>
      </c>
    </row>
    <row r="1053" spans="1:10">
      <c r="A1053">
        <v>4</v>
      </c>
      <c r="B1053">
        <v>30</v>
      </c>
      <c r="C1053" t="s">
        <v>713</v>
      </c>
      <c r="D1053" t="s">
        <v>760</v>
      </c>
      <c r="E1053" t="s">
        <v>690</v>
      </c>
      <c r="F1053">
        <v>29954.3</v>
      </c>
      <c r="G1053">
        <v>0</v>
      </c>
      <c r="H1053" t="s">
        <v>602</v>
      </c>
      <c r="I1053">
        <v>20379972.22</v>
      </c>
      <c r="J1053" t="s">
        <v>641</v>
      </c>
    </row>
    <row r="1054" spans="1:10">
      <c r="A1054">
        <v>4</v>
      </c>
      <c r="B1054">
        <v>30</v>
      </c>
      <c r="C1054" t="s">
        <v>713</v>
      </c>
      <c r="D1054" t="s">
        <v>753</v>
      </c>
      <c r="E1054" t="s">
        <v>690</v>
      </c>
      <c r="F1054">
        <v>169.74</v>
      </c>
      <c r="G1054">
        <v>0</v>
      </c>
      <c r="H1054" t="s">
        <v>602</v>
      </c>
      <c r="I1054">
        <v>20380141.96</v>
      </c>
      <c r="J1054" t="s">
        <v>641</v>
      </c>
    </row>
    <row r="1055" spans="1:10">
      <c r="A1055">
        <v>4</v>
      </c>
      <c r="B1055">
        <v>30</v>
      </c>
      <c r="C1055" t="s">
        <v>713</v>
      </c>
      <c r="D1055" t="s">
        <v>754</v>
      </c>
      <c r="E1055" t="s">
        <v>690</v>
      </c>
      <c r="F1055">
        <v>7548.47</v>
      </c>
      <c r="G1055">
        <v>0</v>
      </c>
      <c r="H1055" t="s">
        <v>602</v>
      </c>
      <c r="I1055">
        <v>20387690.43</v>
      </c>
      <c r="J1055" t="s">
        <v>641</v>
      </c>
    </row>
    <row r="1056" spans="1:10">
      <c r="A1056">
        <v>4</v>
      </c>
      <c r="B1056">
        <v>30</v>
      </c>
      <c r="C1056" t="s">
        <v>713</v>
      </c>
      <c r="D1056" t="s">
        <v>775</v>
      </c>
      <c r="E1056" t="s">
        <v>690</v>
      </c>
      <c r="F1056">
        <v>1437.8</v>
      </c>
      <c r="G1056">
        <v>0</v>
      </c>
      <c r="H1056" t="s">
        <v>602</v>
      </c>
      <c r="I1056">
        <v>20389128.23</v>
      </c>
      <c r="J1056" t="s">
        <v>641</v>
      </c>
    </row>
    <row r="1057" hidden="1" spans="4:9">
      <c r="D1057" t="s">
        <v>726</v>
      </c>
      <c r="F1057">
        <v>8480403.98</v>
      </c>
      <c r="G1057">
        <v>932183.69</v>
      </c>
      <c r="H1057" t="s">
        <v>602</v>
      </c>
      <c r="I1057">
        <v>20389128.23</v>
      </c>
    </row>
    <row r="1058" hidden="1" spans="4:9">
      <c r="D1058" t="s">
        <v>727</v>
      </c>
      <c r="F1058">
        <v>39936185.95</v>
      </c>
      <c r="G1058">
        <v>31031182.98</v>
      </c>
      <c r="H1058" t="s">
        <v>602</v>
      </c>
      <c r="I1058">
        <v>20389128.23</v>
      </c>
    </row>
    <row r="1059" hidden="1" spans="1:10">
      <c r="A1059">
        <v>5</v>
      </c>
      <c r="B1059">
        <v>6</v>
      </c>
      <c r="C1059" t="s">
        <v>730</v>
      </c>
      <c r="D1059" t="s">
        <v>639</v>
      </c>
      <c r="E1059" t="s">
        <v>640</v>
      </c>
      <c r="F1059">
        <v>0</v>
      </c>
      <c r="G1059">
        <v>1570.83</v>
      </c>
      <c r="H1059" t="s">
        <v>602</v>
      </c>
      <c r="I1059">
        <v>20387557.4</v>
      </c>
      <c r="J1059" t="s">
        <v>641</v>
      </c>
    </row>
    <row r="1060" hidden="1" spans="1:10">
      <c r="A1060">
        <v>5</v>
      </c>
      <c r="B1060">
        <v>6</v>
      </c>
      <c r="C1060" t="s">
        <v>730</v>
      </c>
      <c r="D1060" t="s">
        <v>696</v>
      </c>
      <c r="E1060" t="s">
        <v>640</v>
      </c>
      <c r="F1060">
        <v>0</v>
      </c>
      <c r="G1060">
        <v>860.45</v>
      </c>
      <c r="H1060" t="s">
        <v>602</v>
      </c>
      <c r="I1060">
        <v>20386696.95</v>
      </c>
      <c r="J1060" t="s">
        <v>641</v>
      </c>
    </row>
    <row r="1061" hidden="1" spans="1:10">
      <c r="A1061">
        <v>5</v>
      </c>
      <c r="B1061">
        <v>6</v>
      </c>
      <c r="C1061" t="s">
        <v>730</v>
      </c>
      <c r="D1061" t="s">
        <v>647</v>
      </c>
      <c r="E1061" t="s">
        <v>640</v>
      </c>
      <c r="F1061">
        <v>0</v>
      </c>
      <c r="G1061">
        <v>1130.6</v>
      </c>
      <c r="H1061" t="s">
        <v>602</v>
      </c>
      <c r="I1061">
        <v>20385566.35</v>
      </c>
      <c r="J1061" t="s">
        <v>641</v>
      </c>
    </row>
    <row r="1062" hidden="1" spans="1:10">
      <c r="A1062">
        <v>5</v>
      </c>
      <c r="B1062">
        <v>6</v>
      </c>
      <c r="C1062" t="s">
        <v>730</v>
      </c>
      <c r="D1062" t="s">
        <v>672</v>
      </c>
      <c r="E1062" t="s">
        <v>640</v>
      </c>
      <c r="F1062">
        <v>0</v>
      </c>
      <c r="G1062">
        <v>19860.44</v>
      </c>
      <c r="H1062" t="s">
        <v>602</v>
      </c>
      <c r="I1062">
        <v>20365705.91</v>
      </c>
      <c r="J1062" t="s">
        <v>641</v>
      </c>
    </row>
    <row r="1063" hidden="1" spans="1:10">
      <c r="A1063">
        <v>5</v>
      </c>
      <c r="B1063">
        <v>6</v>
      </c>
      <c r="C1063" t="s">
        <v>730</v>
      </c>
      <c r="D1063" t="s">
        <v>776</v>
      </c>
      <c r="E1063" t="s">
        <v>640</v>
      </c>
      <c r="F1063">
        <v>0</v>
      </c>
      <c r="G1063">
        <v>10335.43</v>
      </c>
      <c r="H1063" t="s">
        <v>602</v>
      </c>
      <c r="I1063">
        <v>20355370.48</v>
      </c>
      <c r="J1063" t="s">
        <v>641</v>
      </c>
    </row>
    <row r="1064" hidden="1" spans="1:10">
      <c r="A1064">
        <v>5</v>
      </c>
      <c r="B1064">
        <v>6</v>
      </c>
      <c r="C1064" t="s">
        <v>730</v>
      </c>
      <c r="D1064" t="s">
        <v>745</v>
      </c>
      <c r="E1064" t="s">
        <v>640</v>
      </c>
      <c r="F1064">
        <v>0</v>
      </c>
      <c r="G1064">
        <v>403581.8</v>
      </c>
      <c r="H1064" t="s">
        <v>602</v>
      </c>
      <c r="I1064">
        <v>19951788.68</v>
      </c>
      <c r="J1064" t="s">
        <v>641</v>
      </c>
    </row>
    <row r="1065" hidden="1" spans="1:10">
      <c r="A1065">
        <v>5</v>
      </c>
      <c r="B1065">
        <v>6</v>
      </c>
      <c r="C1065" t="s">
        <v>730</v>
      </c>
      <c r="D1065" t="s">
        <v>661</v>
      </c>
      <c r="E1065" t="s">
        <v>640</v>
      </c>
      <c r="F1065">
        <v>0</v>
      </c>
      <c r="G1065">
        <v>10455.49</v>
      </c>
      <c r="H1065" t="s">
        <v>602</v>
      </c>
      <c r="I1065">
        <v>19941333.19</v>
      </c>
      <c r="J1065" t="s">
        <v>641</v>
      </c>
    </row>
    <row r="1066" hidden="1" spans="1:10">
      <c r="A1066">
        <v>5</v>
      </c>
      <c r="B1066">
        <v>6</v>
      </c>
      <c r="C1066" t="s">
        <v>730</v>
      </c>
      <c r="D1066" t="s">
        <v>683</v>
      </c>
      <c r="E1066" t="s">
        <v>640</v>
      </c>
      <c r="F1066">
        <v>0</v>
      </c>
      <c r="G1066">
        <v>4932.59</v>
      </c>
      <c r="H1066" t="s">
        <v>602</v>
      </c>
      <c r="I1066">
        <v>19936400.6</v>
      </c>
      <c r="J1066" t="s">
        <v>641</v>
      </c>
    </row>
    <row r="1067" hidden="1" spans="1:10">
      <c r="A1067">
        <v>5</v>
      </c>
      <c r="B1067">
        <v>6</v>
      </c>
      <c r="C1067" t="s">
        <v>730</v>
      </c>
      <c r="D1067" t="s">
        <v>692</v>
      </c>
      <c r="E1067" t="s">
        <v>640</v>
      </c>
      <c r="F1067">
        <v>0</v>
      </c>
      <c r="G1067">
        <v>4592.43</v>
      </c>
      <c r="H1067" t="s">
        <v>602</v>
      </c>
      <c r="I1067">
        <v>19931808.17</v>
      </c>
      <c r="J1067" t="s">
        <v>641</v>
      </c>
    </row>
    <row r="1068" spans="1:10">
      <c r="A1068">
        <v>5</v>
      </c>
      <c r="B1068">
        <v>6</v>
      </c>
      <c r="C1068" t="s">
        <v>730</v>
      </c>
      <c r="D1068" t="s">
        <v>721</v>
      </c>
      <c r="E1068" t="s">
        <v>653</v>
      </c>
      <c r="F1068">
        <v>19120.79</v>
      </c>
      <c r="G1068">
        <v>0</v>
      </c>
      <c r="H1068" t="s">
        <v>602</v>
      </c>
      <c r="I1068">
        <v>19950928.96</v>
      </c>
      <c r="J1068" t="s">
        <v>641</v>
      </c>
    </row>
    <row r="1069" spans="1:10">
      <c r="A1069">
        <v>5</v>
      </c>
      <c r="B1069">
        <v>6</v>
      </c>
      <c r="C1069" t="s">
        <v>730</v>
      </c>
      <c r="D1069" t="s">
        <v>673</v>
      </c>
      <c r="E1069" t="s">
        <v>653</v>
      </c>
      <c r="F1069">
        <v>13339.62</v>
      </c>
      <c r="G1069">
        <v>0</v>
      </c>
      <c r="H1069" t="s">
        <v>602</v>
      </c>
      <c r="I1069">
        <v>19964268.58</v>
      </c>
      <c r="J1069" t="s">
        <v>641</v>
      </c>
    </row>
    <row r="1070" spans="1:10">
      <c r="A1070">
        <v>5</v>
      </c>
      <c r="B1070">
        <v>6</v>
      </c>
      <c r="C1070" t="s">
        <v>730</v>
      </c>
      <c r="D1070" t="s">
        <v>753</v>
      </c>
      <c r="E1070" t="s">
        <v>653</v>
      </c>
      <c r="F1070">
        <v>2376.36</v>
      </c>
      <c r="G1070">
        <v>0</v>
      </c>
      <c r="H1070" t="s">
        <v>602</v>
      </c>
      <c r="I1070">
        <v>19966644.94</v>
      </c>
      <c r="J1070" t="s">
        <v>641</v>
      </c>
    </row>
    <row r="1071" spans="1:10">
      <c r="A1071">
        <v>5</v>
      </c>
      <c r="B1071">
        <v>6</v>
      </c>
      <c r="C1071" t="s">
        <v>730</v>
      </c>
      <c r="D1071" t="s">
        <v>675</v>
      </c>
      <c r="E1071" t="s">
        <v>653</v>
      </c>
      <c r="F1071">
        <v>1637.5</v>
      </c>
      <c r="G1071">
        <v>0</v>
      </c>
      <c r="H1071" t="s">
        <v>602</v>
      </c>
      <c r="I1071">
        <v>19968282.44</v>
      </c>
      <c r="J1071" t="s">
        <v>641</v>
      </c>
    </row>
    <row r="1072" spans="1:10">
      <c r="A1072">
        <v>5</v>
      </c>
      <c r="B1072">
        <v>6</v>
      </c>
      <c r="C1072" t="s">
        <v>730</v>
      </c>
      <c r="D1072" t="s">
        <v>754</v>
      </c>
      <c r="E1072" t="s">
        <v>653</v>
      </c>
      <c r="F1072">
        <v>7368.73</v>
      </c>
      <c r="G1072">
        <v>0</v>
      </c>
      <c r="H1072" t="s">
        <v>602</v>
      </c>
      <c r="I1072">
        <v>19975651.17</v>
      </c>
      <c r="J1072" t="s">
        <v>641</v>
      </c>
    </row>
    <row r="1073" hidden="1" spans="1:10">
      <c r="A1073">
        <v>5</v>
      </c>
      <c r="B1073">
        <v>7</v>
      </c>
      <c r="C1073" t="s">
        <v>720</v>
      </c>
      <c r="D1073" t="s">
        <v>745</v>
      </c>
      <c r="E1073" t="s">
        <v>671</v>
      </c>
      <c r="F1073">
        <v>0</v>
      </c>
      <c r="G1073">
        <v>58530.73</v>
      </c>
      <c r="H1073" t="s">
        <v>602</v>
      </c>
      <c r="I1073">
        <v>19917120.44</v>
      </c>
      <c r="J1073" t="s">
        <v>641</v>
      </c>
    </row>
    <row r="1074" hidden="1" spans="1:10">
      <c r="A1074">
        <v>5</v>
      </c>
      <c r="B1074">
        <v>7</v>
      </c>
      <c r="C1074" t="s">
        <v>720</v>
      </c>
      <c r="D1074" t="s">
        <v>646</v>
      </c>
      <c r="E1074" t="s">
        <v>671</v>
      </c>
      <c r="F1074">
        <v>0</v>
      </c>
      <c r="G1074">
        <v>1610.85</v>
      </c>
      <c r="H1074" t="s">
        <v>602</v>
      </c>
      <c r="I1074">
        <v>19915509.59</v>
      </c>
      <c r="J1074" t="s">
        <v>641</v>
      </c>
    </row>
    <row r="1075" hidden="1" spans="1:10">
      <c r="A1075">
        <v>5</v>
      </c>
      <c r="B1075">
        <v>7</v>
      </c>
      <c r="C1075" t="s">
        <v>720</v>
      </c>
      <c r="D1075" t="s">
        <v>672</v>
      </c>
      <c r="E1075" t="s">
        <v>671</v>
      </c>
      <c r="F1075">
        <v>0</v>
      </c>
      <c r="G1075">
        <v>6553.44</v>
      </c>
      <c r="H1075" t="s">
        <v>602</v>
      </c>
      <c r="I1075">
        <v>19908956.15</v>
      </c>
      <c r="J1075" t="s">
        <v>641</v>
      </c>
    </row>
    <row r="1076" hidden="1" spans="1:10">
      <c r="A1076">
        <v>5</v>
      </c>
      <c r="B1076">
        <v>7</v>
      </c>
      <c r="C1076" t="s">
        <v>720</v>
      </c>
      <c r="D1076" t="s">
        <v>661</v>
      </c>
      <c r="E1076" t="s">
        <v>671</v>
      </c>
      <c r="F1076">
        <v>0</v>
      </c>
      <c r="G1076">
        <v>14777.75</v>
      </c>
      <c r="H1076" t="s">
        <v>602</v>
      </c>
      <c r="I1076">
        <v>19894178.4</v>
      </c>
      <c r="J1076" t="s">
        <v>641</v>
      </c>
    </row>
    <row r="1077" hidden="1" spans="1:10">
      <c r="A1077">
        <v>5</v>
      </c>
      <c r="B1077">
        <v>7</v>
      </c>
      <c r="C1077" t="s">
        <v>720</v>
      </c>
      <c r="D1077" t="s">
        <v>683</v>
      </c>
      <c r="E1077" t="s">
        <v>671</v>
      </c>
      <c r="F1077">
        <v>0</v>
      </c>
      <c r="G1077">
        <v>9455.01</v>
      </c>
      <c r="H1077" t="s">
        <v>602</v>
      </c>
      <c r="I1077">
        <v>19884723.39</v>
      </c>
      <c r="J1077" t="s">
        <v>641</v>
      </c>
    </row>
    <row r="1078" spans="1:10">
      <c r="A1078">
        <v>5</v>
      </c>
      <c r="B1078">
        <v>7</v>
      </c>
      <c r="C1078" t="s">
        <v>720</v>
      </c>
      <c r="D1078" t="s">
        <v>668</v>
      </c>
      <c r="E1078" t="s">
        <v>653</v>
      </c>
      <c r="F1078">
        <v>10034.66</v>
      </c>
      <c r="G1078">
        <v>0</v>
      </c>
      <c r="H1078" t="s">
        <v>602</v>
      </c>
      <c r="I1078">
        <v>19894758.05</v>
      </c>
      <c r="J1078" t="s">
        <v>641</v>
      </c>
    </row>
    <row r="1079" spans="1:10">
      <c r="A1079">
        <v>5</v>
      </c>
      <c r="B1079">
        <v>7</v>
      </c>
      <c r="C1079" t="s">
        <v>720</v>
      </c>
      <c r="D1079" t="s">
        <v>699</v>
      </c>
      <c r="E1079" t="s">
        <v>653</v>
      </c>
      <c r="F1079">
        <v>5192.07</v>
      </c>
      <c r="G1079">
        <v>0</v>
      </c>
      <c r="H1079" t="s">
        <v>602</v>
      </c>
      <c r="I1079">
        <v>19899950.12</v>
      </c>
      <c r="J1079" t="s">
        <v>641</v>
      </c>
    </row>
    <row r="1080" spans="1:10">
      <c r="A1080">
        <v>5</v>
      </c>
      <c r="B1080">
        <v>7</v>
      </c>
      <c r="C1080" t="s">
        <v>720</v>
      </c>
      <c r="D1080" t="s">
        <v>673</v>
      </c>
      <c r="E1080" t="s">
        <v>653</v>
      </c>
      <c r="F1080">
        <v>20388.86</v>
      </c>
      <c r="G1080">
        <v>0</v>
      </c>
      <c r="H1080" t="s">
        <v>602</v>
      </c>
      <c r="I1080">
        <v>19920338.98</v>
      </c>
      <c r="J1080" t="s">
        <v>641</v>
      </c>
    </row>
    <row r="1081" spans="1:10">
      <c r="A1081">
        <v>5</v>
      </c>
      <c r="B1081">
        <v>7</v>
      </c>
      <c r="C1081" t="s">
        <v>720</v>
      </c>
      <c r="D1081" t="s">
        <v>675</v>
      </c>
      <c r="E1081" t="s">
        <v>653</v>
      </c>
      <c r="F1081">
        <v>15206.72</v>
      </c>
      <c r="G1081">
        <v>0</v>
      </c>
      <c r="H1081" t="s">
        <v>602</v>
      </c>
      <c r="I1081">
        <v>19935545.7</v>
      </c>
      <c r="J1081" t="s">
        <v>641</v>
      </c>
    </row>
    <row r="1082" spans="1:10">
      <c r="A1082">
        <v>5</v>
      </c>
      <c r="B1082">
        <v>7</v>
      </c>
      <c r="C1082" t="s">
        <v>720</v>
      </c>
      <c r="D1082" t="s">
        <v>719</v>
      </c>
      <c r="E1082" t="s">
        <v>653</v>
      </c>
      <c r="F1082">
        <v>3514.62</v>
      </c>
      <c r="G1082">
        <v>0</v>
      </c>
      <c r="H1082" t="s">
        <v>602</v>
      </c>
      <c r="I1082">
        <v>19939060.32</v>
      </c>
      <c r="J1082" t="s">
        <v>641</v>
      </c>
    </row>
    <row r="1083" spans="1:10">
      <c r="A1083">
        <v>5</v>
      </c>
      <c r="B1083">
        <v>7</v>
      </c>
      <c r="C1083" t="s">
        <v>720</v>
      </c>
      <c r="D1083" t="s">
        <v>657</v>
      </c>
      <c r="E1083" t="s">
        <v>653</v>
      </c>
      <c r="F1083">
        <v>4403.25</v>
      </c>
      <c r="G1083">
        <v>0</v>
      </c>
      <c r="H1083" t="s">
        <v>602</v>
      </c>
      <c r="I1083">
        <v>19943463.57</v>
      </c>
      <c r="J1083" t="s">
        <v>641</v>
      </c>
    </row>
    <row r="1084" spans="1:10">
      <c r="A1084">
        <v>5</v>
      </c>
      <c r="B1084">
        <v>7</v>
      </c>
      <c r="C1084" t="s">
        <v>720</v>
      </c>
      <c r="D1084" t="s">
        <v>658</v>
      </c>
      <c r="E1084" t="s">
        <v>653</v>
      </c>
      <c r="F1084">
        <v>1677.44</v>
      </c>
      <c r="G1084">
        <v>0</v>
      </c>
      <c r="H1084" t="s">
        <v>602</v>
      </c>
      <c r="I1084">
        <v>19945141.01</v>
      </c>
      <c r="J1084" t="s">
        <v>641</v>
      </c>
    </row>
    <row r="1085" spans="1:10">
      <c r="A1085">
        <v>5</v>
      </c>
      <c r="B1085">
        <v>7</v>
      </c>
      <c r="C1085" t="s">
        <v>720</v>
      </c>
      <c r="D1085" t="s">
        <v>752</v>
      </c>
      <c r="E1085" t="s">
        <v>653</v>
      </c>
      <c r="F1085">
        <v>6829.56</v>
      </c>
      <c r="G1085">
        <v>0</v>
      </c>
      <c r="H1085" t="s">
        <v>602</v>
      </c>
      <c r="I1085">
        <v>19951970.57</v>
      </c>
      <c r="J1085" t="s">
        <v>641</v>
      </c>
    </row>
    <row r="1086" spans="1:10">
      <c r="A1086">
        <v>5</v>
      </c>
      <c r="B1086">
        <v>7</v>
      </c>
      <c r="C1086" t="s">
        <v>720</v>
      </c>
      <c r="D1086" t="s">
        <v>760</v>
      </c>
      <c r="E1086" t="s">
        <v>653</v>
      </c>
      <c r="F1086">
        <v>13669.09</v>
      </c>
      <c r="G1086">
        <v>0</v>
      </c>
      <c r="H1086" t="s">
        <v>602</v>
      </c>
      <c r="I1086">
        <v>19965639.66</v>
      </c>
      <c r="J1086" t="s">
        <v>641</v>
      </c>
    </row>
    <row r="1087" spans="1:10">
      <c r="A1087">
        <v>5</v>
      </c>
      <c r="B1087">
        <v>7</v>
      </c>
      <c r="C1087" t="s">
        <v>720</v>
      </c>
      <c r="D1087" t="s">
        <v>753</v>
      </c>
      <c r="E1087" t="s">
        <v>653</v>
      </c>
      <c r="F1087">
        <v>3674.47</v>
      </c>
      <c r="G1087">
        <v>0</v>
      </c>
      <c r="H1087" t="s">
        <v>602</v>
      </c>
      <c r="I1087">
        <v>19969314.13</v>
      </c>
      <c r="J1087" t="s">
        <v>641</v>
      </c>
    </row>
    <row r="1088" hidden="1" spans="1:10">
      <c r="A1088">
        <v>5</v>
      </c>
      <c r="B1088">
        <v>8</v>
      </c>
      <c r="C1088" t="s">
        <v>732</v>
      </c>
      <c r="D1088" t="s">
        <v>696</v>
      </c>
      <c r="E1088" t="s">
        <v>671</v>
      </c>
      <c r="F1088">
        <v>0</v>
      </c>
      <c r="G1088">
        <v>840.44</v>
      </c>
      <c r="H1088" t="s">
        <v>602</v>
      </c>
      <c r="I1088">
        <v>19968473.69</v>
      </c>
      <c r="J1088" t="s">
        <v>641</v>
      </c>
    </row>
    <row r="1089" hidden="1" spans="1:10">
      <c r="A1089">
        <v>5</v>
      </c>
      <c r="B1089">
        <v>8</v>
      </c>
      <c r="C1089" t="s">
        <v>732</v>
      </c>
      <c r="D1089" t="s">
        <v>644</v>
      </c>
      <c r="E1089" t="s">
        <v>671</v>
      </c>
      <c r="F1089">
        <v>0</v>
      </c>
      <c r="G1089">
        <v>2451.29</v>
      </c>
      <c r="H1089" t="s">
        <v>602</v>
      </c>
      <c r="I1089">
        <v>19966022.4</v>
      </c>
      <c r="J1089" t="s">
        <v>641</v>
      </c>
    </row>
    <row r="1090" hidden="1" spans="1:10">
      <c r="A1090">
        <v>5</v>
      </c>
      <c r="B1090">
        <v>8</v>
      </c>
      <c r="C1090" t="s">
        <v>732</v>
      </c>
      <c r="D1090" t="s">
        <v>683</v>
      </c>
      <c r="E1090" t="s">
        <v>671</v>
      </c>
      <c r="F1090">
        <v>0</v>
      </c>
      <c r="G1090">
        <v>3822.02</v>
      </c>
      <c r="H1090" t="s">
        <v>602</v>
      </c>
      <c r="I1090">
        <v>19962200.38</v>
      </c>
      <c r="J1090" t="s">
        <v>641</v>
      </c>
    </row>
    <row r="1091" hidden="1" spans="1:10">
      <c r="A1091">
        <v>5</v>
      </c>
      <c r="B1091">
        <v>8</v>
      </c>
      <c r="C1091" t="s">
        <v>732</v>
      </c>
      <c r="D1091" t="s">
        <v>745</v>
      </c>
      <c r="E1091" t="s">
        <v>671</v>
      </c>
      <c r="F1091">
        <v>0</v>
      </c>
      <c r="G1091">
        <v>58080.48</v>
      </c>
      <c r="H1091" t="s">
        <v>602</v>
      </c>
      <c r="I1091">
        <v>19904119.9</v>
      </c>
      <c r="J1091" t="s">
        <v>641</v>
      </c>
    </row>
    <row r="1092" hidden="1" spans="1:10">
      <c r="A1092">
        <v>5</v>
      </c>
      <c r="B1092">
        <v>8</v>
      </c>
      <c r="C1092" t="s">
        <v>732</v>
      </c>
      <c r="D1092" t="s">
        <v>672</v>
      </c>
      <c r="E1092" t="s">
        <v>671</v>
      </c>
      <c r="F1092">
        <v>0</v>
      </c>
      <c r="G1092">
        <v>13106.88</v>
      </c>
      <c r="H1092" t="s">
        <v>602</v>
      </c>
      <c r="I1092">
        <v>19891013.02</v>
      </c>
      <c r="J1092" t="s">
        <v>641</v>
      </c>
    </row>
    <row r="1093" spans="1:10">
      <c r="A1093">
        <v>5</v>
      </c>
      <c r="B1093">
        <v>8</v>
      </c>
      <c r="C1093" t="s">
        <v>732</v>
      </c>
      <c r="D1093" t="s">
        <v>752</v>
      </c>
      <c r="E1093" t="s">
        <v>653</v>
      </c>
      <c r="F1093">
        <v>4393.28</v>
      </c>
      <c r="G1093">
        <v>0</v>
      </c>
      <c r="H1093" t="s">
        <v>602</v>
      </c>
      <c r="I1093">
        <v>19895406.3</v>
      </c>
      <c r="J1093" t="s">
        <v>641</v>
      </c>
    </row>
    <row r="1094" spans="1:10">
      <c r="A1094">
        <v>5</v>
      </c>
      <c r="B1094">
        <v>8</v>
      </c>
      <c r="C1094" t="s">
        <v>732</v>
      </c>
      <c r="D1094" t="s">
        <v>760</v>
      </c>
      <c r="E1094" t="s">
        <v>653</v>
      </c>
      <c r="F1094">
        <v>24013.3</v>
      </c>
      <c r="G1094">
        <v>0</v>
      </c>
      <c r="H1094" t="s">
        <v>602</v>
      </c>
      <c r="I1094">
        <v>19919419.6</v>
      </c>
      <c r="J1094" t="s">
        <v>641</v>
      </c>
    </row>
    <row r="1095" spans="1:10">
      <c r="A1095">
        <v>5</v>
      </c>
      <c r="B1095">
        <v>8</v>
      </c>
      <c r="C1095" t="s">
        <v>732</v>
      </c>
      <c r="D1095" t="s">
        <v>753</v>
      </c>
      <c r="E1095" t="s">
        <v>653</v>
      </c>
      <c r="F1095">
        <v>3175.14</v>
      </c>
      <c r="G1095">
        <v>0</v>
      </c>
      <c r="H1095" t="s">
        <v>602</v>
      </c>
      <c r="I1095">
        <v>19922594.74</v>
      </c>
      <c r="J1095" t="s">
        <v>641</v>
      </c>
    </row>
    <row r="1096" spans="1:10">
      <c r="A1096">
        <v>5</v>
      </c>
      <c r="B1096">
        <v>8</v>
      </c>
      <c r="C1096" t="s">
        <v>732</v>
      </c>
      <c r="D1096" t="s">
        <v>754</v>
      </c>
      <c r="E1096" t="s">
        <v>653</v>
      </c>
      <c r="F1096">
        <v>1238.11</v>
      </c>
      <c r="G1096">
        <v>0</v>
      </c>
      <c r="H1096" t="s">
        <v>602</v>
      </c>
      <c r="I1096">
        <v>19923832.85</v>
      </c>
      <c r="J1096" t="s">
        <v>641</v>
      </c>
    </row>
    <row r="1097" spans="1:10">
      <c r="A1097">
        <v>5</v>
      </c>
      <c r="B1097">
        <v>8</v>
      </c>
      <c r="C1097" t="s">
        <v>732</v>
      </c>
      <c r="D1097" t="s">
        <v>775</v>
      </c>
      <c r="E1097" t="s">
        <v>653</v>
      </c>
      <c r="F1097">
        <v>1397.86</v>
      </c>
      <c r="G1097">
        <v>0</v>
      </c>
      <c r="H1097" t="s">
        <v>602</v>
      </c>
      <c r="I1097">
        <v>19925230.71</v>
      </c>
      <c r="J1097" t="s">
        <v>641</v>
      </c>
    </row>
    <row r="1098" spans="1:10">
      <c r="A1098">
        <v>5</v>
      </c>
      <c r="B1098">
        <v>8</v>
      </c>
      <c r="C1098" t="s">
        <v>732</v>
      </c>
      <c r="D1098" t="s">
        <v>767</v>
      </c>
      <c r="E1098" t="s">
        <v>653</v>
      </c>
      <c r="F1098">
        <v>54297.09</v>
      </c>
      <c r="G1098">
        <v>0</v>
      </c>
      <c r="H1098" t="s">
        <v>602</v>
      </c>
      <c r="I1098">
        <v>19979527.8</v>
      </c>
      <c r="J1098" t="s">
        <v>641</v>
      </c>
    </row>
    <row r="1099" spans="1:10">
      <c r="A1099">
        <v>5</v>
      </c>
      <c r="B1099">
        <v>8</v>
      </c>
      <c r="C1099" t="s">
        <v>732</v>
      </c>
      <c r="D1099" t="s">
        <v>777</v>
      </c>
      <c r="E1099" t="s">
        <v>653</v>
      </c>
      <c r="F1099">
        <v>499437.19</v>
      </c>
      <c r="G1099">
        <v>0</v>
      </c>
      <c r="H1099" t="s">
        <v>602</v>
      </c>
      <c r="I1099">
        <v>20478964.99</v>
      </c>
      <c r="J1099" t="s">
        <v>641</v>
      </c>
    </row>
    <row r="1100" spans="1:10">
      <c r="A1100">
        <v>5</v>
      </c>
      <c r="B1100">
        <v>8</v>
      </c>
      <c r="C1100" t="s">
        <v>732</v>
      </c>
      <c r="D1100" t="s">
        <v>740</v>
      </c>
      <c r="E1100" t="s">
        <v>653</v>
      </c>
      <c r="F1100">
        <v>7628.32</v>
      </c>
      <c r="G1100">
        <v>0</v>
      </c>
      <c r="H1100" t="s">
        <v>602</v>
      </c>
      <c r="I1100">
        <v>20486593.31</v>
      </c>
      <c r="J1100" t="s">
        <v>641</v>
      </c>
    </row>
    <row r="1101" spans="1:10">
      <c r="A1101">
        <v>5</v>
      </c>
      <c r="B1101">
        <v>8</v>
      </c>
      <c r="C1101" t="s">
        <v>732</v>
      </c>
      <c r="D1101" t="s">
        <v>673</v>
      </c>
      <c r="E1101" t="s">
        <v>653</v>
      </c>
      <c r="F1101">
        <v>6769.66</v>
      </c>
      <c r="G1101">
        <v>0</v>
      </c>
      <c r="H1101" t="s">
        <v>602</v>
      </c>
      <c r="I1101">
        <v>20493362.97</v>
      </c>
      <c r="J1101" t="s">
        <v>641</v>
      </c>
    </row>
    <row r="1102" spans="1:10">
      <c r="A1102">
        <v>5</v>
      </c>
      <c r="B1102">
        <v>8</v>
      </c>
      <c r="C1102" t="s">
        <v>732</v>
      </c>
      <c r="D1102" t="s">
        <v>657</v>
      </c>
      <c r="E1102" t="s">
        <v>653</v>
      </c>
      <c r="F1102">
        <v>2955.48</v>
      </c>
      <c r="G1102">
        <v>0</v>
      </c>
      <c r="H1102" t="s">
        <v>602</v>
      </c>
      <c r="I1102">
        <v>20496318.45</v>
      </c>
      <c r="J1102" t="s">
        <v>641</v>
      </c>
    </row>
    <row r="1103" spans="1:10">
      <c r="A1103">
        <v>5</v>
      </c>
      <c r="B1103">
        <v>8</v>
      </c>
      <c r="C1103" t="s">
        <v>732</v>
      </c>
      <c r="D1103" t="s">
        <v>736</v>
      </c>
      <c r="E1103" t="s">
        <v>653</v>
      </c>
      <c r="F1103">
        <v>858.69</v>
      </c>
      <c r="G1103">
        <v>0</v>
      </c>
      <c r="H1103" t="s">
        <v>602</v>
      </c>
      <c r="I1103">
        <v>20497177.14</v>
      </c>
      <c r="J1103" t="s">
        <v>641</v>
      </c>
    </row>
    <row r="1104" spans="1:10">
      <c r="A1104">
        <v>5</v>
      </c>
      <c r="B1104">
        <v>8</v>
      </c>
      <c r="C1104" t="s">
        <v>732</v>
      </c>
      <c r="D1104" t="s">
        <v>668</v>
      </c>
      <c r="E1104" t="s">
        <v>653</v>
      </c>
      <c r="F1104">
        <v>4992.37</v>
      </c>
      <c r="G1104">
        <v>0</v>
      </c>
      <c r="H1104" t="s">
        <v>602</v>
      </c>
      <c r="I1104">
        <v>20502169.51</v>
      </c>
      <c r="J1104" t="s">
        <v>641</v>
      </c>
    </row>
    <row r="1105" hidden="1" spans="1:10">
      <c r="A1105">
        <v>5</v>
      </c>
      <c r="B1105">
        <v>9</v>
      </c>
      <c r="C1105" t="s">
        <v>733</v>
      </c>
      <c r="D1105" t="s">
        <v>682</v>
      </c>
      <c r="E1105" t="s">
        <v>671</v>
      </c>
      <c r="F1105">
        <v>0</v>
      </c>
      <c r="G1105">
        <v>3681.93</v>
      </c>
      <c r="H1105" t="s">
        <v>602</v>
      </c>
      <c r="I1105">
        <v>20498487.58</v>
      </c>
      <c r="J1105" t="s">
        <v>641</v>
      </c>
    </row>
    <row r="1106" hidden="1" spans="1:10">
      <c r="A1106">
        <v>5</v>
      </c>
      <c r="B1106">
        <v>9</v>
      </c>
      <c r="C1106" t="s">
        <v>733</v>
      </c>
      <c r="D1106" t="s">
        <v>683</v>
      </c>
      <c r="E1106" t="s">
        <v>671</v>
      </c>
      <c r="F1106">
        <v>0</v>
      </c>
      <c r="G1106">
        <v>730.39</v>
      </c>
      <c r="H1106" t="s">
        <v>602</v>
      </c>
      <c r="I1106">
        <v>20497757.19</v>
      </c>
      <c r="J1106" t="s">
        <v>641</v>
      </c>
    </row>
    <row r="1107" hidden="1" spans="1:10">
      <c r="A1107">
        <v>5</v>
      </c>
      <c r="B1107">
        <v>9</v>
      </c>
      <c r="C1107" t="s">
        <v>733</v>
      </c>
      <c r="D1107" t="s">
        <v>692</v>
      </c>
      <c r="E1107" t="s">
        <v>671</v>
      </c>
      <c r="F1107">
        <v>0</v>
      </c>
      <c r="G1107">
        <v>1490.79</v>
      </c>
      <c r="H1107" t="s">
        <v>602</v>
      </c>
      <c r="I1107">
        <v>20496266.4</v>
      </c>
      <c r="J1107" t="s">
        <v>641</v>
      </c>
    </row>
    <row r="1108" spans="1:10">
      <c r="A1108">
        <v>5</v>
      </c>
      <c r="B1108">
        <v>9</v>
      </c>
      <c r="C1108" t="s">
        <v>733</v>
      </c>
      <c r="D1108" t="s">
        <v>668</v>
      </c>
      <c r="E1108" t="s">
        <v>690</v>
      </c>
      <c r="F1108">
        <v>5042.29</v>
      </c>
      <c r="G1108">
        <v>0</v>
      </c>
      <c r="H1108" t="s">
        <v>602</v>
      </c>
      <c r="I1108">
        <v>20501308.69</v>
      </c>
      <c r="J1108" t="s">
        <v>641</v>
      </c>
    </row>
    <row r="1109" spans="1:10">
      <c r="A1109">
        <v>5</v>
      </c>
      <c r="B1109">
        <v>9</v>
      </c>
      <c r="C1109" t="s">
        <v>733</v>
      </c>
      <c r="D1109" t="s">
        <v>673</v>
      </c>
      <c r="E1109" t="s">
        <v>690</v>
      </c>
      <c r="F1109">
        <v>27597.84</v>
      </c>
      <c r="G1109">
        <v>0</v>
      </c>
      <c r="H1109" t="s">
        <v>602</v>
      </c>
      <c r="I1109">
        <v>20528906.53</v>
      </c>
      <c r="J1109" t="s">
        <v>641</v>
      </c>
    </row>
    <row r="1110" spans="1:10">
      <c r="A1110">
        <v>5</v>
      </c>
      <c r="B1110">
        <v>9</v>
      </c>
      <c r="C1110" t="s">
        <v>733</v>
      </c>
      <c r="D1110" t="s">
        <v>719</v>
      </c>
      <c r="E1110" t="s">
        <v>690</v>
      </c>
      <c r="F1110">
        <v>1218.14</v>
      </c>
      <c r="G1110">
        <v>0</v>
      </c>
      <c r="H1110" t="s">
        <v>602</v>
      </c>
      <c r="I1110">
        <v>20530124.67</v>
      </c>
      <c r="J1110" t="s">
        <v>641</v>
      </c>
    </row>
    <row r="1111" spans="1:10">
      <c r="A1111">
        <v>5</v>
      </c>
      <c r="B1111">
        <v>9</v>
      </c>
      <c r="C1111" t="s">
        <v>733</v>
      </c>
      <c r="D1111" t="s">
        <v>721</v>
      </c>
      <c r="E1111" t="s">
        <v>690</v>
      </c>
      <c r="F1111">
        <v>18272.09</v>
      </c>
      <c r="G1111">
        <v>0</v>
      </c>
      <c r="H1111" t="s">
        <v>602</v>
      </c>
      <c r="I1111">
        <v>20548396.76</v>
      </c>
      <c r="J1111" t="s">
        <v>641</v>
      </c>
    </row>
    <row r="1112" spans="1:10">
      <c r="A1112">
        <v>5</v>
      </c>
      <c r="B1112">
        <v>9</v>
      </c>
      <c r="C1112" t="s">
        <v>733</v>
      </c>
      <c r="D1112" t="s">
        <v>675</v>
      </c>
      <c r="E1112" t="s">
        <v>690</v>
      </c>
      <c r="F1112">
        <v>2226.59</v>
      </c>
      <c r="G1112">
        <v>0</v>
      </c>
      <c r="H1112" t="s">
        <v>602</v>
      </c>
      <c r="I1112">
        <v>20550623.35</v>
      </c>
      <c r="J1112" t="s">
        <v>641</v>
      </c>
    </row>
    <row r="1113" spans="1:10">
      <c r="A1113">
        <v>5</v>
      </c>
      <c r="B1113">
        <v>9</v>
      </c>
      <c r="C1113" t="s">
        <v>733</v>
      </c>
      <c r="D1113" t="s">
        <v>658</v>
      </c>
      <c r="E1113" t="s">
        <v>690</v>
      </c>
      <c r="F1113">
        <v>3394.82</v>
      </c>
      <c r="G1113">
        <v>0</v>
      </c>
      <c r="H1113" t="s">
        <v>602</v>
      </c>
      <c r="I1113">
        <v>20554018.17</v>
      </c>
      <c r="J1113" t="s">
        <v>641</v>
      </c>
    </row>
    <row r="1114" spans="1:10">
      <c r="A1114">
        <v>5</v>
      </c>
      <c r="B1114">
        <v>9</v>
      </c>
      <c r="C1114" t="s">
        <v>733</v>
      </c>
      <c r="D1114" t="s">
        <v>752</v>
      </c>
      <c r="E1114" t="s">
        <v>690</v>
      </c>
      <c r="F1114">
        <v>4363.34</v>
      </c>
      <c r="G1114">
        <v>0</v>
      </c>
      <c r="H1114" t="s">
        <v>602</v>
      </c>
      <c r="I1114">
        <v>20558381.51</v>
      </c>
      <c r="J1114" t="s">
        <v>641</v>
      </c>
    </row>
    <row r="1115" spans="1:10">
      <c r="A1115">
        <v>5</v>
      </c>
      <c r="B1115">
        <v>9</v>
      </c>
      <c r="C1115" t="s">
        <v>733</v>
      </c>
      <c r="D1115" t="s">
        <v>753</v>
      </c>
      <c r="E1115" t="s">
        <v>690</v>
      </c>
      <c r="F1115">
        <v>1647.47</v>
      </c>
      <c r="G1115">
        <v>0</v>
      </c>
      <c r="H1115" t="s">
        <v>602</v>
      </c>
      <c r="I1115">
        <v>20560028.98</v>
      </c>
      <c r="J1115" t="s">
        <v>641</v>
      </c>
    </row>
    <row r="1116" spans="1:10">
      <c r="A1116">
        <v>5</v>
      </c>
      <c r="B1116">
        <v>9</v>
      </c>
      <c r="C1116" t="s">
        <v>733</v>
      </c>
      <c r="D1116" t="s">
        <v>754</v>
      </c>
      <c r="E1116" t="s">
        <v>690</v>
      </c>
      <c r="F1116">
        <v>23863.54</v>
      </c>
      <c r="G1116">
        <v>0</v>
      </c>
      <c r="H1116" t="s">
        <v>602</v>
      </c>
      <c r="I1116">
        <v>20583892.52</v>
      </c>
      <c r="J1116" t="s">
        <v>641</v>
      </c>
    </row>
    <row r="1117" spans="1:10">
      <c r="A1117">
        <v>5</v>
      </c>
      <c r="B1117">
        <v>9</v>
      </c>
      <c r="C1117" t="s">
        <v>733</v>
      </c>
      <c r="D1117" t="s">
        <v>740</v>
      </c>
      <c r="E1117" t="s">
        <v>690</v>
      </c>
      <c r="F1117">
        <v>1857.16</v>
      </c>
      <c r="G1117">
        <v>0</v>
      </c>
      <c r="H1117" t="s">
        <v>602</v>
      </c>
      <c r="I1117">
        <v>20585749.68</v>
      </c>
      <c r="J1117" t="s">
        <v>641</v>
      </c>
    </row>
    <row r="1118" spans="1:10">
      <c r="A1118">
        <v>5</v>
      </c>
      <c r="B1118">
        <v>9</v>
      </c>
      <c r="C1118" t="s">
        <v>733</v>
      </c>
      <c r="D1118" t="s">
        <v>655</v>
      </c>
      <c r="E1118" t="s">
        <v>690</v>
      </c>
      <c r="F1118">
        <v>181325.79</v>
      </c>
      <c r="G1118">
        <v>0</v>
      </c>
      <c r="H1118" t="s">
        <v>602</v>
      </c>
      <c r="I1118">
        <v>20767075.47</v>
      </c>
      <c r="J1118" t="s">
        <v>641</v>
      </c>
    </row>
    <row r="1119" hidden="1" spans="1:10">
      <c r="A1119">
        <v>5</v>
      </c>
      <c r="B1119">
        <v>9</v>
      </c>
      <c r="C1119" t="s">
        <v>733</v>
      </c>
      <c r="D1119" t="s">
        <v>778</v>
      </c>
      <c r="E1119" t="s">
        <v>690</v>
      </c>
      <c r="F1119">
        <v>57750</v>
      </c>
      <c r="G1119">
        <v>0</v>
      </c>
      <c r="H1119" t="s">
        <v>602</v>
      </c>
      <c r="I1119">
        <v>20824825.47</v>
      </c>
      <c r="J1119" t="s">
        <v>641</v>
      </c>
    </row>
    <row r="1120" hidden="1" spans="1:10">
      <c r="A1120">
        <v>5</v>
      </c>
      <c r="B1120">
        <v>10</v>
      </c>
      <c r="C1120" t="s">
        <v>638</v>
      </c>
      <c r="D1120" t="s">
        <v>643</v>
      </c>
      <c r="E1120" t="s">
        <v>671</v>
      </c>
      <c r="F1120">
        <v>0</v>
      </c>
      <c r="G1120">
        <v>1670.88</v>
      </c>
      <c r="H1120" t="s">
        <v>602</v>
      </c>
      <c r="I1120">
        <v>20823154.59</v>
      </c>
      <c r="J1120" t="s">
        <v>641</v>
      </c>
    </row>
    <row r="1121" hidden="1" spans="1:10">
      <c r="A1121">
        <v>5</v>
      </c>
      <c r="B1121">
        <v>10</v>
      </c>
      <c r="C1121" t="s">
        <v>638</v>
      </c>
      <c r="D1121" t="s">
        <v>683</v>
      </c>
      <c r="E1121" t="s">
        <v>671</v>
      </c>
      <c r="F1121">
        <v>0</v>
      </c>
      <c r="G1121">
        <v>2831.5</v>
      </c>
      <c r="H1121" t="s">
        <v>602</v>
      </c>
      <c r="I1121">
        <v>20820323.09</v>
      </c>
      <c r="J1121" t="s">
        <v>641</v>
      </c>
    </row>
    <row r="1122" hidden="1" spans="1:10">
      <c r="A1122">
        <v>5</v>
      </c>
      <c r="B1122">
        <v>10</v>
      </c>
      <c r="C1122" t="s">
        <v>638</v>
      </c>
      <c r="D1122" t="s">
        <v>661</v>
      </c>
      <c r="E1122" t="s">
        <v>671</v>
      </c>
      <c r="F1122">
        <v>0</v>
      </c>
      <c r="G1122">
        <v>4832.54</v>
      </c>
      <c r="H1122" t="s">
        <v>602</v>
      </c>
      <c r="I1122">
        <v>20815490.55</v>
      </c>
      <c r="J1122" t="s">
        <v>641</v>
      </c>
    </row>
    <row r="1123" hidden="1" spans="1:10">
      <c r="A1123">
        <v>5</v>
      </c>
      <c r="B1123">
        <v>10</v>
      </c>
      <c r="C1123" t="s">
        <v>638</v>
      </c>
      <c r="D1123" t="s">
        <v>672</v>
      </c>
      <c r="E1123" t="s">
        <v>671</v>
      </c>
      <c r="F1123">
        <v>0</v>
      </c>
      <c r="G1123">
        <v>7083.72</v>
      </c>
      <c r="H1123" t="s">
        <v>602</v>
      </c>
      <c r="I1123">
        <v>20808406.83</v>
      </c>
      <c r="J1123" t="s">
        <v>641</v>
      </c>
    </row>
    <row r="1124" hidden="1" spans="1:10">
      <c r="A1124">
        <v>5</v>
      </c>
      <c r="B1124">
        <v>10</v>
      </c>
      <c r="C1124" t="s">
        <v>638</v>
      </c>
      <c r="D1124" t="s">
        <v>710</v>
      </c>
      <c r="E1124" t="s">
        <v>671</v>
      </c>
      <c r="F1124">
        <v>0</v>
      </c>
      <c r="G1124">
        <v>12926.78</v>
      </c>
      <c r="H1124" t="s">
        <v>602</v>
      </c>
      <c r="I1124">
        <v>20795480.05</v>
      </c>
      <c r="J1124" t="s">
        <v>641</v>
      </c>
    </row>
    <row r="1125" spans="1:10">
      <c r="A1125">
        <v>5</v>
      </c>
      <c r="B1125">
        <v>10</v>
      </c>
      <c r="C1125" t="s">
        <v>638</v>
      </c>
      <c r="D1125" t="s">
        <v>658</v>
      </c>
      <c r="E1125" t="s">
        <v>653</v>
      </c>
      <c r="F1125">
        <v>8586.89</v>
      </c>
      <c r="G1125">
        <v>0</v>
      </c>
      <c r="H1125" t="s">
        <v>602</v>
      </c>
      <c r="I1125">
        <v>20804066.94</v>
      </c>
      <c r="J1125" t="s">
        <v>641</v>
      </c>
    </row>
    <row r="1126" spans="1:10">
      <c r="A1126">
        <v>5</v>
      </c>
      <c r="B1126">
        <v>10</v>
      </c>
      <c r="C1126" t="s">
        <v>638</v>
      </c>
      <c r="D1126" t="s">
        <v>779</v>
      </c>
      <c r="E1126" t="s">
        <v>653</v>
      </c>
      <c r="F1126">
        <v>169740.75</v>
      </c>
      <c r="G1126">
        <v>0</v>
      </c>
      <c r="H1126" t="s">
        <v>602</v>
      </c>
      <c r="I1126">
        <v>20973807.69</v>
      </c>
      <c r="J1126" t="s">
        <v>641</v>
      </c>
    </row>
    <row r="1127" spans="1:10">
      <c r="A1127">
        <v>5</v>
      </c>
      <c r="B1127">
        <v>10</v>
      </c>
      <c r="C1127" t="s">
        <v>638</v>
      </c>
      <c r="D1127" t="s">
        <v>675</v>
      </c>
      <c r="E1127" t="s">
        <v>653</v>
      </c>
      <c r="F1127">
        <v>1397.85</v>
      </c>
      <c r="G1127">
        <v>0</v>
      </c>
      <c r="H1127" t="s">
        <v>602</v>
      </c>
      <c r="I1127">
        <v>20975205.54</v>
      </c>
      <c r="J1127" t="s">
        <v>641</v>
      </c>
    </row>
    <row r="1128" spans="1:10">
      <c r="A1128">
        <v>5</v>
      </c>
      <c r="B1128">
        <v>10</v>
      </c>
      <c r="C1128" t="s">
        <v>638</v>
      </c>
      <c r="D1128" t="s">
        <v>673</v>
      </c>
      <c r="E1128" t="s">
        <v>653</v>
      </c>
      <c r="F1128">
        <v>21607</v>
      </c>
      <c r="G1128">
        <v>0</v>
      </c>
      <c r="H1128" t="s">
        <v>602</v>
      </c>
      <c r="I1128">
        <v>20996812.54</v>
      </c>
      <c r="J1128" t="s">
        <v>641</v>
      </c>
    </row>
    <row r="1129" spans="1:10">
      <c r="A1129">
        <v>5</v>
      </c>
      <c r="B1129">
        <v>10</v>
      </c>
      <c r="C1129" t="s">
        <v>638</v>
      </c>
      <c r="D1129" t="s">
        <v>752</v>
      </c>
      <c r="E1129" t="s">
        <v>653</v>
      </c>
      <c r="F1129">
        <v>4293.44</v>
      </c>
      <c r="G1129">
        <v>0</v>
      </c>
      <c r="H1129" t="s">
        <v>602</v>
      </c>
      <c r="I1129">
        <v>21001105.98</v>
      </c>
      <c r="J1129" t="s">
        <v>641</v>
      </c>
    </row>
    <row r="1130" spans="1:10">
      <c r="A1130">
        <v>5</v>
      </c>
      <c r="B1130">
        <v>10</v>
      </c>
      <c r="C1130" t="s">
        <v>638</v>
      </c>
      <c r="D1130" t="s">
        <v>736</v>
      </c>
      <c r="E1130" t="s">
        <v>653</v>
      </c>
      <c r="F1130">
        <v>1777.29</v>
      </c>
      <c r="G1130">
        <v>0</v>
      </c>
      <c r="H1130" t="s">
        <v>602</v>
      </c>
      <c r="I1130">
        <v>21002883.27</v>
      </c>
      <c r="J1130" t="s">
        <v>641</v>
      </c>
    </row>
    <row r="1131" hidden="1" spans="1:10">
      <c r="A1131">
        <v>5</v>
      </c>
      <c r="B1131">
        <v>13</v>
      </c>
      <c r="C1131" t="s">
        <v>659</v>
      </c>
      <c r="D1131" t="s">
        <v>692</v>
      </c>
      <c r="E1131" t="s">
        <v>671</v>
      </c>
      <c r="F1131">
        <v>0</v>
      </c>
      <c r="G1131">
        <v>2941.56</v>
      </c>
      <c r="H1131" t="s">
        <v>602</v>
      </c>
      <c r="I1131">
        <v>20999941.71</v>
      </c>
      <c r="J1131" t="s">
        <v>641</v>
      </c>
    </row>
    <row r="1132" hidden="1" spans="1:10">
      <c r="A1132">
        <v>5</v>
      </c>
      <c r="B1132">
        <v>13</v>
      </c>
      <c r="C1132" t="s">
        <v>659</v>
      </c>
      <c r="D1132" t="s">
        <v>672</v>
      </c>
      <c r="E1132" t="s">
        <v>671</v>
      </c>
      <c r="F1132">
        <v>0</v>
      </c>
      <c r="G1132">
        <v>13547.12</v>
      </c>
      <c r="H1132" t="s">
        <v>602</v>
      </c>
      <c r="I1132">
        <v>20986394.59</v>
      </c>
      <c r="J1132" t="s">
        <v>641</v>
      </c>
    </row>
    <row r="1133" hidden="1" spans="1:10">
      <c r="A1133">
        <v>5</v>
      </c>
      <c r="B1133">
        <v>13</v>
      </c>
      <c r="C1133" t="s">
        <v>659</v>
      </c>
      <c r="D1133" t="s">
        <v>696</v>
      </c>
      <c r="E1133" t="s">
        <v>671</v>
      </c>
      <c r="F1133">
        <v>0</v>
      </c>
      <c r="G1133">
        <v>900.47</v>
      </c>
      <c r="H1133" t="s">
        <v>602</v>
      </c>
      <c r="I1133">
        <v>20985494.12</v>
      </c>
      <c r="J1133" t="s">
        <v>641</v>
      </c>
    </row>
    <row r="1134" hidden="1" spans="1:10">
      <c r="A1134">
        <v>5</v>
      </c>
      <c r="B1134">
        <v>13</v>
      </c>
      <c r="C1134" t="s">
        <v>659</v>
      </c>
      <c r="D1134" t="s">
        <v>683</v>
      </c>
      <c r="E1134" t="s">
        <v>671</v>
      </c>
      <c r="F1134">
        <v>0</v>
      </c>
      <c r="G1134">
        <v>2041.09</v>
      </c>
      <c r="H1134" t="s">
        <v>602</v>
      </c>
      <c r="I1134">
        <v>20983453.03</v>
      </c>
      <c r="J1134" t="s">
        <v>641</v>
      </c>
    </row>
    <row r="1135" spans="1:10">
      <c r="A1135">
        <v>5</v>
      </c>
      <c r="B1135">
        <v>13</v>
      </c>
      <c r="C1135" t="s">
        <v>659</v>
      </c>
      <c r="D1135" t="s">
        <v>658</v>
      </c>
      <c r="E1135" t="s">
        <v>697</v>
      </c>
      <c r="F1135">
        <v>5152.13</v>
      </c>
      <c r="G1135">
        <v>0</v>
      </c>
      <c r="H1135" t="s">
        <v>602</v>
      </c>
      <c r="I1135">
        <v>20988605.16</v>
      </c>
      <c r="J1135" t="s">
        <v>641</v>
      </c>
    </row>
    <row r="1136" spans="1:10">
      <c r="A1136">
        <v>5</v>
      </c>
      <c r="B1136">
        <v>13</v>
      </c>
      <c r="C1136" t="s">
        <v>659</v>
      </c>
      <c r="D1136" t="s">
        <v>752</v>
      </c>
      <c r="E1136" t="s">
        <v>697</v>
      </c>
      <c r="F1136">
        <v>6250.45</v>
      </c>
      <c r="G1136">
        <v>0</v>
      </c>
      <c r="H1136" t="s">
        <v>602</v>
      </c>
      <c r="I1136">
        <v>20994855.61</v>
      </c>
      <c r="J1136" t="s">
        <v>641</v>
      </c>
    </row>
    <row r="1137" spans="1:10">
      <c r="A1137">
        <v>5</v>
      </c>
      <c r="B1137">
        <v>13</v>
      </c>
      <c r="C1137" t="s">
        <v>659</v>
      </c>
      <c r="D1137" t="s">
        <v>754</v>
      </c>
      <c r="E1137" t="s">
        <v>697</v>
      </c>
      <c r="F1137">
        <v>17413.39</v>
      </c>
      <c r="G1137">
        <v>0</v>
      </c>
      <c r="H1137" t="s">
        <v>602</v>
      </c>
      <c r="I1137">
        <v>21012269</v>
      </c>
      <c r="J1137" t="s">
        <v>641</v>
      </c>
    </row>
    <row r="1138" spans="1:10">
      <c r="A1138">
        <v>5</v>
      </c>
      <c r="B1138">
        <v>13</v>
      </c>
      <c r="C1138" t="s">
        <v>659</v>
      </c>
      <c r="D1138" t="s">
        <v>652</v>
      </c>
      <c r="E1138" t="s">
        <v>697</v>
      </c>
      <c r="F1138">
        <v>1487.72</v>
      </c>
      <c r="G1138">
        <v>0</v>
      </c>
      <c r="H1138" t="s">
        <v>602</v>
      </c>
      <c r="I1138">
        <v>21013756.72</v>
      </c>
      <c r="J1138" t="s">
        <v>641</v>
      </c>
    </row>
    <row r="1139" spans="1:10">
      <c r="A1139">
        <v>5</v>
      </c>
      <c r="B1139">
        <v>13</v>
      </c>
      <c r="C1139" t="s">
        <v>659</v>
      </c>
      <c r="D1139" t="s">
        <v>667</v>
      </c>
      <c r="E1139" t="s">
        <v>697</v>
      </c>
      <c r="F1139">
        <v>81944.84</v>
      </c>
      <c r="G1139">
        <v>0</v>
      </c>
      <c r="H1139" t="s">
        <v>602</v>
      </c>
      <c r="I1139">
        <v>21095701.56</v>
      </c>
      <c r="J1139" t="s">
        <v>641</v>
      </c>
    </row>
    <row r="1140" spans="1:10">
      <c r="A1140">
        <v>5</v>
      </c>
      <c r="B1140">
        <v>13</v>
      </c>
      <c r="C1140" t="s">
        <v>659</v>
      </c>
      <c r="D1140" t="s">
        <v>740</v>
      </c>
      <c r="E1140" t="s">
        <v>697</v>
      </c>
      <c r="F1140">
        <v>7198.98</v>
      </c>
      <c r="G1140">
        <v>0</v>
      </c>
      <c r="H1140" t="s">
        <v>602</v>
      </c>
      <c r="I1140">
        <v>21102900.54</v>
      </c>
      <c r="J1140" t="s">
        <v>641</v>
      </c>
    </row>
    <row r="1141" spans="1:10">
      <c r="A1141">
        <v>5</v>
      </c>
      <c r="B1141">
        <v>13</v>
      </c>
      <c r="C1141" t="s">
        <v>659</v>
      </c>
      <c r="D1141" t="s">
        <v>736</v>
      </c>
      <c r="E1141" t="s">
        <v>697</v>
      </c>
      <c r="F1141">
        <v>918.6</v>
      </c>
      <c r="G1141">
        <v>0</v>
      </c>
      <c r="H1141" t="s">
        <v>602</v>
      </c>
      <c r="I1141">
        <v>21103819.14</v>
      </c>
      <c r="J1141" t="s">
        <v>641</v>
      </c>
    </row>
    <row r="1142" spans="1:10">
      <c r="A1142">
        <v>5</v>
      </c>
      <c r="B1142">
        <v>13</v>
      </c>
      <c r="C1142" t="s">
        <v>659</v>
      </c>
      <c r="D1142" t="s">
        <v>657</v>
      </c>
      <c r="E1142" t="s">
        <v>697</v>
      </c>
      <c r="F1142">
        <v>22315.9</v>
      </c>
      <c r="G1142">
        <v>0</v>
      </c>
      <c r="H1142" t="s">
        <v>602</v>
      </c>
      <c r="I1142">
        <v>21126135.04</v>
      </c>
      <c r="J1142" t="s">
        <v>641</v>
      </c>
    </row>
    <row r="1143" hidden="1" spans="1:10">
      <c r="A1143">
        <v>5</v>
      </c>
      <c r="B1143">
        <v>14</v>
      </c>
      <c r="C1143" t="s">
        <v>670</v>
      </c>
      <c r="D1143" t="s">
        <v>683</v>
      </c>
      <c r="E1143" t="s">
        <v>671</v>
      </c>
      <c r="F1143">
        <v>0</v>
      </c>
      <c r="G1143">
        <v>1951.04</v>
      </c>
      <c r="H1143" t="s">
        <v>602</v>
      </c>
      <c r="I1143">
        <v>21124184</v>
      </c>
      <c r="J1143" t="s">
        <v>641</v>
      </c>
    </row>
    <row r="1144" hidden="1" spans="1:10">
      <c r="A1144">
        <v>5</v>
      </c>
      <c r="B1144">
        <v>14</v>
      </c>
      <c r="C1144" t="s">
        <v>670</v>
      </c>
      <c r="D1144" t="s">
        <v>696</v>
      </c>
      <c r="E1144" t="s">
        <v>671</v>
      </c>
      <c r="F1144">
        <v>0</v>
      </c>
      <c r="G1144">
        <v>880.46</v>
      </c>
      <c r="H1144" t="s">
        <v>602</v>
      </c>
      <c r="I1144">
        <v>21123303.54</v>
      </c>
      <c r="J1144" t="s">
        <v>641</v>
      </c>
    </row>
    <row r="1145" spans="1:10">
      <c r="A1145">
        <v>5</v>
      </c>
      <c r="B1145">
        <v>14</v>
      </c>
      <c r="C1145" t="s">
        <v>670</v>
      </c>
      <c r="D1145" t="s">
        <v>752</v>
      </c>
      <c r="E1145" t="s">
        <v>690</v>
      </c>
      <c r="F1145">
        <v>7828.04</v>
      </c>
      <c r="G1145">
        <v>0</v>
      </c>
      <c r="H1145" t="s">
        <v>602</v>
      </c>
      <c r="I1145">
        <v>21131131.58</v>
      </c>
      <c r="J1145" t="s">
        <v>641</v>
      </c>
    </row>
    <row r="1146" spans="1:10">
      <c r="A1146">
        <v>5</v>
      </c>
      <c r="B1146">
        <v>14</v>
      </c>
      <c r="C1146" t="s">
        <v>670</v>
      </c>
      <c r="D1146" t="s">
        <v>668</v>
      </c>
      <c r="E1146" t="s">
        <v>690</v>
      </c>
      <c r="F1146">
        <v>20229.09</v>
      </c>
      <c r="G1146">
        <v>0</v>
      </c>
      <c r="H1146" t="s">
        <v>602</v>
      </c>
      <c r="I1146">
        <v>21151360.67</v>
      </c>
      <c r="J1146" t="s">
        <v>641</v>
      </c>
    </row>
    <row r="1147" spans="1:10">
      <c r="A1147">
        <v>5</v>
      </c>
      <c r="B1147">
        <v>14</v>
      </c>
      <c r="C1147" t="s">
        <v>670</v>
      </c>
      <c r="D1147" t="s">
        <v>675</v>
      </c>
      <c r="E1147" t="s">
        <v>690</v>
      </c>
      <c r="F1147">
        <v>1976.96</v>
      </c>
      <c r="G1147">
        <v>0</v>
      </c>
      <c r="H1147" t="s">
        <v>602</v>
      </c>
      <c r="I1147">
        <v>21153337.63</v>
      </c>
      <c r="J1147" t="s">
        <v>641</v>
      </c>
    </row>
    <row r="1148" spans="1:10">
      <c r="A1148">
        <v>5</v>
      </c>
      <c r="B1148">
        <v>14</v>
      </c>
      <c r="C1148" t="s">
        <v>670</v>
      </c>
      <c r="D1148" t="s">
        <v>658</v>
      </c>
      <c r="E1148" t="s">
        <v>690</v>
      </c>
      <c r="F1148">
        <v>5242</v>
      </c>
      <c r="G1148">
        <v>0</v>
      </c>
      <c r="H1148" t="s">
        <v>602</v>
      </c>
      <c r="I1148">
        <v>21158579.63</v>
      </c>
      <c r="J1148" t="s">
        <v>641</v>
      </c>
    </row>
    <row r="1149" spans="1:10">
      <c r="A1149">
        <v>5</v>
      </c>
      <c r="B1149">
        <v>14</v>
      </c>
      <c r="C1149" t="s">
        <v>670</v>
      </c>
      <c r="D1149" t="s">
        <v>657</v>
      </c>
      <c r="E1149" t="s">
        <v>690</v>
      </c>
      <c r="F1149">
        <v>3005.4</v>
      </c>
      <c r="G1149">
        <v>0</v>
      </c>
      <c r="H1149" t="s">
        <v>602</v>
      </c>
      <c r="I1149">
        <v>21161585.03</v>
      </c>
      <c r="J1149" t="s">
        <v>641</v>
      </c>
    </row>
    <row r="1150" spans="1:10">
      <c r="A1150">
        <v>5</v>
      </c>
      <c r="B1150">
        <v>14</v>
      </c>
      <c r="C1150" t="s">
        <v>670</v>
      </c>
      <c r="D1150" t="s">
        <v>736</v>
      </c>
      <c r="E1150" t="s">
        <v>690</v>
      </c>
      <c r="F1150">
        <v>898.63</v>
      </c>
      <c r="G1150">
        <v>0</v>
      </c>
      <c r="H1150" t="s">
        <v>602</v>
      </c>
      <c r="I1150">
        <v>21162483.66</v>
      </c>
      <c r="J1150" t="s">
        <v>641</v>
      </c>
    </row>
    <row r="1151" spans="1:10">
      <c r="A1151">
        <v>5</v>
      </c>
      <c r="B1151">
        <v>14</v>
      </c>
      <c r="C1151" t="s">
        <v>670</v>
      </c>
      <c r="D1151" t="s">
        <v>719</v>
      </c>
      <c r="E1151" t="s">
        <v>690</v>
      </c>
      <c r="F1151">
        <v>3714.33</v>
      </c>
      <c r="G1151">
        <v>0</v>
      </c>
      <c r="H1151" t="s">
        <v>602</v>
      </c>
      <c r="I1151">
        <v>21166197.99</v>
      </c>
      <c r="J1151" t="s">
        <v>641</v>
      </c>
    </row>
    <row r="1152" hidden="1" spans="1:10">
      <c r="A1152">
        <v>5</v>
      </c>
      <c r="B1152">
        <v>15</v>
      </c>
      <c r="C1152" t="s">
        <v>676</v>
      </c>
      <c r="D1152" t="s">
        <v>672</v>
      </c>
      <c r="E1152" t="s">
        <v>671</v>
      </c>
      <c r="F1152">
        <v>0</v>
      </c>
      <c r="G1152">
        <v>13307</v>
      </c>
      <c r="H1152" t="s">
        <v>602</v>
      </c>
      <c r="I1152">
        <v>21152890.99</v>
      </c>
      <c r="J1152" t="s">
        <v>641</v>
      </c>
    </row>
    <row r="1153" hidden="1" spans="1:10">
      <c r="A1153">
        <v>5</v>
      </c>
      <c r="B1153">
        <v>15</v>
      </c>
      <c r="C1153" t="s">
        <v>676</v>
      </c>
      <c r="D1153" t="s">
        <v>780</v>
      </c>
      <c r="E1153" t="s">
        <v>671</v>
      </c>
      <c r="F1153">
        <v>0</v>
      </c>
      <c r="G1153">
        <v>787.91</v>
      </c>
      <c r="H1153" t="s">
        <v>602</v>
      </c>
      <c r="I1153">
        <v>21152103.08</v>
      </c>
      <c r="J1153" t="s">
        <v>641</v>
      </c>
    </row>
    <row r="1154" hidden="1" spans="1:10">
      <c r="A1154">
        <v>5</v>
      </c>
      <c r="B1154">
        <v>15</v>
      </c>
      <c r="C1154" t="s">
        <v>676</v>
      </c>
      <c r="D1154" t="s">
        <v>683</v>
      </c>
      <c r="E1154" t="s">
        <v>671</v>
      </c>
      <c r="F1154">
        <v>0</v>
      </c>
      <c r="G1154">
        <v>650.35</v>
      </c>
      <c r="H1154" t="s">
        <v>602</v>
      </c>
      <c r="I1154">
        <v>21151452.73</v>
      </c>
      <c r="J1154" t="s">
        <v>641</v>
      </c>
    </row>
    <row r="1155" spans="1:10">
      <c r="A1155">
        <v>5</v>
      </c>
      <c r="B1155">
        <v>15</v>
      </c>
      <c r="C1155" t="s">
        <v>676</v>
      </c>
      <c r="D1155" t="s">
        <v>673</v>
      </c>
      <c r="E1155" t="s">
        <v>690</v>
      </c>
      <c r="F1155">
        <v>20548.62</v>
      </c>
      <c r="G1155">
        <v>0</v>
      </c>
      <c r="H1155" t="s">
        <v>602</v>
      </c>
      <c r="I1155">
        <v>21172001.35</v>
      </c>
      <c r="J1155" t="s">
        <v>641</v>
      </c>
    </row>
    <row r="1156" spans="1:10">
      <c r="A1156">
        <v>5</v>
      </c>
      <c r="B1156">
        <v>15</v>
      </c>
      <c r="C1156" t="s">
        <v>676</v>
      </c>
      <c r="D1156" t="s">
        <v>675</v>
      </c>
      <c r="E1156" t="s">
        <v>690</v>
      </c>
      <c r="F1156">
        <v>668.97</v>
      </c>
      <c r="G1156">
        <v>0</v>
      </c>
      <c r="H1156" t="s">
        <v>602</v>
      </c>
      <c r="I1156">
        <v>21172670.32</v>
      </c>
      <c r="J1156" t="s">
        <v>641</v>
      </c>
    </row>
    <row r="1157" spans="1:10">
      <c r="A1157">
        <v>5</v>
      </c>
      <c r="B1157">
        <v>15</v>
      </c>
      <c r="C1157" t="s">
        <v>676</v>
      </c>
      <c r="D1157" t="s">
        <v>781</v>
      </c>
      <c r="E1157" t="s">
        <v>690</v>
      </c>
      <c r="F1157">
        <v>2616</v>
      </c>
      <c r="G1157">
        <v>0</v>
      </c>
      <c r="H1157" t="s">
        <v>602</v>
      </c>
      <c r="I1157">
        <v>21175286.32</v>
      </c>
      <c r="J1157" t="s">
        <v>641</v>
      </c>
    </row>
    <row r="1158" hidden="1" spans="1:10">
      <c r="A1158">
        <v>5</v>
      </c>
      <c r="B1158">
        <v>16</v>
      </c>
      <c r="C1158" t="s">
        <v>678</v>
      </c>
      <c r="D1158" t="s">
        <v>639</v>
      </c>
      <c r="E1158" t="s">
        <v>671</v>
      </c>
      <c r="F1158">
        <v>0</v>
      </c>
      <c r="G1158">
        <v>1520.8</v>
      </c>
      <c r="H1158" t="s">
        <v>602</v>
      </c>
      <c r="I1158">
        <v>21173765.52</v>
      </c>
      <c r="J1158" t="s">
        <v>641</v>
      </c>
    </row>
    <row r="1159" hidden="1" spans="1:10">
      <c r="A1159">
        <v>5</v>
      </c>
      <c r="B1159">
        <v>16</v>
      </c>
      <c r="C1159" t="s">
        <v>678</v>
      </c>
      <c r="D1159" t="s">
        <v>750</v>
      </c>
      <c r="E1159" t="s">
        <v>671</v>
      </c>
      <c r="F1159">
        <v>0</v>
      </c>
      <c r="G1159">
        <v>17539.21</v>
      </c>
      <c r="H1159" t="s">
        <v>602</v>
      </c>
      <c r="I1159">
        <v>21156226.31</v>
      </c>
      <c r="J1159" t="s">
        <v>641</v>
      </c>
    </row>
    <row r="1160" hidden="1" spans="1:10">
      <c r="A1160">
        <v>5</v>
      </c>
      <c r="B1160">
        <v>16</v>
      </c>
      <c r="C1160" t="s">
        <v>678</v>
      </c>
      <c r="D1160" t="s">
        <v>683</v>
      </c>
      <c r="E1160" t="s">
        <v>671</v>
      </c>
      <c r="F1160">
        <v>0</v>
      </c>
      <c r="G1160">
        <v>650.35</v>
      </c>
      <c r="H1160" t="s">
        <v>602</v>
      </c>
      <c r="I1160">
        <v>21155575.96</v>
      </c>
      <c r="J1160" t="s">
        <v>641</v>
      </c>
    </row>
    <row r="1161" spans="1:10">
      <c r="A1161">
        <v>5</v>
      </c>
      <c r="B1161">
        <v>16</v>
      </c>
      <c r="C1161" t="s">
        <v>678</v>
      </c>
      <c r="D1161" t="s">
        <v>657</v>
      </c>
      <c r="E1161" t="s">
        <v>690</v>
      </c>
      <c r="F1161">
        <v>1527.66</v>
      </c>
      <c r="G1161">
        <v>0</v>
      </c>
      <c r="H1161" t="s">
        <v>602</v>
      </c>
      <c r="I1161">
        <v>21157103.62</v>
      </c>
      <c r="J1161" t="s">
        <v>641</v>
      </c>
    </row>
    <row r="1162" spans="1:10">
      <c r="A1162">
        <v>5</v>
      </c>
      <c r="B1162">
        <v>16</v>
      </c>
      <c r="C1162" t="s">
        <v>678</v>
      </c>
      <c r="D1162" t="s">
        <v>673</v>
      </c>
      <c r="E1162" t="s">
        <v>690</v>
      </c>
      <c r="F1162">
        <v>6759.67</v>
      </c>
      <c r="G1162">
        <v>0</v>
      </c>
      <c r="H1162" t="s">
        <v>602</v>
      </c>
      <c r="I1162">
        <v>21163863.29</v>
      </c>
      <c r="J1162" t="s">
        <v>641</v>
      </c>
    </row>
    <row r="1163" spans="1:10">
      <c r="A1163">
        <v>5</v>
      </c>
      <c r="B1163">
        <v>16</v>
      </c>
      <c r="C1163" t="s">
        <v>678</v>
      </c>
      <c r="D1163" t="s">
        <v>675</v>
      </c>
      <c r="E1163" t="s">
        <v>690</v>
      </c>
      <c r="F1163">
        <v>668.97</v>
      </c>
      <c r="G1163">
        <v>0</v>
      </c>
      <c r="H1163" t="s">
        <v>602</v>
      </c>
      <c r="I1163">
        <v>21164532.26</v>
      </c>
      <c r="J1163" t="s">
        <v>641</v>
      </c>
    </row>
    <row r="1164" hidden="1" spans="1:10">
      <c r="A1164">
        <v>5</v>
      </c>
      <c r="B1164">
        <v>16</v>
      </c>
      <c r="C1164" t="s">
        <v>678</v>
      </c>
      <c r="D1164" t="s">
        <v>782</v>
      </c>
      <c r="E1164" t="s">
        <v>690</v>
      </c>
      <c r="F1164">
        <v>158100</v>
      </c>
      <c r="G1164">
        <v>0</v>
      </c>
      <c r="H1164" t="s">
        <v>602</v>
      </c>
      <c r="I1164">
        <v>21322632.26</v>
      </c>
      <c r="J1164" t="s">
        <v>641</v>
      </c>
    </row>
    <row r="1165" hidden="1" spans="1:10">
      <c r="A1165">
        <v>5</v>
      </c>
      <c r="B1165">
        <v>17</v>
      </c>
      <c r="C1165" t="s">
        <v>681</v>
      </c>
      <c r="D1165" t="s">
        <v>639</v>
      </c>
      <c r="E1165" t="s">
        <v>671</v>
      </c>
      <c r="F1165">
        <v>0</v>
      </c>
      <c r="G1165">
        <v>1480.78</v>
      </c>
      <c r="H1165" t="s">
        <v>602</v>
      </c>
      <c r="I1165">
        <v>21321151.48</v>
      </c>
      <c r="J1165" t="s">
        <v>641</v>
      </c>
    </row>
    <row r="1166" hidden="1" spans="1:10">
      <c r="A1166">
        <v>5</v>
      </c>
      <c r="B1166">
        <v>17</v>
      </c>
      <c r="C1166" t="s">
        <v>681</v>
      </c>
      <c r="D1166" t="s">
        <v>672</v>
      </c>
      <c r="E1166" t="s">
        <v>671</v>
      </c>
      <c r="F1166">
        <v>0</v>
      </c>
      <c r="G1166">
        <v>6563.44</v>
      </c>
      <c r="H1166" t="s">
        <v>602</v>
      </c>
      <c r="I1166">
        <v>21314588.04</v>
      </c>
      <c r="J1166" t="s">
        <v>641</v>
      </c>
    </row>
    <row r="1167" hidden="1" spans="1:10">
      <c r="A1167">
        <v>5</v>
      </c>
      <c r="B1167">
        <v>17</v>
      </c>
      <c r="C1167" t="s">
        <v>681</v>
      </c>
      <c r="D1167" t="s">
        <v>683</v>
      </c>
      <c r="E1167" t="s">
        <v>671</v>
      </c>
      <c r="F1167">
        <v>0</v>
      </c>
      <c r="G1167">
        <v>1280.68</v>
      </c>
      <c r="H1167" t="s">
        <v>602</v>
      </c>
      <c r="I1167">
        <v>21313307.36</v>
      </c>
      <c r="J1167" t="s">
        <v>641</v>
      </c>
    </row>
    <row r="1168" hidden="1" spans="1:10">
      <c r="A1168">
        <v>5</v>
      </c>
      <c r="B1168">
        <v>17</v>
      </c>
      <c r="C1168" t="s">
        <v>681</v>
      </c>
      <c r="D1168" t="s">
        <v>643</v>
      </c>
      <c r="E1168" t="s">
        <v>671</v>
      </c>
      <c r="F1168">
        <v>0</v>
      </c>
      <c r="G1168">
        <v>1700.89</v>
      </c>
      <c r="H1168" t="s">
        <v>602</v>
      </c>
      <c r="I1168">
        <v>21311606.47</v>
      </c>
      <c r="J1168" t="s">
        <v>641</v>
      </c>
    </row>
    <row r="1169" hidden="1" spans="1:10">
      <c r="A1169">
        <v>5</v>
      </c>
      <c r="B1169">
        <v>17</v>
      </c>
      <c r="C1169" t="s">
        <v>681</v>
      </c>
      <c r="D1169" t="s">
        <v>692</v>
      </c>
      <c r="E1169" t="s">
        <v>671</v>
      </c>
      <c r="F1169">
        <v>0</v>
      </c>
      <c r="G1169">
        <v>1430.76</v>
      </c>
      <c r="H1169" t="s">
        <v>602</v>
      </c>
      <c r="I1169">
        <v>21310175.71</v>
      </c>
      <c r="J1169" t="s">
        <v>641</v>
      </c>
    </row>
    <row r="1170" spans="1:10">
      <c r="A1170">
        <v>5</v>
      </c>
      <c r="B1170">
        <v>17</v>
      </c>
      <c r="C1170" t="s">
        <v>681</v>
      </c>
      <c r="D1170" t="s">
        <v>721</v>
      </c>
      <c r="E1170" t="s">
        <v>653</v>
      </c>
      <c r="F1170">
        <v>17862.71</v>
      </c>
      <c r="G1170">
        <v>0</v>
      </c>
      <c r="H1170" t="s">
        <v>602</v>
      </c>
      <c r="I1170">
        <v>21328038.42</v>
      </c>
      <c r="J1170" t="s">
        <v>641</v>
      </c>
    </row>
    <row r="1171" spans="1:10">
      <c r="A1171">
        <v>5</v>
      </c>
      <c r="B1171">
        <v>17</v>
      </c>
      <c r="C1171" t="s">
        <v>681</v>
      </c>
      <c r="D1171" t="s">
        <v>675</v>
      </c>
      <c r="E1171" t="s">
        <v>653</v>
      </c>
      <c r="F1171">
        <v>1307.99</v>
      </c>
      <c r="G1171">
        <v>0</v>
      </c>
      <c r="H1171" t="s">
        <v>602</v>
      </c>
      <c r="I1171">
        <v>21329346.41</v>
      </c>
      <c r="J1171" t="s">
        <v>641</v>
      </c>
    </row>
    <row r="1172" spans="1:10">
      <c r="A1172">
        <v>5</v>
      </c>
      <c r="B1172">
        <v>17</v>
      </c>
      <c r="C1172" t="s">
        <v>681</v>
      </c>
      <c r="D1172" t="s">
        <v>668</v>
      </c>
      <c r="E1172" t="s">
        <v>653</v>
      </c>
      <c r="F1172">
        <v>42864.52</v>
      </c>
      <c r="G1172">
        <v>0</v>
      </c>
      <c r="H1172" t="s">
        <v>602</v>
      </c>
      <c r="I1172">
        <v>21372210.93</v>
      </c>
      <c r="J1172" t="s">
        <v>641</v>
      </c>
    </row>
    <row r="1173" spans="1:10">
      <c r="A1173">
        <v>5</v>
      </c>
      <c r="B1173">
        <v>17</v>
      </c>
      <c r="C1173" t="s">
        <v>681</v>
      </c>
      <c r="D1173" t="s">
        <v>657</v>
      </c>
      <c r="E1173" t="s">
        <v>653</v>
      </c>
      <c r="F1173">
        <v>1527.66</v>
      </c>
      <c r="G1173">
        <v>0</v>
      </c>
      <c r="H1173" t="s">
        <v>602</v>
      </c>
      <c r="I1173">
        <v>21373738.59</v>
      </c>
      <c r="J1173" t="s">
        <v>641</v>
      </c>
    </row>
    <row r="1174" hidden="1" spans="1:10">
      <c r="A1174">
        <v>5</v>
      </c>
      <c r="B1174">
        <v>17</v>
      </c>
      <c r="C1174" t="s">
        <v>681</v>
      </c>
      <c r="D1174" t="s">
        <v>783</v>
      </c>
      <c r="E1174" t="s">
        <v>653</v>
      </c>
      <c r="F1174">
        <v>273000</v>
      </c>
      <c r="G1174">
        <v>0</v>
      </c>
      <c r="H1174" t="s">
        <v>602</v>
      </c>
      <c r="I1174">
        <v>21646738.59</v>
      </c>
      <c r="J1174" t="s">
        <v>641</v>
      </c>
    </row>
    <row r="1175" hidden="1" spans="1:10">
      <c r="A1175">
        <v>5</v>
      </c>
      <c r="B1175">
        <v>20</v>
      </c>
      <c r="C1175" t="s">
        <v>688</v>
      </c>
      <c r="D1175" t="s">
        <v>639</v>
      </c>
      <c r="E1175" t="s">
        <v>671</v>
      </c>
      <c r="F1175">
        <v>0</v>
      </c>
      <c r="G1175">
        <v>1440.76</v>
      </c>
      <c r="H1175" t="s">
        <v>602</v>
      </c>
      <c r="I1175">
        <v>21645297.83</v>
      </c>
      <c r="J1175" t="s">
        <v>641</v>
      </c>
    </row>
    <row r="1176" hidden="1" spans="1:10">
      <c r="A1176">
        <v>5</v>
      </c>
      <c r="B1176">
        <v>20</v>
      </c>
      <c r="C1176" t="s">
        <v>688</v>
      </c>
      <c r="D1176" t="s">
        <v>672</v>
      </c>
      <c r="E1176" t="s">
        <v>671</v>
      </c>
      <c r="F1176">
        <v>0</v>
      </c>
      <c r="G1176">
        <v>6463.39</v>
      </c>
      <c r="H1176" t="s">
        <v>602</v>
      </c>
      <c r="I1176">
        <v>21638834.44</v>
      </c>
      <c r="J1176" t="s">
        <v>641</v>
      </c>
    </row>
    <row r="1177" hidden="1" spans="1:10">
      <c r="A1177">
        <v>5</v>
      </c>
      <c r="B1177">
        <v>20</v>
      </c>
      <c r="C1177" t="s">
        <v>688</v>
      </c>
      <c r="D1177" t="s">
        <v>661</v>
      </c>
      <c r="E1177" t="s">
        <v>671</v>
      </c>
      <c r="F1177">
        <v>0</v>
      </c>
      <c r="G1177">
        <v>29395.44</v>
      </c>
      <c r="H1177" t="s">
        <v>602</v>
      </c>
      <c r="I1177">
        <v>21609439</v>
      </c>
      <c r="J1177" t="s">
        <v>641</v>
      </c>
    </row>
    <row r="1178" hidden="1" spans="1:10">
      <c r="A1178">
        <v>5</v>
      </c>
      <c r="B1178">
        <v>20</v>
      </c>
      <c r="C1178" t="s">
        <v>688</v>
      </c>
      <c r="D1178" t="s">
        <v>683</v>
      </c>
      <c r="E1178" t="s">
        <v>671</v>
      </c>
      <c r="F1178">
        <v>0</v>
      </c>
      <c r="G1178">
        <v>3171.7</v>
      </c>
      <c r="H1178" t="s">
        <v>602</v>
      </c>
      <c r="I1178">
        <v>21606267.3</v>
      </c>
      <c r="J1178" t="s">
        <v>641</v>
      </c>
    </row>
    <row r="1179" hidden="1" spans="1:10">
      <c r="A1179">
        <v>5</v>
      </c>
      <c r="B1179">
        <v>20</v>
      </c>
      <c r="C1179" t="s">
        <v>688</v>
      </c>
      <c r="D1179" t="s">
        <v>679</v>
      </c>
      <c r="E1179" t="s">
        <v>671</v>
      </c>
      <c r="F1179">
        <v>0</v>
      </c>
      <c r="G1179">
        <v>650.35</v>
      </c>
      <c r="H1179" t="s">
        <v>602</v>
      </c>
      <c r="I1179">
        <v>21605616.95</v>
      </c>
      <c r="J1179" t="s">
        <v>641</v>
      </c>
    </row>
    <row r="1180" hidden="1" spans="1:10">
      <c r="A1180">
        <v>5</v>
      </c>
      <c r="B1180">
        <v>20</v>
      </c>
      <c r="C1180" t="s">
        <v>688</v>
      </c>
      <c r="D1180" t="s">
        <v>643</v>
      </c>
      <c r="E1180" t="s">
        <v>671</v>
      </c>
      <c r="F1180">
        <v>0</v>
      </c>
      <c r="G1180">
        <v>1670.88</v>
      </c>
      <c r="H1180" t="s">
        <v>602</v>
      </c>
      <c r="I1180">
        <v>21603946.07</v>
      </c>
      <c r="J1180" t="s">
        <v>641</v>
      </c>
    </row>
    <row r="1181" spans="1:10">
      <c r="A1181">
        <v>5</v>
      </c>
      <c r="B1181">
        <v>20</v>
      </c>
      <c r="C1181" t="s">
        <v>688</v>
      </c>
      <c r="D1181" t="s">
        <v>673</v>
      </c>
      <c r="E1181" t="s">
        <v>653</v>
      </c>
      <c r="F1181">
        <v>6500.07</v>
      </c>
      <c r="G1181">
        <v>0</v>
      </c>
      <c r="H1181" t="s">
        <v>602</v>
      </c>
      <c r="I1181">
        <v>21610446.14</v>
      </c>
      <c r="J1181" t="s">
        <v>641</v>
      </c>
    </row>
    <row r="1182" spans="1:10">
      <c r="A1182">
        <v>5</v>
      </c>
      <c r="B1182">
        <v>20</v>
      </c>
      <c r="C1182" t="s">
        <v>688</v>
      </c>
      <c r="D1182" t="s">
        <v>668</v>
      </c>
      <c r="E1182" t="s">
        <v>653</v>
      </c>
      <c r="F1182">
        <v>77281.93</v>
      </c>
      <c r="G1182">
        <v>0</v>
      </c>
      <c r="H1182" t="s">
        <v>602</v>
      </c>
      <c r="I1182">
        <v>21687728.07</v>
      </c>
      <c r="J1182" t="s">
        <v>641</v>
      </c>
    </row>
    <row r="1183" spans="1:10">
      <c r="A1183">
        <v>5</v>
      </c>
      <c r="B1183">
        <v>20</v>
      </c>
      <c r="C1183" t="s">
        <v>688</v>
      </c>
      <c r="D1183" t="s">
        <v>675</v>
      </c>
      <c r="E1183" t="s">
        <v>653</v>
      </c>
      <c r="F1183">
        <v>2615.98</v>
      </c>
      <c r="G1183">
        <v>0</v>
      </c>
      <c r="H1183" t="s">
        <v>602</v>
      </c>
      <c r="I1183">
        <v>21690344.05</v>
      </c>
      <c r="J1183" t="s">
        <v>641</v>
      </c>
    </row>
    <row r="1184" hidden="1" spans="1:10">
      <c r="A1184">
        <v>5</v>
      </c>
      <c r="B1184">
        <v>21</v>
      </c>
      <c r="C1184" t="s">
        <v>689</v>
      </c>
      <c r="D1184" t="s">
        <v>661</v>
      </c>
      <c r="E1184" t="s">
        <v>784</v>
      </c>
      <c r="F1184">
        <v>0</v>
      </c>
      <c r="G1184">
        <v>11405.98</v>
      </c>
      <c r="H1184" t="s">
        <v>602</v>
      </c>
      <c r="I1184">
        <v>21678938.07</v>
      </c>
      <c r="J1184" t="s">
        <v>641</v>
      </c>
    </row>
    <row r="1185" hidden="1" spans="1:10">
      <c r="A1185">
        <v>5</v>
      </c>
      <c r="B1185">
        <v>21</v>
      </c>
      <c r="C1185" t="s">
        <v>689</v>
      </c>
      <c r="D1185" t="s">
        <v>683</v>
      </c>
      <c r="E1185" t="s">
        <v>784</v>
      </c>
      <c r="F1185">
        <v>0</v>
      </c>
      <c r="G1185">
        <v>1250.67</v>
      </c>
      <c r="H1185" t="s">
        <v>602</v>
      </c>
      <c r="I1185">
        <v>21677687.4</v>
      </c>
      <c r="J1185" t="s">
        <v>641</v>
      </c>
    </row>
    <row r="1186" spans="1:10">
      <c r="A1186">
        <v>5</v>
      </c>
      <c r="B1186">
        <v>21</v>
      </c>
      <c r="C1186" t="s">
        <v>689</v>
      </c>
      <c r="D1186" t="s">
        <v>736</v>
      </c>
      <c r="E1186" t="s">
        <v>690</v>
      </c>
      <c r="F1186">
        <v>918.6</v>
      </c>
      <c r="G1186">
        <v>0</v>
      </c>
      <c r="H1186" t="s">
        <v>602</v>
      </c>
      <c r="I1186">
        <v>21678606</v>
      </c>
      <c r="J1186" t="s">
        <v>641</v>
      </c>
    </row>
    <row r="1187" spans="1:10">
      <c r="A1187">
        <v>5</v>
      </c>
      <c r="B1187">
        <v>21</v>
      </c>
      <c r="C1187" t="s">
        <v>689</v>
      </c>
      <c r="D1187" t="s">
        <v>708</v>
      </c>
      <c r="E1187" t="s">
        <v>690</v>
      </c>
      <c r="F1187">
        <v>1647.48</v>
      </c>
      <c r="G1187">
        <v>0</v>
      </c>
      <c r="H1187" t="s">
        <v>602</v>
      </c>
      <c r="I1187">
        <v>21680253.48</v>
      </c>
      <c r="J1187" t="s">
        <v>641</v>
      </c>
    </row>
    <row r="1188" spans="1:10">
      <c r="A1188">
        <v>5</v>
      </c>
      <c r="B1188">
        <v>21</v>
      </c>
      <c r="C1188" t="s">
        <v>689</v>
      </c>
      <c r="D1188" t="s">
        <v>668</v>
      </c>
      <c r="E1188" t="s">
        <v>690</v>
      </c>
      <c r="F1188">
        <v>17772.85</v>
      </c>
      <c r="G1188">
        <v>0</v>
      </c>
      <c r="H1188" t="s">
        <v>602</v>
      </c>
      <c r="I1188">
        <v>21698026.33</v>
      </c>
      <c r="J1188" t="s">
        <v>641</v>
      </c>
    </row>
    <row r="1189" spans="1:10">
      <c r="A1189">
        <v>5</v>
      </c>
      <c r="B1189">
        <v>21</v>
      </c>
      <c r="C1189" t="s">
        <v>689</v>
      </c>
      <c r="D1189" t="s">
        <v>675</v>
      </c>
      <c r="E1189" t="s">
        <v>690</v>
      </c>
      <c r="F1189">
        <v>649</v>
      </c>
      <c r="G1189">
        <v>0</v>
      </c>
      <c r="H1189" t="s">
        <v>602</v>
      </c>
      <c r="I1189">
        <v>21698675.33</v>
      </c>
      <c r="J1189" t="s">
        <v>641</v>
      </c>
    </row>
    <row r="1190" hidden="1" spans="1:10">
      <c r="A1190">
        <v>5</v>
      </c>
      <c r="B1190">
        <v>22</v>
      </c>
      <c r="C1190" t="s">
        <v>691</v>
      </c>
      <c r="D1190" t="s">
        <v>639</v>
      </c>
      <c r="E1190" t="s">
        <v>671</v>
      </c>
      <c r="F1190">
        <v>0</v>
      </c>
      <c r="G1190">
        <v>1400.74</v>
      </c>
      <c r="H1190" t="s">
        <v>602</v>
      </c>
      <c r="I1190">
        <v>21697274.59</v>
      </c>
      <c r="J1190" t="s">
        <v>641</v>
      </c>
    </row>
    <row r="1191" hidden="1" spans="1:10">
      <c r="A1191">
        <v>5</v>
      </c>
      <c r="B1191">
        <v>22</v>
      </c>
      <c r="C1191" t="s">
        <v>691</v>
      </c>
      <c r="D1191" t="s">
        <v>710</v>
      </c>
      <c r="E1191" t="s">
        <v>671</v>
      </c>
      <c r="F1191">
        <v>0</v>
      </c>
      <c r="G1191">
        <v>12836.74</v>
      </c>
      <c r="H1191" t="s">
        <v>602</v>
      </c>
      <c r="I1191">
        <v>21684437.85</v>
      </c>
      <c r="J1191" t="s">
        <v>641</v>
      </c>
    </row>
    <row r="1192" hidden="1" spans="1:10">
      <c r="A1192">
        <v>5</v>
      </c>
      <c r="B1192">
        <v>22</v>
      </c>
      <c r="C1192" t="s">
        <v>691</v>
      </c>
      <c r="D1192" t="s">
        <v>672</v>
      </c>
      <c r="E1192" t="s">
        <v>671</v>
      </c>
      <c r="F1192">
        <v>0</v>
      </c>
      <c r="G1192">
        <v>6453.39</v>
      </c>
      <c r="H1192" t="s">
        <v>602</v>
      </c>
      <c r="I1192">
        <v>21677984.46</v>
      </c>
      <c r="J1192" t="s">
        <v>641</v>
      </c>
    </row>
    <row r="1193" hidden="1" spans="1:10">
      <c r="A1193">
        <v>5</v>
      </c>
      <c r="B1193">
        <v>22</v>
      </c>
      <c r="C1193" t="s">
        <v>691</v>
      </c>
      <c r="D1193" t="s">
        <v>646</v>
      </c>
      <c r="E1193" t="s">
        <v>671</v>
      </c>
      <c r="F1193">
        <v>0</v>
      </c>
      <c r="G1193">
        <v>1430.76</v>
      </c>
      <c r="H1193" t="s">
        <v>602</v>
      </c>
      <c r="I1193">
        <v>21676553.7</v>
      </c>
      <c r="J1193" t="s">
        <v>641</v>
      </c>
    </row>
    <row r="1194" hidden="1" spans="1:10">
      <c r="A1194">
        <v>5</v>
      </c>
      <c r="B1194">
        <v>22</v>
      </c>
      <c r="C1194" t="s">
        <v>691</v>
      </c>
      <c r="D1194" t="s">
        <v>661</v>
      </c>
      <c r="E1194" t="s">
        <v>671</v>
      </c>
      <c r="F1194">
        <v>0</v>
      </c>
      <c r="G1194">
        <v>11466.02</v>
      </c>
      <c r="H1194" t="s">
        <v>602</v>
      </c>
      <c r="I1194">
        <v>21665087.68</v>
      </c>
      <c r="J1194" t="s">
        <v>641</v>
      </c>
    </row>
    <row r="1195" hidden="1" spans="1:10">
      <c r="A1195">
        <v>5</v>
      </c>
      <c r="B1195">
        <v>22</v>
      </c>
      <c r="C1195" t="s">
        <v>691</v>
      </c>
      <c r="D1195" t="s">
        <v>683</v>
      </c>
      <c r="E1195" t="s">
        <v>671</v>
      </c>
      <c r="F1195">
        <v>0</v>
      </c>
      <c r="G1195">
        <v>1901.02</v>
      </c>
      <c r="H1195" t="s">
        <v>602</v>
      </c>
      <c r="I1195">
        <v>21663186.66</v>
      </c>
      <c r="J1195" t="s">
        <v>641</v>
      </c>
    </row>
    <row r="1196" spans="1:10">
      <c r="A1196">
        <v>5</v>
      </c>
      <c r="B1196">
        <v>22</v>
      </c>
      <c r="C1196" t="s">
        <v>691</v>
      </c>
      <c r="D1196" t="s">
        <v>667</v>
      </c>
      <c r="E1196" t="s">
        <v>653</v>
      </c>
      <c r="F1196">
        <v>210079.12</v>
      </c>
      <c r="G1196">
        <v>0</v>
      </c>
      <c r="H1196" t="s">
        <v>602</v>
      </c>
      <c r="I1196">
        <v>21873265.78</v>
      </c>
      <c r="J1196" t="s">
        <v>641</v>
      </c>
    </row>
    <row r="1197" spans="1:10">
      <c r="A1197">
        <v>5</v>
      </c>
      <c r="B1197">
        <v>22</v>
      </c>
      <c r="C1197" t="s">
        <v>691</v>
      </c>
      <c r="D1197" t="s">
        <v>668</v>
      </c>
      <c r="E1197" t="s">
        <v>653</v>
      </c>
      <c r="F1197">
        <v>5891</v>
      </c>
      <c r="G1197">
        <v>0</v>
      </c>
      <c r="H1197" t="s">
        <v>602</v>
      </c>
      <c r="I1197">
        <v>21879156.78</v>
      </c>
      <c r="J1197" t="s">
        <v>641</v>
      </c>
    </row>
    <row r="1198" spans="1:10">
      <c r="A1198">
        <v>5</v>
      </c>
      <c r="B1198">
        <v>22</v>
      </c>
      <c r="C1198" t="s">
        <v>691</v>
      </c>
      <c r="D1198" t="s">
        <v>675</v>
      </c>
      <c r="E1198" t="s">
        <v>653</v>
      </c>
      <c r="F1198">
        <v>3904</v>
      </c>
      <c r="G1198">
        <v>0</v>
      </c>
      <c r="H1198" t="s">
        <v>602</v>
      </c>
      <c r="I1198">
        <v>21883060.78</v>
      </c>
      <c r="J1198" t="s">
        <v>641</v>
      </c>
    </row>
    <row r="1199" hidden="1" spans="1:10">
      <c r="A1199">
        <v>5</v>
      </c>
      <c r="B1199">
        <v>22</v>
      </c>
      <c r="C1199" t="s">
        <v>691</v>
      </c>
      <c r="D1199" t="s">
        <v>785</v>
      </c>
      <c r="E1199" t="s">
        <v>653</v>
      </c>
      <c r="F1199">
        <v>12600</v>
      </c>
      <c r="G1199">
        <v>0</v>
      </c>
      <c r="H1199" t="s">
        <v>602</v>
      </c>
      <c r="I1199">
        <v>21895660.78</v>
      </c>
      <c r="J1199" t="s">
        <v>641</v>
      </c>
    </row>
    <row r="1200" hidden="1" spans="1:10">
      <c r="A1200">
        <v>5</v>
      </c>
      <c r="B1200">
        <v>23</v>
      </c>
      <c r="C1200" t="s">
        <v>694</v>
      </c>
      <c r="D1200" t="s">
        <v>711</v>
      </c>
      <c r="E1200" t="s">
        <v>671</v>
      </c>
      <c r="F1200">
        <v>0</v>
      </c>
      <c r="G1200">
        <v>1470.78</v>
      </c>
      <c r="H1200" t="s">
        <v>602</v>
      </c>
      <c r="I1200">
        <v>21894190</v>
      </c>
      <c r="J1200" t="s">
        <v>641</v>
      </c>
    </row>
    <row r="1201" hidden="1" spans="1:10">
      <c r="A1201">
        <v>5</v>
      </c>
      <c r="B1201">
        <v>23</v>
      </c>
      <c r="C1201" t="s">
        <v>694</v>
      </c>
      <c r="D1201" t="s">
        <v>672</v>
      </c>
      <c r="E1201" t="s">
        <v>671</v>
      </c>
      <c r="F1201">
        <v>0</v>
      </c>
      <c r="G1201">
        <v>6373.35</v>
      </c>
      <c r="H1201" t="s">
        <v>602</v>
      </c>
      <c r="I1201">
        <v>21887816.65</v>
      </c>
      <c r="J1201" t="s">
        <v>641</v>
      </c>
    </row>
    <row r="1202" hidden="1" spans="1:10">
      <c r="A1202">
        <v>5</v>
      </c>
      <c r="B1202">
        <v>23</v>
      </c>
      <c r="C1202" t="s">
        <v>694</v>
      </c>
      <c r="D1202" t="s">
        <v>716</v>
      </c>
      <c r="E1202" t="s">
        <v>671</v>
      </c>
      <c r="F1202">
        <v>0</v>
      </c>
      <c r="G1202">
        <v>2521.32</v>
      </c>
      <c r="H1202" t="s">
        <v>602</v>
      </c>
      <c r="I1202">
        <v>21885295.33</v>
      </c>
      <c r="J1202" t="s">
        <v>641</v>
      </c>
    </row>
    <row r="1203" hidden="1" spans="1:10">
      <c r="A1203">
        <v>5</v>
      </c>
      <c r="B1203">
        <v>23</v>
      </c>
      <c r="C1203" t="s">
        <v>694</v>
      </c>
      <c r="D1203" t="s">
        <v>683</v>
      </c>
      <c r="E1203" t="s">
        <v>671</v>
      </c>
      <c r="F1203">
        <v>0</v>
      </c>
      <c r="G1203">
        <v>1911.02</v>
      </c>
      <c r="H1203" t="s">
        <v>602</v>
      </c>
      <c r="I1203">
        <v>21883384.31</v>
      </c>
      <c r="J1203" t="s">
        <v>641</v>
      </c>
    </row>
    <row r="1204" spans="1:10">
      <c r="A1204">
        <v>5</v>
      </c>
      <c r="B1204">
        <v>23</v>
      </c>
      <c r="C1204" t="s">
        <v>694</v>
      </c>
      <c r="D1204" t="s">
        <v>736</v>
      </c>
      <c r="E1204" t="s">
        <v>697</v>
      </c>
      <c r="F1204">
        <v>938.57</v>
      </c>
      <c r="G1204">
        <v>0</v>
      </c>
      <c r="H1204" t="s">
        <v>602</v>
      </c>
      <c r="I1204">
        <v>21884322.88</v>
      </c>
      <c r="J1204" t="s">
        <v>641</v>
      </c>
    </row>
    <row r="1205" spans="1:10">
      <c r="A1205">
        <v>5</v>
      </c>
      <c r="B1205">
        <v>23</v>
      </c>
      <c r="C1205" t="s">
        <v>694</v>
      </c>
      <c r="D1205" t="s">
        <v>673</v>
      </c>
      <c r="E1205" t="s">
        <v>697</v>
      </c>
      <c r="F1205">
        <v>12880.33</v>
      </c>
      <c r="G1205">
        <v>0</v>
      </c>
      <c r="H1205" t="s">
        <v>602</v>
      </c>
      <c r="I1205">
        <v>21897203.21</v>
      </c>
      <c r="J1205" t="s">
        <v>641</v>
      </c>
    </row>
    <row r="1206" spans="1:10">
      <c r="A1206">
        <v>5</v>
      </c>
      <c r="B1206">
        <v>23</v>
      </c>
      <c r="C1206" t="s">
        <v>694</v>
      </c>
      <c r="D1206" t="s">
        <v>668</v>
      </c>
      <c r="E1206" t="s">
        <v>697</v>
      </c>
      <c r="F1206">
        <v>11632.22</v>
      </c>
      <c r="G1206">
        <v>0</v>
      </c>
      <c r="H1206" t="s">
        <v>602</v>
      </c>
      <c r="I1206">
        <v>21908835.43</v>
      </c>
      <c r="J1206" t="s">
        <v>641</v>
      </c>
    </row>
    <row r="1207" spans="1:10">
      <c r="A1207">
        <v>5</v>
      </c>
      <c r="B1207">
        <v>23</v>
      </c>
      <c r="C1207" t="s">
        <v>694</v>
      </c>
      <c r="D1207" t="s">
        <v>675</v>
      </c>
      <c r="E1207" t="s">
        <v>697</v>
      </c>
      <c r="F1207">
        <v>14088.47</v>
      </c>
      <c r="G1207">
        <v>0</v>
      </c>
      <c r="H1207" t="s">
        <v>602</v>
      </c>
      <c r="I1207">
        <v>21922923.9</v>
      </c>
      <c r="J1207" t="s">
        <v>641</v>
      </c>
    </row>
    <row r="1208" spans="1:10">
      <c r="A1208">
        <v>5</v>
      </c>
      <c r="B1208">
        <v>23</v>
      </c>
      <c r="C1208" t="s">
        <v>694</v>
      </c>
      <c r="D1208" t="s">
        <v>719</v>
      </c>
      <c r="E1208" t="s">
        <v>697</v>
      </c>
      <c r="F1208">
        <v>11742.04</v>
      </c>
      <c r="G1208">
        <v>0</v>
      </c>
      <c r="H1208" t="s">
        <v>602</v>
      </c>
      <c r="I1208">
        <v>21934665.94</v>
      </c>
      <c r="J1208" t="s">
        <v>641</v>
      </c>
    </row>
    <row r="1209" spans="1:10">
      <c r="A1209">
        <v>5</v>
      </c>
      <c r="B1209">
        <v>23</v>
      </c>
      <c r="C1209" t="s">
        <v>694</v>
      </c>
      <c r="D1209" t="s">
        <v>740</v>
      </c>
      <c r="E1209" t="s">
        <v>697</v>
      </c>
      <c r="F1209">
        <v>24436.65</v>
      </c>
      <c r="G1209">
        <v>0</v>
      </c>
      <c r="H1209" t="s">
        <v>602</v>
      </c>
      <c r="I1209">
        <v>21959102.59</v>
      </c>
      <c r="J1209" t="s">
        <v>641</v>
      </c>
    </row>
    <row r="1210" hidden="1" spans="1:10">
      <c r="A1210">
        <v>5</v>
      </c>
      <c r="B1210">
        <v>24</v>
      </c>
      <c r="C1210" t="s">
        <v>698</v>
      </c>
      <c r="D1210" t="s">
        <v>711</v>
      </c>
      <c r="E1210" t="s">
        <v>671</v>
      </c>
      <c r="F1210">
        <v>0</v>
      </c>
      <c r="G1210">
        <v>2821.49</v>
      </c>
      <c r="H1210" t="s">
        <v>602</v>
      </c>
      <c r="I1210">
        <v>21956281.1</v>
      </c>
      <c r="J1210" t="s">
        <v>641</v>
      </c>
    </row>
    <row r="1211" hidden="1" spans="1:10">
      <c r="A1211">
        <v>5</v>
      </c>
      <c r="B1211">
        <v>24</v>
      </c>
      <c r="C1211" t="s">
        <v>698</v>
      </c>
      <c r="D1211" t="s">
        <v>672</v>
      </c>
      <c r="E1211" t="s">
        <v>671</v>
      </c>
      <c r="F1211">
        <v>0</v>
      </c>
      <c r="G1211">
        <v>6353.34</v>
      </c>
      <c r="H1211" t="s">
        <v>602</v>
      </c>
      <c r="I1211">
        <v>21949927.76</v>
      </c>
      <c r="J1211" t="s">
        <v>641</v>
      </c>
    </row>
    <row r="1212" hidden="1" spans="1:10">
      <c r="A1212">
        <v>5</v>
      </c>
      <c r="B1212">
        <v>24</v>
      </c>
      <c r="C1212" t="s">
        <v>698</v>
      </c>
      <c r="D1212" t="s">
        <v>646</v>
      </c>
      <c r="E1212" t="s">
        <v>671</v>
      </c>
      <c r="F1212">
        <v>0</v>
      </c>
      <c r="G1212">
        <v>1390.73</v>
      </c>
      <c r="H1212" t="s">
        <v>602</v>
      </c>
      <c r="I1212">
        <v>21948537.03</v>
      </c>
      <c r="J1212" t="s">
        <v>641</v>
      </c>
    </row>
    <row r="1213" hidden="1" spans="1:10">
      <c r="A1213">
        <v>5</v>
      </c>
      <c r="B1213">
        <v>24</v>
      </c>
      <c r="C1213" t="s">
        <v>698</v>
      </c>
      <c r="D1213" t="s">
        <v>776</v>
      </c>
      <c r="E1213" t="s">
        <v>671</v>
      </c>
      <c r="F1213">
        <v>0</v>
      </c>
      <c r="G1213">
        <v>4942.59</v>
      </c>
      <c r="H1213" t="s">
        <v>602</v>
      </c>
      <c r="I1213">
        <v>21943594.44</v>
      </c>
      <c r="J1213" t="s">
        <v>641</v>
      </c>
    </row>
    <row r="1214" hidden="1" spans="1:10">
      <c r="A1214">
        <v>5</v>
      </c>
      <c r="B1214">
        <v>24</v>
      </c>
      <c r="C1214" t="s">
        <v>698</v>
      </c>
      <c r="D1214" t="s">
        <v>661</v>
      </c>
      <c r="E1214" t="s">
        <v>671</v>
      </c>
      <c r="F1214">
        <v>0</v>
      </c>
      <c r="G1214">
        <v>5662.97</v>
      </c>
      <c r="H1214" t="s">
        <v>602</v>
      </c>
      <c r="I1214">
        <v>21937931.47</v>
      </c>
      <c r="J1214" t="s">
        <v>641</v>
      </c>
    </row>
    <row r="1215" hidden="1" spans="1:10">
      <c r="A1215">
        <v>5</v>
      </c>
      <c r="B1215">
        <v>24</v>
      </c>
      <c r="C1215" t="s">
        <v>698</v>
      </c>
      <c r="D1215" t="s">
        <v>683</v>
      </c>
      <c r="E1215" t="s">
        <v>671</v>
      </c>
      <c r="F1215">
        <v>0</v>
      </c>
      <c r="G1215">
        <v>620.33</v>
      </c>
      <c r="H1215" t="s">
        <v>602</v>
      </c>
      <c r="I1215">
        <v>21937311.14</v>
      </c>
      <c r="J1215" t="s">
        <v>641</v>
      </c>
    </row>
    <row r="1216" spans="1:10">
      <c r="A1216">
        <v>5</v>
      </c>
      <c r="B1216">
        <v>24</v>
      </c>
      <c r="C1216" t="s">
        <v>698</v>
      </c>
      <c r="D1216" t="s">
        <v>736</v>
      </c>
      <c r="E1216" t="s">
        <v>653</v>
      </c>
      <c r="F1216">
        <v>958.54</v>
      </c>
      <c r="G1216">
        <v>0</v>
      </c>
      <c r="H1216" t="s">
        <v>602</v>
      </c>
      <c r="I1216">
        <v>21938269.68</v>
      </c>
      <c r="J1216" t="s">
        <v>641</v>
      </c>
    </row>
    <row r="1217" spans="1:10">
      <c r="A1217">
        <v>5</v>
      </c>
      <c r="B1217">
        <v>24</v>
      </c>
      <c r="C1217" t="s">
        <v>698</v>
      </c>
      <c r="D1217" t="s">
        <v>668</v>
      </c>
      <c r="E1217" t="s">
        <v>653</v>
      </c>
      <c r="F1217">
        <v>11782</v>
      </c>
      <c r="G1217">
        <v>0</v>
      </c>
      <c r="H1217" t="s">
        <v>602</v>
      </c>
      <c r="I1217">
        <v>21950051.68</v>
      </c>
      <c r="J1217" t="s">
        <v>641</v>
      </c>
    </row>
    <row r="1218" spans="1:10">
      <c r="A1218">
        <v>5</v>
      </c>
      <c r="B1218">
        <v>24</v>
      </c>
      <c r="C1218" t="s">
        <v>698</v>
      </c>
      <c r="D1218" t="s">
        <v>658</v>
      </c>
      <c r="E1218" t="s">
        <v>653</v>
      </c>
      <c r="F1218">
        <v>5152.14</v>
      </c>
      <c r="G1218">
        <v>0</v>
      </c>
      <c r="H1218" t="s">
        <v>602</v>
      </c>
      <c r="I1218">
        <v>21955203.82</v>
      </c>
      <c r="J1218" t="s">
        <v>641</v>
      </c>
    </row>
    <row r="1219" spans="1:10">
      <c r="A1219">
        <v>5</v>
      </c>
      <c r="B1219">
        <v>24</v>
      </c>
      <c r="C1219" t="s">
        <v>698</v>
      </c>
      <c r="D1219" t="s">
        <v>719</v>
      </c>
      <c r="E1219" t="s">
        <v>653</v>
      </c>
      <c r="F1219">
        <v>11284.75</v>
      </c>
      <c r="G1219">
        <v>0</v>
      </c>
      <c r="H1219" t="s">
        <v>602</v>
      </c>
      <c r="I1219">
        <v>21966488.57</v>
      </c>
      <c r="J1219" t="s">
        <v>641</v>
      </c>
    </row>
    <row r="1220" hidden="1" spans="1:10">
      <c r="A1220">
        <v>5</v>
      </c>
      <c r="B1220">
        <v>27</v>
      </c>
      <c r="C1220" t="s">
        <v>700</v>
      </c>
      <c r="D1220" t="s">
        <v>672</v>
      </c>
      <c r="E1220" t="s">
        <v>671</v>
      </c>
      <c r="F1220">
        <v>0</v>
      </c>
      <c r="G1220">
        <v>6273.3</v>
      </c>
      <c r="H1220" t="s">
        <v>602</v>
      </c>
      <c r="I1220">
        <v>21960215.27</v>
      </c>
      <c r="J1220" t="s">
        <v>641</v>
      </c>
    </row>
    <row r="1221" hidden="1" spans="1:10">
      <c r="A1221">
        <v>5</v>
      </c>
      <c r="B1221">
        <v>27</v>
      </c>
      <c r="C1221" t="s">
        <v>700</v>
      </c>
      <c r="D1221" t="s">
        <v>661</v>
      </c>
      <c r="E1221" t="s">
        <v>671</v>
      </c>
      <c r="F1221">
        <v>0</v>
      </c>
      <c r="G1221">
        <v>5562.92</v>
      </c>
      <c r="H1221" t="s">
        <v>602</v>
      </c>
      <c r="I1221">
        <v>21954652.35</v>
      </c>
      <c r="J1221" t="s">
        <v>641</v>
      </c>
    </row>
    <row r="1222" spans="1:10">
      <c r="A1222">
        <v>5</v>
      </c>
      <c r="B1222">
        <v>27</v>
      </c>
      <c r="C1222" t="s">
        <v>700</v>
      </c>
      <c r="D1222" t="s">
        <v>673</v>
      </c>
      <c r="E1222" t="s">
        <v>690</v>
      </c>
      <c r="F1222">
        <v>13030.1</v>
      </c>
      <c r="G1222">
        <v>0</v>
      </c>
      <c r="H1222" t="s">
        <v>602</v>
      </c>
      <c r="I1222">
        <v>21967682.45</v>
      </c>
      <c r="J1222" t="s">
        <v>641</v>
      </c>
    </row>
    <row r="1223" spans="1:10">
      <c r="A1223">
        <v>5</v>
      </c>
      <c r="B1223">
        <v>27</v>
      </c>
      <c r="C1223" t="s">
        <v>700</v>
      </c>
      <c r="D1223" t="s">
        <v>657</v>
      </c>
      <c r="E1223" t="s">
        <v>690</v>
      </c>
      <c r="F1223">
        <v>1417.83</v>
      </c>
      <c r="G1223">
        <v>0</v>
      </c>
      <c r="H1223" t="s">
        <v>602</v>
      </c>
      <c r="I1223">
        <v>21969100.28</v>
      </c>
      <c r="J1223" t="s">
        <v>641</v>
      </c>
    </row>
    <row r="1224" spans="1:10">
      <c r="A1224">
        <v>5</v>
      </c>
      <c r="B1224">
        <v>27</v>
      </c>
      <c r="C1224" t="s">
        <v>700</v>
      </c>
      <c r="D1224" t="s">
        <v>736</v>
      </c>
      <c r="E1224" t="s">
        <v>690</v>
      </c>
      <c r="F1224">
        <v>1976.98</v>
      </c>
      <c r="G1224">
        <v>0</v>
      </c>
      <c r="H1224" t="s">
        <v>602</v>
      </c>
      <c r="I1224">
        <v>21971077.26</v>
      </c>
      <c r="J1224" t="s">
        <v>641</v>
      </c>
    </row>
    <row r="1225" spans="1:10">
      <c r="A1225">
        <v>5</v>
      </c>
      <c r="B1225">
        <v>27</v>
      </c>
      <c r="C1225" t="s">
        <v>700</v>
      </c>
      <c r="D1225" t="s">
        <v>668</v>
      </c>
      <c r="E1225" t="s">
        <v>690</v>
      </c>
      <c r="F1225">
        <v>5641.38</v>
      </c>
      <c r="G1225">
        <v>0</v>
      </c>
      <c r="H1225" t="s">
        <v>602</v>
      </c>
      <c r="I1225">
        <v>21976718.64</v>
      </c>
      <c r="J1225" t="s">
        <v>641</v>
      </c>
    </row>
    <row r="1226" spans="1:10">
      <c r="A1226">
        <v>5</v>
      </c>
      <c r="B1226">
        <v>27</v>
      </c>
      <c r="C1226" t="s">
        <v>700</v>
      </c>
      <c r="D1226" t="s">
        <v>675</v>
      </c>
      <c r="E1226" t="s">
        <v>690</v>
      </c>
      <c r="F1226">
        <v>1278.04</v>
      </c>
      <c r="G1226">
        <v>0</v>
      </c>
      <c r="H1226" t="s">
        <v>602</v>
      </c>
      <c r="I1226">
        <v>21977996.68</v>
      </c>
      <c r="J1226" t="s">
        <v>641</v>
      </c>
    </row>
    <row r="1227" spans="1:10">
      <c r="A1227">
        <v>5</v>
      </c>
      <c r="B1227">
        <v>27</v>
      </c>
      <c r="C1227" t="s">
        <v>700</v>
      </c>
      <c r="D1227" t="s">
        <v>658</v>
      </c>
      <c r="E1227" t="s">
        <v>690</v>
      </c>
      <c r="F1227">
        <v>1757.32</v>
      </c>
      <c r="G1227">
        <v>0</v>
      </c>
      <c r="H1227" t="s">
        <v>602</v>
      </c>
      <c r="I1227">
        <v>21979754</v>
      </c>
      <c r="J1227" t="s">
        <v>641</v>
      </c>
    </row>
    <row r="1228" spans="1:10">
      <c r="A1228">
        <v>5</v>
      </c>
      <c r="B1228">
        <v>27</v>
      </c>
      <c r="C1228" t="s">
        <v>700</v>
      </c>
      <c r="D1228" t="s">
        <v>754</v>
      </c>
      <c r="E1228" t="s">
        <v>690</v>
      </c>
      <c r="F1228">
        <v>7608.36</v>
      </c>
      <c r="G1228">
        <v>0</v>
      </c>
      <c r="H1228" t="s">
        <v>602</v>
      </c>
      <c r="I1228">
        <v>21987362.36</v>
      </c>
      <c r="J1228" t="s">
        <v>641</v>
      </c>
    </row>
    <row r="1229" spans="1:10">
      <c r="A1229">
        <v>5</v>
      </c>
      <c r="B1229">
        <v>27</v>
      </c>
      <c r="C1229" t="s">
        <v>700</v>
      </c>
      <c r="D1229" t="s">
        <v>767</v>
      </c>
      <c r="E1229" t="s">
        <v>690</v>
      </c>
      <c r="F1229">
        <v>12760.5</v>
      </c>
      <c r="G1229">
        <v>0</v>
      </c>
      <c r="H1229" t="s">
        <v>602</v>
      </c>
      <c r="I1229">
        <v>22000122.86</v>
      </c>
      <c r="J1229" t="s">
        <v>641</v>
      </c>
    </row>
    <row r="1230" hidden="1" spans="1:10">
      <c r="A1230">
        <v>5</v>
      </c>
      <c r="B1230">
        <v>27</v>
      </c>
      <c r="C1230" t="s">
        <v>700</v>
      </c>
      <c r="D1230" t="s">
        <v>786</v>
      </c>
      <c r="E1230" t="s">
        <v>690</v>
      </c>
      <c r="F1230">
        <v>37800</v>
      </c>
      <c r="G1230">
        <v>0</v>
      </c>
      <c r="H1230" t="s">
        <v>602</v>
      </c>
      <c r="I1230">
        <v>22037922.86</v>
      </c>
      <c r="J1230" t="s">
        <v>641</v>
      </c>
    </row>
    <row r="1231" hidden="1" spans="1:10">
      <c r="A1231">
        <v>5</v>
      </c>
      <c r="B1231">
        <v>28</v>
      </c>
      <c r="C1231" t="s">
        <v>703</v>
      </c>
      <c r="D1231" t="s">
        <v>672</v>
      </c>
      <c r="E1231" t="s">
        <v>671</v>
      </c>
      <c r="F1231">
        <v>0</v>
      </c>
      <c r="G1231">
        <v>6323.32</v>
      </c>
      <c r="H1231" t="s">
        <v>602</v>
      </c>
      <c r="I1231">
        <v>22031599.54</v>
      </c>
      <c r="J1231" t="s">
        <v>641</v>
      </c>
    </row>
    <row r="1232" hidden="1" spans="1:10">
      <c r="A1232">
        <v>5</v>
      </c>
      <c r="B1232">
        <v>28</v>
      </c>
      <c r="C1232" t="s">
        <v>703</v>
      </c>
      <c r="D1232" t="s">
        <v>683</v>
      </c>
      <c r="E1232" t="s">
        <v>671</v>
      </c>
      <c r="F1232">
        <v>0</v>
      </c>
      <c r="G1232">
        <v>1871</v>
      </c>
      <c r="H1232" t="s">
        <v>602</v>
      </c>
      <c r="I1232">
        <v>22029728.54</v>
      </c>
      <c r="J1232" t="s">
        <v>641</v>
      </c>
    </row>
    <row r="1233" spans="1:10">
      <c r="A1233">
        <v>5</v>
      </c>
      <c r="B1233">
        <v>28</v>
      </c>
      <c r="C1233" t="s">
        <v>703</v>
      </c>
      <c r="D1233" t="s">
        <v>673</v>
      </c>
      <c r="E1233" t="s">
        <v>690</v>
      </c>
      <c r="F1233">
        <v>13020.11</v>
      </c>
      <c r="G1233">
        <v>0</v>
      </c>
      <c r="H1233" t="s">
        <v>602</v>
      </c>
      <c r="I1233">
        <v>22042748.65</v>
      </c>
      <c r="J1233" t="s">
        <v>641</v>
      </c>
    </row>
    <row r="1234" spans="1:10">
      <c r="A1234">
        <v>5</v>
      </c>
      <c r="B1234">
        <v>28</v>
      </c>
      <c r="C1234" t="s">
        <v>703</v>
      </c>
      <c r="D1234" t="s">
        <v>675</v>
      </c>
      <c r="E1234" t="s">
        <v>690</v>
      </c>
      <c r="F1234">
        <v>1927.04</v>
      </c>
      <c r="G1234">
        <v>0</v>
      </c>
      <c r="H1234" t="s">
        <v>602</v>
      </c>
      <c r="I1234">
        <v>22044675.69</v>
      </c>
      <c r="J1234" t="s">
        <v>641</v>
      </c>
    </row>
    <row r="1235" hidden="1" spans="1:10">
      <c r="A1235">
        <v>5</v>
      </c>
      <c r="B1235">
        <v>29</v>
      </c>
      <c r="C1235" t="s">
        <v>704</v>
      </c>
      <c r="D1235" t="s">
        <v>639</v>
      </c>
      <c r="E1235" t="s">
        <v>671</v>
      </c>
      <c r="F1235">
        <v>0</v>
      </c>
      <c r="G1235">
        <v>3992.09</v>
      </c>
      <c r="H1235" t="s">
        <v>602</v>
      </c>
      <c r="I1235">
        <v>22040683.6</v>
      </c>
      <c r="J1235" t="s">
        <v>641</v>
      </c>
    </row>
    <row r="1236" hidden="1" spans="1:10">
      <c r="A1236">
        <v>5</v>
      </c>
      <c r="B1236">
        <v>29</v>
      </c>
      <c r="C1236" t="s">
        <v>704</v>
      </c>
      <c r="D1236" t="s">
        <v>696</v>
      </c>
      <c r="E1236" t="s">
        <v>671</v>
      </c>
      <c r="F1236">
        <v>0</v>
      </c>
      <c r="G1236">
        <v>830.44</v>
      </c>
      <c r="H1236" t="s">
        <v>602</v>
      </c>
      <c r="I1236">
        <v>22039853.16</v>
      </c>
      <c r="J1236" t="s">
        <v>641</v>
      </c>
    </row>
    <row r="1237" hidden="1" spans="1:10">
      <c r="A1237">
        <v>5</v>
      </c>
      <c r="B1237">
        <v>29</v>
      </c>
      <c r="C1237" t="s">
        <v>704</v>
      </c>
      <c r="D1237" t="s">
        <v>682</v>
      </c>
      <c r="E1237" t="s">
        <v>671</v>
      </c>
      <c r="F1237">
        <v>0</v>
      </c>
      <c r="G1237">
        <v>3601.89</v>
      </c>
      <c r="H1237" t="s">
        <v>602</v>
      </c>
      <c r="I1237">
        <v>22036251.27</v>
      </c>
      <c r="J1237" t="s">
        <v>641</v>
      </c>
    </row>
    <row r="1238" hidden="1" spans="1:10">
      <c r="A1238">
        <v>5</v>
      </c>
      <c r="B1238">
        <v>29</v>
      </c>
      <c r="C1238" t="s">
        <v>704</v>
      </c>
      <c r="D1238" t="s">
        <v>672</v>
      </c>
      <c r="E1238" t="s">
        <v>671</v>
      </c>
      <c r="F1238">
        <v>0</v>
      </c>
      <c r="G1238">
        <v>12616.63</v>
      </c>
      <c r="H1238" t="s">
        <v>602</v>
      </c>
      <c r="I1238">
        <v>22023634.64</v>
      </c>
      <c r="J1238" t="s">
        <v>641</v>
      </c>
    </row>
    <row r="1239" hidden="1" spans="1:10">
      <c r="A1239">
        <v>5</v>
      </c>
      <c r="B1239">
        <v>29</v>
      </c>
      <c r="C1239" t="s">
        <v>704</v>
      </c>
      <c r="D1239" t="s">
        <v>745</v>
      </c>
      <c r="E1239" t="s">
        <v>671</v>
      </c>
      <c r="F1239">
        <v>0</v>
      </c>
      <c r="G1239">
        <v>114970.34</v>
      </c>
      <c r="H1239" t="s">
        <v>602</v>
      </c>
      <c r="I1239">
        <v>21908664.3</v>
      </c>
      <c r="J1239" t="s">
        <v>641</v>
      </c>
    </row>
    <row r="1240" hidden="1" spans="1:10">
      <c r="A1240">
        <v>5</v>
      </c>
      <c r="B1240">
        <v>29</v>
      </c>
      <c r="C1240" t="s">
        <v>704</v>
      </c>
      <c r="D1240" t="s">
        <v>661</v>
      </c>
      <c r="E1240" t="s">
        <v>671</v>
      </c>
      <c r="F1240">
        <v>0</v>
      </c>
      <c r="G1240">
        <v>5512.9</v>
      </c>
      <c r="H1240" t="s">
        <v>602</v>
      </c>
      <c r="I1240">
        <v>21903151.4</v>
      </c>
      <c r="J1240" t="s">
        <v>641</v>
      </c>
    </row>
    <row r="1241" hidden="1" spans="1:10">
      <c r="A1241">
        <v>5</v>
      </c>
      <c r="B1241">
        <v>29</v>
      </c>
      <c r="C1241" t="s">
        <v>704</v>
      </c>
      <c r="D1241" t="s">
        <v>683</v>
      </c>
      <c r="E1241" t="s">
        <v>671</v>
      </c>
      <c r="F1241">
        <v>0</v>
      </c>
      <c r="G1241">
        <v>630.34</v>
      </c>
      <c r="H1241" t="s">
        <v>602</v>
      </c>
      <c r="I1241">
        <v>21902521.06</v>
      </c>
      <c r="J1241" t="s">
        <v>641</v>
      </c>
    </row>
    <row r="1242" spans="1:10">
      <c r="A1242">
        <v>5</v>
      </c>
      <c r="B1242">
        <v>29</v>
      </c>
      <c r="C1242" t="s">
        <v>704</v>
      </c>
      <c r="D1242" t="s">
        <v>673</v>
      </c>
      <c r="E1242" t="s">
        <v>653</v>
      </c>
      <c r="F1242">
        <v>13030.1</v>
      </c>
      <c r="G1242">
        <v>0</v>
      </c>
      <c r="H1242" t="s">
        <v>602</v>
      </c>
      <c r="I1242">
        <v>21915551.16</v>
      </c>
      <c r="J1242" t="s">
        <v>641</v>
      </c>
    </row>
    <row r="1243" spans="1:10">
      <c r="A1243">
        <v>5</v>
      </c>
      <c r="B1243">
        <v>29</v>
      </c>
      <c r="C1243" t="s">
        <v>704</v>
      </c>
      <c r="D1243" t="s">
        <v>668</v>
      </c>
      <c r="E1243" t="s">
        <v>653</v>
      </c>
      <c r="F1243">
        <v>11432.54</v>
      </c>
      <c r="G1243">
        <v>0</v>
      </c>
      <c r="H1243" t="s">
        <v>602</v>
      </c>
      <c r="I1243">
        <v>21926983.7</v>
      </c>
      <c r="J1243" t="s">
        <v>641</v>
      </c>
    </row>
    <row r="1244" spans="1:10">
      <c r="A1244">
        <v>5</v>
      </c>
      <c r="B1244">
        <v>29</v>
      </c>
      <c r="C1244" t="s">
        <v>704</v>
      </c>
      <c r="D1244" t="s">
        <v>675</v>
      </c>
      <c r="E1244" t="s">
        <v>653</v>
      </c>
      <c r="F1244">
        <v>649</v>
      </c>
      <c r="G1244">
        <v>0</v>
      </c>
      <c r="H1244" t="s">
        <v>602</v>
      </c>
      <c r="I1244">
        <v>21927632.7</v>
      </c>
      <c r="J1244" t="s">
        <v>641</v>
      </c>
    </row>
    <row r="1245" hidden="1" spans="1:10">
      <c r="A1245">
        <v>5</v>
      </c>
      <c r="B1245">
        <v>29</v>
      </c>
      <c r="C1245" t="s">
        <v>704</v>
      </c>
      <c r="D1245" t="s">
        <v>787</v>
      </c>
      <c r="E1245" t="s">
        <v>653</v>
      </c>
      <c r="F1245">
        <v>103520</v>
      </c>
      <c r="G1245">
        <v>0</v>
      </c>
      <c r="H1245" t="s">
        <v>602</v>
      </c>
      <c r="I1245">
        <v>22031152.7</v>
      </c>
      <c r="J1245" t="s">
        <v>641</v>
      </c>
    </row>
    <row r="1246" hidden="1" spans="1:10">
      <c r="A1246">
        <v>5</v>
      </c>
      <c r="B1246">
        <v>29</v>
      </c>
      <c r="C1246" t="s">
        <v>704</v>
      </c>
      <c r="D1246" t="s">
        <v>788</v>
      </c>
      <c r="E1246" t="s">
        <v>653</v>
      </c>
      <c r="F1246">
        <v>304200</v>
      </c>
      <c r="G1246">
        <v>0</v>
      </c>
      <c r="H1246" t="s">
        <v>602</v>
      </c>
      <c r="I1246">
        <v>22335352.7</v>
      </c>
      <c r="J1246" t="s">
        <v>641</v>
      </c>
    </row>
    <row r="1247" hidden="1" spans="1:10">
      <c r="A1247">
        <v>5</v>
      </c>
      <c r="B1247">
        <v>30</v>
      </c>
      <c r="C1247" t="s">
        <v>705</v>
      </c>
      <c r="D1247" t="s">
        <v>643</v>
      </c>
      <c r="E1247" t="s">
        <v>671</v>
      </c>
      <c r="F1247">
        <v>0</v>
      </c>
      <c r="G1247">
        <v>1710.9</v>
      </c>
      <c r="H1247" t="s">
        <v>602</v>
      </c>
      <c r="I1247">
        <v>22333641.8</v>
      </c>
      <c r="J1247" t="s">
        <v>641</v>
      </c>
    </row>
    <row r="1248" hidden="1" spans="1:10">
      <c r="A1248">
        <v>5</v>
      </c>
      <c r="B1248">
        <v>30</v>
      </c>
      <c r="C1248" t="s">
        <v>705</v>
      </c>
      <c r="D1248" t="s">
        <v>683</v>
      </c>
      <c r="E1248" t="s">
        <v>671</v>
      </c>
      <c r="F1248">
        <v>0</v>
      </c>
      <c r="G1248">
        <v>2451.32</v>
      </c>
      <c r="H1248" t="s">
        <v>602</v>
      </c>
      <c r="I1248">
        <v>22331190.48</v>
      </c>
      <c r="J1248" t="s">
        <v>641</v>
      </c>
    </row>
    <row r="1249" hidden="1" spans="1:10">
      <c r="A1249">
        <v>5</v>
      </c>
      <c r="B1249">
        <v>30</v>
      </c>
      <c r="C1249" t="s">
        <v>705</v>
      </c>
      <c r="D1249" t="s">
        <v>692</v>
      </c>
      <c r="E1249" t="s">
        <v>671</v>
      </c>
      <c r="F1249">
        <v>0</v>
      </c>
      <c r="G1249">
        <v>1420.75</v>
      </c>
      <c r="H1249" t="s">
        <v>602</v>
      </c>
      <c r="I1249">
        <v>22329769.73</v>
      </c>
      <c r="J1249" t="s">
        <v>641</v>
      </c>
    </row>
    <row r="1250" hidden="1" spans="1:10">
      <c r="A1250">
        <v>5</v>
      </c>
      <c r="B1250">
        <v>30</v>
      </c>
      <c r="C1250" t="s">
        <v>705</v>
      </c>
      <c r="D1250" t="s">
        <v>745</v>
      </c>
      <c r="E1250" t="s">
        <v>671</v>
      </c>
      <c r="F1250">
        <v>0</v>
      </c>
      <c r="G1250">
        <v>57139.99</v>
      </c>
      <c r="H1250" t="s">
        <v>602</v>
      </c>
      <c r="I1250">
        <v>22272629.74</v>
      </c>
      <c r="J1250" t="s">
        <v>641</v>
      </c>
    </row>
    <row r="1251" hidden="1" spans="1:10">
      <c r="A1251">
        <v>5</v>
      </c>
      <c r="B1251">
        <v>30</v>
      </c>
      <c r="C1251" t="s">
        <v>705</v>
      </c>
      <c r="D1251" t="s">
        <v>696</v>
      </c>
      <c r="E1251" t="s">
        <v>671</v>
      </c>
      <c r="F1251">
        <v>0</v>
      </c>
      <c r="G1251">
        <v>2371.26</v>
      </c>
      <c r="H1251" t="s">
        <v>602</v>
      </c>
      <c r="I1251">
        <v>22270258.48</v>
      </c>
      <c r="J1251" t="s">
        <v>641</v>
      </c>
    </row>
    <row r="1252" hidden="1" spans="1:10">
      <c r="A1252">
        <v>5</v>
      </c>
      <c r="B1252">
        <v>30</v>
      </c>
      <c r="C1252" t="s">
        <v>705</v>
      </c>
      <c r="D1252" t="s">
        <v>672</v>
      </c>
      <c r="E1252" t="s">
        <v>671</v>
      </c>
      <c r="F1252">
        <v>0</v>
      </c>
      <c r="G1252">
        <v>6323.32</v>
      </c>
      <c r="H1252" t="s">
        <v>602</v>
      </c>
      <c r="I1252">
        <v>22263935.16</v>
      </c>
      <c r="J1252" t="s">
        <v>641</v>
      </c>
    </row>
    <row r="1253" spans="1:10">
      <c r="A1253">
        <v>5</v>
      </c>
      <c r="B1253">
        <v>30</v>
      </c>
      <c r="C1253" t="s">
        <v>705</v>
      </c>
      <c r="D1253" t="s">
        <v>675</v>
      </c>
      <c r="E1253" t="s">
        <v>653</v>
      </c>
      <c r="F1253">
        <v>1258.06</v>
      </c>
      <c r="G1253">
        <v>0</v>
      </c>
      <c r="H1253" t="s">
        <v>602</v>
      </c>
      <c r="I1253">
        <v>22265193.22</v>
      </c>
      <c r="J1253" t="s">
        <v>641</v>
      </c>
    </row>
    <row r="1254" spans="1:10">
      <c r="A1254">
        <v>5</v>
      </c>
      <c r="B1254">
        <v>30</v>
      </c>
      <c r="C1254" t="s">
        <v>705</v>
      </c>
      <c r="D1254" t="s">
        <v>667</v>
      </c>
      <c r="E1254" t="s">
        <v>653</v>
      </c>
      <c r="F1254">
        <v>19749.84</v>
      </c>
      <c r="G1254">
        <v>0</v>
      </c>
      <c r="H1254" t="s">
        <v>602</v>
      </c>
      <c r="I1254">
        <v>22284943.06</v>
      </c>
      <c r="J1254" t="s">
        <v>641</v>
      </c>
    </row>
    <row r="1255" hidden="1" spans="1:10">
      <c r="A1255">
        <v>5</v>
      </c>
      <c r="B1255">
        <v>31</v>
      </c>
      <c r="C1255" t="s">
        <v>707</v>
      </c>
      <c r="D1255" t="s">
        <v>643</v>
      </c>
      <c r="E1255" t="s">
        <v>671</v>
      </c>
      <c r="F1255">
        <v>0</v>
      </c>
      <c r="G1255">
        <v>1650.87</v>
      </c>
      <c r="H1255" t="s">
        <v>602</v>
      </c>
      <c r="I1255">
        <v>22283292.19</v>
      </c>
      <c r="J1255" t="s">
        <v>641</v>
      </c>
    </row>
    <row r="1256" hidden="1" spans="1:10">
      <c r="A1256">
        <v>5</v>
      </c>
      <c r="B1256">
        <v>31</v>
      </c>
      <c r="C1256" t="s">
        <v>707</v>
      </c>
      <c r="D1256" t="s">
        <v>696</v>
      </c>
      <c r="E1256" t="s">
        <v>671</v>
      </c>
      <c r="F1256">
        <v>0</v>
      </c>
      <c r="G1256">
        <v>760.4</v>
      </c>
      <c r="H1256" t="s">
        <v>602</v>
      </c>
      <c r="I1256">
        <v>22282531.79</v>
      </c>
      <c r="J1256" t="s">
        <v>641</v>
      </c>
    </row>
    <row r="1257" spans="1:10">
      <c r="A1257">
        <v>5</v>
      </c>
      <c r="B1257">
        <v>31</v>
      </c>
      <c r="C1257" t="s">
        <v>707</v>
      </c>
      <c r="D1257" t="s">
        <v>764</v>
      </c>
      <c r="E1257" t="s">
        <v>690</v>
      </c>
      <c r="F1257">
        <v>1340632.41</v>
      </c>
      <c r="G1257">
        <v>0</v>
      </c>
      <c r="H1257" t="s">
        <v>602</v>
      </c>
      <c r="I1257">
        <v>23623164.2</v>
      </c>
      <c r="J1257" t="s">
        <v>641</v>
      </c>
    </row>
    <row r="1258" spans="1:10">
      <c r="A1258">
        <v>5</v>
      </c>
      <c r="B1258">
        <v>31</v>
      </c>
      <c r="C1258" t="s">
        <v>707</v>
      </c>
      <c r="D1258" t="s">
        <v>667</v>
      </c>
      <c r="E1258" t="s">
        <v>690</v>
      </c>
      <c r="F1258">
        <v>62364.75</v>
      </c>
      <c r="G1258">
        <v>0</v>
      </c>
      <c r="H1258" t="s">
        <v>602</v>
      </c>
      <c r="I1258">
        <v>23685528.95</v>
      </c>
      <c r="J1258" t="s">
        <v>641</v>
      </c>
    </row>
    <row r="1259" spans="1:10">
      <c r="A1259">
        <v>5</v>
      </c>
      <c r="B1259">
        <v>31</v>
      </c>
      <c r="C1259" t="s">
        <v>707</v>
      </c>
      <c r="D1259" t="s">
        <v>673</v>
      </c>
      <c r="E1259" t="s">
        <v>690</v>
      </c>
      <c r="F1259">
        <v>6540.01</v>
      </c>
      <c r="G1259">
        <v>0</v>
      </c>
      <c r="H1259" t="s">
        <v>602</v>
      </c>
      <c r="I1259">
        <v>23692068.96</v>
      </c>
      <c r="J1259" t="s">
        <v>641</v>
      </c>
    </row>
    <row r="1260" spans="1:10">
      <c r="A1260">
        <v>5</v>
      </c>
      <c r="B1260">
        <v>31</v>
      </c>
      <c r="C1260" t="s">
        <v>707</v>
      </c>
      <c r="D1260" t="s">
        <v>657</v>
      </c>
      <c r="E1260" t="s">
        <v>690</v>
      </c>
      <c r="F1260">
        <v>1417.83</v>
      </c>
      <c r="G1260">
        <v>0</v>
      </c>
      <c r="H1260" t="s">
        <v>602</v>
      </c>
      <c r="I1260">
        <v>23693486.79</v>
      </c>
      <c r="J1260" t="s">
        <v>641</v>
      </c>
    </row>
    <row r="1261" hidden="1" spans="1:10">
      <c r="A1261">
        <v>5</v>
      </c>
      <c r="B1261">
        <v>31</v>
      </c>
      <c r="C1261" t="s">
        <v>707</v>
      </c>
      <c r="D1261" t="s">
        <v>789</v>
      </c>
      <c r="E1261" t="s">
        <v>690</v>
      </c>
      <c r="F1261">
        <v>1124570</v>
      </c>
      <c r="G1261">
        <v>0</v>
      </c>
      <c r="H1261" t="s">
        <v>602</v>
      </c>
      <c r="I1261">
        <v>24818056.79</v>
      </c>
      <c r="J1261" t="s">
        <v>641</v>
      </c>
    </row>
    <row r="1262" hidden="1" spans="4:9">
      <c r="D1262" t="s">
        <v>726</v>
      </c>
      <c r="F1262">
        <v>5520919.69</v>
      </c>
      <c r="G1262">
        <v>1091991.13</v>
      </c>
      <c r="H1262" t="s">
        <v>602</v>
      </c>
      <c r="I1262">
        <v>24818056.79</v>
      </c>
    </row>
    <row r="1263" hidden="1" spans="4:9">
      <c r="D1263" t="s">
        <v>727</v>
      </c>
      <c r="F1263">
        <v>45457105.64</v>
      </c>
      <c r="G1263">
        <v>32123174.11</v>
      </c>
      <c r="H1263" t="s">
        <v>602</v>
      </c>
      <c r="I1263">
        <v>24818056.79</v>
      </c>
    </row>
    <row r="1264" hidden="1" spans="1:10">
      <c r="A1264">
        <v>6</v>
      </c>
      <c r="B1264">
        <v>3</v>
      </c>
      <c r="C1264" t="s">
        <v>730</v>
      </c>
      <c r="D1264" t="s">
        <v>672</v>
      </c>
      <c r="E1264" t="s">
        <v>671</v>
      </c>
      <c r="F1264">
        <v>0</v>
      </c>
      <c r="G1264">
        <v>6323.32</v>
      </c>
      <c r="H1264" t="s">
        <v>602</v>
      </c>
      <c r="I1264">
        <v>24811733.47</v>
      </c>
      <c r="J1264" t="s">
        <v>641</v>
      </c>
    </row>
    <row r="1265" hidden="1" spans="1:10">
      <c r="A1265">
        <v>6</v>
      </c>
      <c r="B1265">
        <v>3</v>
      </c>
      <c r="C1265" t="s">
        <v>730</v>
      </c>
      <c r="D1265" t="s">
        <v>682</v>
      </c>
      <c r="E1265" t="s">
        <v>671</v>
      </c>
      <c r="F1265">
        <v>0</v>
      </c>
      <c r="G1265">
        <v>7353.86</v>
      </c>
      <c r="H1265" t="s">
        <v>602</v>
      </c>
      <c r="I1265">
        <v>24804379.61</v>
      </c>
      <c r="J1265" t="s">
        <v>641</v>
      </c>
    </row>
    <row r="1266" hidden="1" spans="1:10">
      <c r="A1266">
        <v>6</v>
      </c>
      <c r="B1266">
        <v>3</v>
      </c>
      <c r="C1266" t="s">
        <v>730</v>
      </c>
      <c r="D1266" t="s">
        <v>711</v>
      </c>
      <c r="E1266" t="s">
        <v>671</v>
      </c>
      <c r="F1266">
        <v>0</v>
      </c>
      <c r="G1266">
        <v>1360.71</v>
      </c>
      <c r="H1266" t="s">
        <v>602</v>
      </c>
      <c r="I1266">
        <v>24803018.9</v>
      </c>
      <c r="J1266" t="s">
        <v>641</v>
      </c>
    </row>
    <row r="1267" spans="1:10">
      <c r="A1267">
        <v>6</v>
      </c>
      <c r="B1267">
        <v>3</v>
      </c>
      <c r="C1267" t="s">
        <v>730</v>
      </c>
      <c r="D1267" t="s">
        <v>685</v>
      </c>
      <c r="E1267" t="s">
        <v>690</v>
      </c>
      <c r="F1267">
        <v>11242.82</v>
      </c>
      <c r="G1267">
        <v>0</v>
      </c>
      <c r="H1267" t="s">
        <v>602</v>
      </c>
      <c r="I1267">
        <v>24814261.72</v>
      </c>
      <c r="J1267" t="s">
        <v>641</v>
      </c>
    </row>
    <row r="1268" spans="1:10">
      <c r="A1268">
        <v>6</v>
      </c>
      <c r="B1268">
        <v>3</v>
      </c>
      <c r="C1268" t="s">
        <v>730</v>
      </c>
      <c r="D1268" t="s">
        <v>657</v>
      </c>
      <c r="E1268" t="s">
        <v>690</v>
      </c>
      <c r="F1268">
        <v>1387.88</v>
      </c>
      <c r="G1268">
        <v>0</v>
      </c>
      <c r="H1268" t="s">
        <v>602</v>
      </c>
      <c r="I1268">
        <v>24815649.6</v>
      </c>
      <c r="J1268" t="s">
        <v>641</v>
      </c>
    </row>
    <row r="1269" spans="1:10">
      <c r="A1269">
        <v>6</v>
      </c>
      <c r="B1269">
        <v>3</v>
      </c>
      <c r="C1269" t="s">
        <v>730</v>
      </c>
      <c r="D1269" t="s">
        <v>667</v>
      </c>
      <c r="E1269" t="s">
        <v>690</v>
      </c>
      <c r="F1269">
        <v>21017.89</v>
      </c>
      <c r="G1269">
        <v>0</v>
      </c>
      <c r="H1269" t="s">
        <v>602</v>
      </c>
      <c r="I1269">
        <v>24836667.49</v>
      </c>
      <c r="J1269" t="s">
        <v>641</v>
      </c>
    </row>
    <row r="1270" spans="1:10">
      <c r="A1270">
        <v>6</v>
      </c>
      <c r="B1270">
        <v>3</v>
      </c>
      <c r="C1270" t="s">
        <v>730</v>
      </c>
      <c r="D1270" t="s">
        <v>736</v>
      </c>
      <c r="E1270" t="s">
        <v>690</v>
      </c>
      <c r="F1270">
        <v>768.82</v>
      </c>
      <c r="G1270">
        <v>0</v>
      </c>
      <c r="H1270" t="s">
        <v>602</v>
      </c>
      <c r="I1270">
        <v>24837436.31</v>
      </c>
      <c r="J1270" t="s">
        <v>641</v>
      </c>
    </row>
    <row r="1271" spans="1:10">
      <c r="A1271">
        <v>6</v>
      </c>
      <c r="B1271">
        <v>3</v>
      </c>
      <c r="C1271" t="s">
        <v>730</v>
      </c>
      <c r="D1271" t="s">
        <v>668</v>
      </c>
      <c r="E1271" t="s">
        <v>690</v>
      </c>
      <c r="F1271">
        <v>11482.46</v>
      </c>
      <c r="G1271">
        <v>0</v>
      </c>
      <c r="H1271" t="s">
        <v>602</v>
      </c>
      <c r="I1271">
        <v>24848918.77</v>
      </c>
      <c r="J1271" t="s">
        <v>641</v>
      </c>
    </row>
    <row r="1272" hidden="1" spans="1:10">
      <c r="A1272">
        <v>6</v>
      </c>
      <c r="B1272">
        <v>4</v>
      </c>
      <c r="C1272" t="s">
        <v>720</v>
      </c>
      <c r="D1272" t="s">
        <v>643</v>
      </c>
      <c r="E1272" t="s">
        <v>671</v>
      </c>
      <c r="F1272">
        <v>0</v>
      </c>
      <c r="G1272">
        <v>3161.66</v>
      </c>
      <c r="H1272" t="s">
        <v>602</v>
      </c>
      <c r="I1272">
        <v>24845757.11</v>
      </c>
      <c r="J1272" t="s">
        <v>641</v>
      </c>
    </row>
    <row r="1273" hidden="1" spans="1:10">
      <c r="A1273">
        <v>6</v>
      </c>
      <c r="B1273">
        <v>4</v>
      </c>
      <c r="C1273" t="s">
        <v>720</v>
      </c>
      <c r="D1273" t="s">
        <v>683</v>
      </c>
      <c r="E1273" t="s">
        <v>671</v>
      </c>
      <c r="F1273">
        <v>0</v>
      </c>
      <c r="G1273">
        <v>1190.63</v>
      </c>
      <c r="H1273" t="s">
        <v>602</v>
      </c>
      <c r="I1273">
        <v>24844566.48</v>
      </c>
      <c r="J1273" t="s">
        <v>641</v>
      </c>
    </row>
    <row r="1274" hidden="1" spans="1:10">
      <c r="A1274">
        <v>6</v>
      </c>
      <c r="B1274">
        <v>4</v>
      </c>
      <c r="C1274" t="s">
        <v>720</v>
      </c>
      <c r="D1274" t="s">
        <v>692</v>
      </c>
      <c r="E1274" t="s">
        <v>671</v>
      </c>
      <c r="F1274">
        <v>0</v>
      </c>
      <c r="G1274">
        <v>1400.74</v>
      </c>
      <c r="H1274" t="s">
        <v>602</v>
      </c>
      <c r="I1274">
        <v>24843165.74</v>
      </c>
      <c r="J1274" t="s">
        <v>641</v>
      </c>
    </row>
    <row r="1275" hidden="1" spans="1:10">
      <c r="A1275">
        <v>6</v>
      </c>
      <c r="B1275">
        <v>4</v>
      </c>
      <c r="C1275" t="s">
        <v>720</v>
      </c>
      <c r="D1275" t="s">
        <v>751</v>
      </c>
      <c r="E1275" t="s">
        <v>671</v>
      </c>
      <c r="F1275">
        <v>0</v>
      </c>
      <c r="G1275">
        <v>970.51</v>
      </c>
      <c r="H1275" t="s">
        <v>602</v>
      </c>
      <c r="I1275">
        <v>24842195.23</v>
      </c>
      <c r="J1275" t="s">
        <v>641</v>
      </c>
    </row>
    <row r="1276" hidden="1" spans="1:10">
      <c r="A1276">
        <v>6</v>
      </c>
      <c r="B1276">
        <v>4</v>
      </c>
      <c r="C1276" t="s">
        <v>720</v>
      </c>
      <c r="D1276" t="s">
        <v>672</v>
      </c>
      <c r="E1276" t="s">
        <v>671</v>
      </c>
      <c r="F1276">
        <v>0</v>
      </c>
      <c r="G1276">
        <v>12646.64</v>
      </c>
      <c r="H1276" t="s">
        <v>602</v>
      </c>
      <c r="I1276">
        <v>24829548.59</v>
      </c>
      <c r="J1276" t="s">
        <v>641</v>
      </c>
    </row>
    <row r="1277" spans="1:10">
      <c r="A1277">
        <v>6</v>
      </c>
      <c r="B1277">
        <v>4</v>
      </c>
      <c r="C1277" t="s">
        <v>720</v>
      </c>
      <c r="D1277" t="s">
        <v>658</v>
      </c>
      <c r="E1277" t="s">
        <v>653</v>
      </c>
      <c r="F1277">
        <v>1597.56</v>
      </c>
      <c r="G1277">
        <v>0</v>
      </c>
      <c r="H1277" t="s">
        <v>602</v>
      </c>
      <c r="I1277">
        <v>24831146.15</v>
      </c>
      <c r="J1277" t="s">
        <v>641</v>
      </c>
    </row>
    <row r="1278" spans="1:10">
      <c r="A1278">
        <v>6</v>
      </c>
      <c r="B1278">
        <v>4</v>
      </c>
      <c r="C1278" t="s">
        <v>720</v>
      </c>
      <c r="D1278" t="s">
        <v>675</v>
      </c>
      <c r="E1278" t="s">
        <v>653</v>
      </c>
      <c r="F1278">
        <v>609.06</v>
      </c>
      <c r="G1278">
        <v>0</v>
      </c>
      <c r="H1278" t="s">
        <v>602</v>
      </c>
      <c r="I1278">
        <v>24831755.21</v>
      </c>
      <c r="J1278" t="s">
        <v>641</v>
      </c>
    </row>
    <row r="1279" spans="1:10">
      <c r="A1279">
        <v>6</v>
      </c>
      <c r="B1279">
        <v>4</v>
      </c>
      <c r="C1279" t="s">
        <v>720</v>
      </c>
      <c r="D1279" t="s">
        <v>673</v>
      </c>
      <c r="E1279" t="s">
        <v>653</v>
      </c>
      <c r="F1279">
        <v>13080.02</v>
      </c>
      <c r="G1279">
        <v>0</v>
      </c>
      <c r="H1279" t="s">
        <v>602</v>
      </c>
      <c r="I1279">
        <v>24844835.23</v>
      </c>
      <c r="J1279" t="s">
        <v>641</v>
      </c>
    </row>
    <row r="1280" spans="1:10">
      <c r="A1280">
        <v>6</v>
      </c>
      <c r="B1280">
        <v>4</v>
      </c>
      <c r="C1280" t="s">
        <v>720</v>
      </c>
      <c r="D1280" t="s">
        <v>657</v>
      </c>
      <c r="E1280" t="s">
        <v>653</v>
      </c>
      <c r="F1280">
        <v>1387.88</v>
      </c>
      <c r="G1280">
        <v>0</v>
      </c>
      <c r="H1280" t="s">
        <v>602</v>
      </c>
      <c r="I1280">
        <v>24846223.11</v>
      </c>
      <c r="J1280" t="s">
        <v>641</v>
      </c>
    </row>
    <row r="1281" hidden="1" spans="1:10">
      <c r="A1281">
        <v>6</v>
      </c>
      <c r="B1281">
        <v>5</v>
      </c>
      <c r="C1281" t="s">
        <v>732</v>
      </c>
      <c r="D1281" t="s">
        <v>683</v>
      </c>
      <c r="E1281" t="s">
        <v>671</v>
      </c>
      <c r="F1281">
        <v>0</v>
      </c>
      <c r="G1281">
        <v>1740.91</v>
      </c>
      <c r="H1281" t="s">
        <v>602</v>
      </c>
      <c r="I1281">
        <v>24844482.2</v>
      </c>
      <c r="J1281" t="s">
        <v>641</v>
      </c>
    </row>
    <row r="1282" hidden="1" spans="1:10">
      <c r="A1282">
        <v>6</v>
      </c>
      <c r="B1282">
        <v>5</v>
      </c>
      <c r="C1282" t="s">
        <v>732</v>
      </c>
      <c r="D1282" t="s">
        <v>661</v>
      </c>
      <c r="E1282" t="s">
        <v>671</v>
      </c>
      <c r="F1282">
        <v>0</v>
      </c>
      <c r="G1282">
        <v>11456.01</v>
      </c>
      <c r="H1282" t="s">
        <v>602</v>
      </c>
      <c r="I1282">
        <v>24833026.19</v>
      </c>
      <c r="J1282" t="s">
        <v>641</v>
      </c>
    </row>
    <row r="1283" hidden="1" spans="1:10">
      <c r="A1283">
        <v>6</v>
      </c>
      <c r="B1283">
        <v>5</v>
      </c>
      <c r="C1283" t="s">
        <v>732</v>
      </c>
      <c r="D1283" t="s">
        <v>672</v>
      </c>
      <c r="E1283" t="s">
        <v>671</v>
      </c>
      <c r="F1283">
        <v>0</v>
      </c>
      <c r="G1283">
        <v>12906.78</v>
      </c>
      <c r="H1283" t="s">
        <v>602</v>
      </c>
      <c r="I1283">
        <v>24820119.41</v>
      </c>
      <c r="J1283" t="s">
        <v>641</v>
      </c>
    </row>
    <row r="1284" hidden="1" spans="1:10">
      <c r="A1284">
        <v>6</v>
      </c>
      <c r="B1284">
        <v>5</v>
      </c>
      <c r="C1284" t="s">
        <v>732</v>
      </c>
      <c r="D1284" t="s">
        <v>639</v>
      </c>
      <c r="E1284" t="s">
        <v>671</v>
      </c>
      <c r="F1284">
        <v>0</v>
      </c>
      <c r="G1284">
        <v>1260.66</v>
      </c>
      <c r="H1284" t="s">
        <v>602</v>
      </c>
      <c r="I1284">
        <v>24818858.75</v>
      </c>
      <c r="J1284" t="s">
        <v>641</v>
      </c>
    </row>
    <row r="1285" spans="1:10">
      <c r="A1285">
        <v>6</v>
      </c>
      <c r="B1285">
        <v>5</v>
      </c>
      <c r="C1285" t="s">
        <v>732</v>
      </c>
      <c r="D1285" t="s">
        <v>668</v>
      </c>
      <c r="E1285" t="s">
        <v>697</v>
      </c>
      <c r="F1285">
        <v>5891</v>
      </c>
      <c r="G1285">
        <v>0</v>
      </c>
      <c r="H1285" t="s">
        <v>602</v>
      </c>
      <c r="I1285">
        <v>24824749.75</v>
      </c>
      <c r="J1285" t="s">
        <v>641</v>
      </c>
    </row>
    <row r="1286" spans="1:10">
      <c r="A1286">
        <v>6</v>
      </c>
      <c r="B1286">
        <v>5</v>
      </c>
      <c r="C1286" t="s">
        <v>732</v>
      </c>
      <c r="D1286" t="s">
        <v>673</v>
      </c>
      <c r="E1286" t="s">
        <v>697</v>
      </c>
      <c r="F1286">
        <v>19849.67</v>
      </c>
      <c r="G1286">
        <v>0</v>
      </c>
      <c r="H1286" t="s">
        <v>602</v>
      </c>
      <c r="I1286">
        <v>24844599.42</v>
      </c>
      <c r="J1286" t="s">
        <v>641</v>
      </c>
    </row>
    <row r="1287" spans="1:10">
      <c r="A1287">
        <v>6</v>
      </c>
      <c r="B1287">
        <v>5</v>
      </c>
      <c r="C1287" t="s">
        <v>732</v>
      </c>
      <c r="D1287" t="s">
        <v>657</v>
      </c>
      <c r="E1287" t="s">
        <v>697</v>
      </c>
      <c r="F1287">
        <v>1387.88</v>
      </c>
      <c r="G1287">
        <v>0</v>
      </c>
      <c r="H1287" t="s">
        <v>602</v>
      </c>
      <c r="I1287">
        <v>24845987.3</v>
      </c>
      <c r="J1287" t="s">
        <v>641</v>
      </c>
    </row>
    <row r="1288" hidden="1" spans="1:10">
      <c r="A1288">
        <v>6</v>
      </c>
      <c r="B1288">
        <v>6</v>
      </c>
      <c r="C1288" t="s">
        <v>733</v>
      </c>
      <c r="D1288" t="s">
        <v>683</v>
      </c>
      <c r="E1288" t="s">
        <v>671</v>
      </c>
      <c r="F1288">
        <v>0</v>
      </c>
      <c r="G1288">
        <v>570.3</v>
      </c>
      <c r="H1288" t="s">
        <v>602</v>
      </c>
      <c r="I1288">
        <v>24845417</v>
      </c>
      <c r="J1288" t="s">
        <v>641</v>
      </c>
    </row>
    <row r="1289" hidden="1" spans="1:10">
      <c r="A1289">
        <v>6</v>
      </c>
      <c r="B1289">
        <v>6</v>
      </c>
      <c r="C1289" t="s">
        <v>733</v>
      </c>
      <c r="D1289" t="s">
        <v>692</v>
      </c>
      <c r="E1289" t="s">
        <v>671</v>
      </c>
      <c r="F1289">
        <v>0</v>
      </c>
      <c r="G1289">
        <v>1380.72</v>
      </c>
      <c r="H1289" t="s">
        <v>602</v>
      </c>
      <c r="I1289">
        <v>24844036.28</v>
      </c>
      <c r="J1289" t="s">
        <v>641</v>
      </c>
    </row>
    <row r="1290" hidden="1" spans="1:10">
      <c r="A1290">
        <v>6</v>
      </c>
      <c r="B1290">
        <v>6</v>
      </c>
      <c r="C1290" t="s">
        <v>733</v>
      </c>
      <c r="D1290" t="s">
        <v>672</v>
      </c>
      <c r="E1290" t="s">
        <v>671</v>
      </c>
      <c r="F1290">
        <v>0</v>
      </c>
      <c r="G1290">
        <v>20000.52</v>
      </c>
      <c r="H1290" t="s">
        <v>602</v>
      </c>
      <c r="I1290">
        <v>24824035.76</v>
      </c>
      <c r="J1290" t="s">
        <v>641</v>
      </c>
    </row>
    <row r="1291" hidden="1" spans="1:10">
      <c r="A1291">
        <v>6</v>
      </c>
      <c r="B1291">
        <v>6</v>
      </c>
      <c r="C1291" t="s">
        <v>733</v>
      </c>
      <c r="D1291" t="s">
        <v>711</v>
      </c>
      <c r="E1291" t="s">
        <v>671</v>
      </c>
      <c r="F1291">
        <v>0</v>
      </c>
      <c r="G1291">
        <v>5262.76</v>
      </c>
      <c r="H1291" t="s">
        <v>602</v>
      </c>
      <c r="I1291">
        <v>24818773</v>
      </c>
      <c r="J1291" t="s">
        <v>641</v>
      </c>
    </row>
    <row r="1292" hidden="1" spans="1:10">
      <c r="A1292">
        <v>6</v>
      </c>
      <c r="B1292">
        <v>6</v>
      </c>
      <c r="C1292" t="s">
        <v>733</v>
      </c>
      <c r="D1292" t="s">
        <v>639</v>
      </c>
      <c r="E1292" t="s">
        <v>671</v>
      </c>
      <c r="F1292">
        <v>0</v>
      </c>
      <c r="G1292">
        <v>1230.65</v>
      </c>
      <c r="H1292" t="s">
        <v>602</v>
      </c>
      <c r="I1292">
        <v>24817542.35</v>
      </c>
      <c r="J1292" t="s">
        <v>641</v>
      </c>
    </row>
    <row r="1293" spans="1:10">
      <c r="A1293">
        <v>6</v>
      </c>
      <c r="B1293">
        <v>6</v>
      </c>
      <c r="C1293" t="s">
        <v>733</v>
      </c>
      <c r="D1293" t="s">
        <v>673</v>
      </c>
      <c r="E1293" t="s">
        <v>653</v>
      </c>
      <c r="F1293">
        <v>27258.37</v>
      </c>
      <c r="G1293">
        <v>0</v>
      </c>
      <c r="H1293" t="s">
        <v>602</v>
      </c>
      <c r="I1293">
        <v>24844800.72</v>
      </c>
      <c r="J1293" t="s">
        <v>641</v>
      </c>
    </row>
    <row r="1294" spans="1:10">
      <c r="A1294">
        <v>6</v>
      </c>
      <c r="B1294">
        <v>6</v>
      </c>
      <c r="C1294" t="s">
        <v>733</v>
      </c>
      <c r="D1294" t="s">
        <v>657</v>
      </c>
      <c r="E1294" t="s">
        <v>653</v>
      </c>
      <c r="F1294">
        <v>2625.99</v>
      </c>
      <c r="G1294">
        <v>0</v>
      </c>
      <c r="H1294" t="s">
        <v>602</v>
      </c>
      <c r="I1294">
        <v>24847426.71</v>
      </c>
      <c r="J1294" t="s">
        <v>641</v>
      </c>
    </row>
    <row r="1295" spans="1:10">
      <c r="A1295">
        <v>6</v>
      </c>
      <c r="B1295">
        <v>6</v>
      </c>
      <c r="C1295" t="s">
        <v>733</v>
      </c>
      <c r="D1295" t="s">
        <v>790</v>
      </c>
      <c r="E1295" t="s">
        <v>653</v>
      </c>
      <c r="F1295">
        <v>37492.7</v>
      </c>
      <c r="G1295">
        <v>0</v>
      </c>
      <c r="H1295" t="s">
        <v>602</v>
      </c>
      <c r="I1295">
        <v>24884919.41</v>
      </c>
      <c r="J1295" t="s">
        <v>641</v>
      </c>
    </row>
    <row r="1296" spans="1:10">
      <c r="A1296">
        <v>6</v>
      </c>
      <c r="B1296">
        <v>6</v>
      </c>
      <c r="C1296" t="s">
        <v>733</v>
      </c>
      <c r="D1296" t="s">
        <v>735</v>
      </c>
      <c r="E1296" t="s">
        <v>653</v>
      </c>
      <c r="F1296">
        <v>1248.09</v>
      </c>
      <c r="G1296">
        <v>0</v>
      </c>
      <c r="H1296" t="s">
        <v>602</v>
      </c>
      <c r="I1296">
        <v>24886167.5</v>
      </c>
      <c r="J1296" t="s">
        <v>641</v>
      </c>
    </row>
    <row r="1297" hidden="1" spans="1:10">
      <c r="A1297">
        <v>6</v>
      </c>
      <c r="B1297">
        <v>10</v>
      </c>
      <c r="C1297" t="s">
        <v>638</v>
      </c>
      <c r="D1297" t="s">
        <v>692</v>
      </c>
      <c r="E1297" t="s">
        <v>671</v>
      </c>
      <c r="F1297">
        <v>0</v>
      </c>
      <c r="G1297">
        <v>1360.71</v>
      </c>
      <c r="H1297" t="s">
        <v>602</v>
      </c>
      <c r="I1297">
        <v>24884806.79</v>
      </c>
      <c r="J1297" t="s">
        <v>641</v>
      </c>
    </row>
    <row r="1298" hidden="1" spans="1:10">
      <c r="A1298">
        <v>6</v>
      </c>
      <c r="B1298">
        <v>10</v>
      </c>
      <c r="C1298" t="s">
        <v>638</v>
      </c>
      <c r="D1298" t="s">
        <v>672</v>
      </c>
      <c r="E1298" t="s">
        <v>671</v>
      </c>
      <c r="F1298">
        <v>0</v>
      </c>
      <c r="G1298">
        <v>6563.44</v>
      </c>
      <c r="H1298" t="s">
        <v>602</v>
      </c>
      <c r="I1298">
        <v>24878243.35</v>
      </c>
      <c r="J1298" t="s">
        <v>641</v>
      </c>
    </row>
    <row r="1299" hidden="1" spans="1:10">
      <c r="A1299">
        <v>6</v>
      </c>
      <c r="B1299">
        <v>10</v>
      </c>
      <c r="C1299" t="s">
        <v>638</v>
      </c>
      <c r="D1299" t="s">
        <v>639</v>
      </c>
      <c r="E1299" t="s">
        <v>671</v>
      </c>
      <c r="F1299">
        <v>0</v>
      </c>
      <c r="G1299">
        <v>2411.27</v>
      </c>
      <c r="H1299" t="s">
        <v>602</v>
      </c>
      <c r="I1299">
        <v>24875832.08</v>
      </c>
      <c r="J1299" t="s">
        <v>641</v>
      </c>
    </row>
    <row r="1300" spans="1:10">
      <c r="A1300">
        <v>6</v>
      </c>
      <c r="B1300">
        <v>10</v>
      </c>
      <c r="C1300" t="s">
        <v>638</v>
      </c>
      <c r="D1300" t="s">
        <v>764</v>
      </c>
      <c r="E1300" t="s">
        <v>690</v>
      </c>
      <c r="F1300">
        <v>269089.01</v>
      </c>
      <c r="G1300">
        <v>0</v>
      </c>
      <c r="H1300" t="s">
        <v>602</v>
      </c>
      <c r="I1300">
        <v>25144921.09</v>
      </c>
      <c r="J1300" t="s">
        <v>641</v>
      </c>
    </row>
    <row r="1301" spans="1:10">
      <c r="A1301">
        <v>6</v>
      </c>
      <c r="B1301">
        <v>10</v>
      </c>
      <c r="C1301" t="s">
        <v>638</v>
      </c>
      <c r="D1301" t="s">
        <v>680</v>
      </c>
      <c r="E1301" t="s">
        <v>690</v>
      </c>
      <c r="F1301">
        <v>668.97</v>
      </c>
      <c r="G1301">
        <v>0</v>
      </c>
      <c r="H1301" t="s">
        <v>602</v>
      </c>
      <c r="I1301">
        <v>25145590.06</v>
      </c>
      <c r="J1301" t="s">
        <v>641</v>
      </c>
    </row>
    <row r="1302" hidden="1" spans="1:10">
      <c r="A1302">
        <v>6</v>
      </c>
      <c r="B1302">
        <v>10</v>
      </c>
      <c r="C1302" t="s">
        <v>638</v>
      </c>
      <c r="D1302" t="s">
        <v>791</v>
      </c>
      <c r="E1302" t="s">
        <v>690</v>
      </c>
      <c r="F1302">
        <v>1120</v>
      </c>
      <c r="G1302">
        <v>0</v>
      </c>
      <c r="H1302" t="s">
        <v>602</v>
      </c>
      <c r="I1302">
        <v>25146710.06</v>
      </c>
      <c r="J1302" t="s">
        <v>641</v>
      </c>
    </row>
    <row r="1303" hidden="1" spans="1:10">
      <c r="A1303">
        <v>6</v>
      </c>
      <c r="B1303">
        <v>11</v>
      </c>
      <c r="C1303" t="s">
        <v>659</v>
      </c>
      <c r="D1303" t="s">
        <v>639</v>
      </c>
      <c r="E1303" t="s">
        <v>671</v>
      </c>
      <c r="F1303">
        <v>0</v>
      </c>
      <c r="G1303">
        <v>1160.61</v>
      </c>
      <c r="H1303" t="s">
        <v>602</v>
      </c>
      <c r="I1303">
        <v>25145549.45</v>
      </c>
      <c r="J1303" t="s">
        <v>641</v>
      </c>
    </row>
    <row r="1304" hidden="1" spans="1:10">
      <c r="A1304">
        <v>6</v>
      </c>
      <c r="B1304">
        <v>11</v>
      </c>
      <c r="C1304" t="s">
        <v>659</v>
      </c>
      <c r="D1304" t="s">
        <v>682</v>
      </c>
      <c r="E1304" t="s">
        <v>671</v>
      </c>
      <c r="F1304">
        <v>0</v>
      </c>
      <c r="G1304">
        <v>3501.84</v>
      </c>
      <c r="H1304" t="s">
        <v>602</v>
      </c>
      <c r="I1304">
        <v>25142047.61</v>
      </c>
      <c r="J1304" t="s">
        <v>641</v>
      </c>
    </row>
    <row r="1305" hidden="1" spans="1:10">
      <c r="A1305">
        <v>6</v>
      </c>
      <c r="B1305">
        <v>11</v>
      </c>
      <c r="C1305" t="s">
        <v>659</v>
      </c>
      <c r="D1305" t="s">
        <v>661</v>
      </c>
      <c r="E1305" t="s">
        <v>671</v>
      </c>
      <c r="F1305">
        <v>0</v>
      </c>
      <c r="G1305">
        <v>5662.97</v>
      </c>
      <c r="H1305" t="s">
        <v>602</v>
      </c>
      <c r="I1305">
        <v>25136384.64</v>
      </c>
      <c r="J1305" t="s">
        <v>641</v>
      </c>
    </row>
    <row r="1306" hidden="1" spans="1:10">
      <c r="A1306">
        <v>6</v>
      </c>
      <c r="B1306">
        <v>11</v>
      </c>
      <c r="C1306" t="s">
        <v>659</v>
      </c>
      <c r="D1306" t="s">
        <v>683</v>
      </c>
      <c r="E1306" t="s">
        <v>671</v>
      </c>
      <c r="F1306">
        <v>0</v>
      </c>
      <c r="G1306">
        <v>1120.58</v>
      </c>
      <c r="H1306" t="s">
        <v>602</v>
      </c>
      <c r="I1306">
        <v>25135264.06</v>
      </c>
      <c r="J1306" t="s">
        <v>641</v>
      </c>
    </row>
    <row r="1307" spans="1:10">
      <c r="A1307">
        <v>6</v>
      </c>
      <c r="B1307">
        <v>11</v>
      </c>
      <c r="C1307" t="s">
        <v>659</v>
      </c>
      <c r="D1307" t="s">
        <v>668</v>
      </c>
      <c r="E1307" t="s">
        <v>697</v>
      </c>
      <c r="F1307">
        <v>5741.23</v>
      </c>
      <c r="G1307">
        <v>0</v>
      </c>
      <c r="H1307" t="s">
        <v>602</v>
      </c>
      <c r="I1307">
        <v>25141005.29</v>
      </c>
      <c r="J1307" t="s">
        <v>641</v>
      </c>
    </row>
    <row r="1308" spans="1:10">
      <c r="A1308">
        <v>6</v>
      </c>
      <c r="B1308">
        <v>11</v>
      </c>
      <c r="C1308" t="s">
        <v>659</v>
      </c>
      <c r="D1308" t="s">
        <v>652</v>
      </c>
      <c r="E1308" t="s">
        <v>697</v>
      </c>
      <c r="F1308">
        <v>2835.65</v>
      </c>
      <c r="G1308">
        <v>0</v>
      </c>
      <c r="H1308" t="s">
        <v>602</v>
      </c>
      <c r="I1308">
        <v>25143840.94</v>
      </c>
      <c r="J1308" t="s">
        <v>641</v>
      </c>
    </row>
    <row r="1309" spans="1:10">
      <c r="A1309">
        <v>6</v>
      </c>
      <c r="B1309">
        <v>11</v>
      </c>
      <c r="C1309" t="s">
        <v>659</v>
      </c>
      <c r="D1309" t="s">
        <v>675</v>
      </c>
      <c r="E1309" t="s">
        <v>697</v>
      </c>
      <c r="F1309">
        <v>1717.38</v>
      </c>
      <c r="G1309">
        <v>0</v>
      </c>
      <c r="H1309" t="s">
        <v>602</v>
      </c>
      <c r="I1309">
        <v>25145558.32</v>
      </c>
      <c r="J1309" t="s">
        <v>641</v>
      </c>
    </row>
    <row r="1310" spans="1:10">
      <c r="A1310">
        <v>6</v>
      </c>
      <c r="B1310">
        <v>11</v>
      </c>
      <c r="C1310" t="s">
        <v>659</v>
      </c>
      <c r="D1310" t="s">
        <v>667</v>
      </c>
      <c r="E1310" t="s">
        <v>697</v>
      </c>
      <c r="F1310">
        <v>41636.41</v>
      </c>
      <c r="G1310">
        <v>0</v>
      </c>
      <c r="H1310" t="s">
        <v>602</v>
      </c>
      <c r="I1310">
        <v>25187194.73</v>
      </c>
      <c r="J1310" t="s">
        <v>641</v>
      </c>
    </row>
    <row r="1311" spans="1:10">
      <c r="A1311">
        <v>6</v>
      </c>
      <c r="B1311">
        <v>11</v>
      </c>
      <c r="C1311" t="s">
        <v>659</v>
      </c>
      <c r="D1311" t="s">
        <v>764</v>
      </c>
      <c r="E1311" t="s">
        <v>697</v>
      </c>
      <c r="F1311">
        <v>80477.08</v>
      </c>
      <c r="G1311">
        <v>0</v>
      </c>
      <c r="H1311" t="s">
        <v>602</v>
      </c>
      <c r="I1311">
        <v>25267671.81</v>
      </c>
      <c r="J1311" t="s">
        <v>641</v>
      </c>
    </row>
    <row r="1312" hidden="1" spans="1:10">
      <c r="A1312">
        <v>6</v>
      </c>
      <c r="B1312">
        <v>12</v>
      </c>
      <c r="C1312" t="s">
        <v>670</v>
      </c>
      <c r="D1312" t="s">
        <v>679</v>
      </c>
      <c r="E1312" t="s">
        <v>671</v>
      </c>
      <c r="F1312">
        <v>0</v>
      </c>
      <c r="G1312">
        <v>650.35</v>
      </c>
      <c r="H1312" t="s">
        <v>602</v>
      </c>
      <c r="I1312">
        <v>25267021.46</v>
      </c>
      <c r="J1312" t="s">
        <v>641</v>
      </c>
    </row>
    <row r="1313" hidden="1" spans="1:10">
      <c r="A1313">
        <v>6</v>
      </c>
      <c r="B1313">
        <v>12</v>
      </c>
      <c r="C1313" t="s">
        <v>670</v>
      </c>
      <c r="D1313" t="s">
        <v>751</v>
      </c>
      <c r="E1313" t="s">
        <v>671</v>
      </c>
      <c r="F1313">
        <v>0</v>
      </c>
      <c r="G1313">
        <v>950.5</v>
      </c>
      <c r="H1313" t="s">
        <v>602</v>
      </c>
      <c r="I1313">
        <v>25266070.96</v>
      </c>
      <c r="J1313" t="s">
        <v>641</v>
      </c>
    </row>
    <row r="1314" hidden="1" spans="1:10">
      <c r="A1314">
        <v>6</v>
      </c>
      <c r="B1314">
        <v>12</v>
      </c>
      <c r="C1314" t="s">
        <v>670</v>
      </c>
      <c r="D1314" t="s">
        <v>672</v>
      </c>
      <c r="E1314" t="s">
        <v>671</v>
      </c>
      <c r="F1314">
        <v>0</v>
      </c>
      <c r="G1314">
        <v>20110.57</v>
      </c>
      <c r="H1314" t="s">
        <v>602</v>
      </c>
      <c r="I1314">
        <v>25245960.39</v>
      </c>
      <c r="J1314" t="s">
        <v>641</v>
      </c>
    </row>
    <row r="1315" hidden="1" spans="1:10">
      <c r="A1315">
        <v>6</v>
      </c>
      <c r="B1315">
        <v>12</v>
      </c>
      <c r="C1315" t="s">
        <v>670</v>
      </c>
      <c r="D1315" t="s">
        <v>711</v>
      </c>
      <c r="E1315" t="s">
        <v>671</v>
      </c>
      <c r="F1315">
        <v>0</v>
      </c>
      <c r="G1315">
        <v>1300.68</v>
      </c>
      <c r="H1315" t="s">
        <v>602</v>
      </c>
      <c r="I1315">
        <v>25244659.71</v>
      </c>
      <c r="J1315" t="s">
        <v>641</v>
      </c>
    </row>
    <row r="1316" hidden="1" spans="1:10">
      <c r="A1316">
        <v>6</v>
      </c>
      <c r="B1316">
        <v>12</v>
      </c>
      <c r="C1316" t="s">
        <v>670</v>
      </c>
      <c r="D1316" t="s">
        <v>651</v>
      </c>
      <c r="E1316" t="s">
        <v>671</v>
      </c>
      <c r="F1316">
        <v>0</v>
      </c>
      <c r="G1316">
        <v>1080.57</v>
      </c>
      <c r="H1316" t="s">
        <v>602</v>
      </c>
      <c r="I1316">
        <v>25243579.14</v>
      </c>
      <c r="J1316" t="s">
        <v>641</v>
      </c>
    </row>
    <row r="1317" hidden="1" spans="1:10">
      <c r="A1317">
        <v>6</v>
      </c>
      <c r="B1317">
        <v>12</v>
      </c>
      <c r="C1317" t="s">
        <v>670</v>
      </c>
      <c r="D1317" t="s">
        <v>639</v>
      </c>
      <c r="E1317" t="s">
        <v>671</v>
      </c>
      <c r="F1317">
        <v>0</v>
      </c>
      <c r="G1317">
        <v>2251.19</v>
      </c>
      <c r="H1317" t="s">
        <v>602</v>
      </c>
      <c r="I1317">
        <v>25241327.95</v>
      </c>
      <c r="J1317" t="s">
        <v>641</v>
      </c>
    </row>
    <row r="1318" hidden="1" spans="1:10">
      <c r="A1318">
        <v>6</v>
      </c>
      <c r="B1318">
        <v>12</v>
      </c>
      <c r="C1318" t="s">
        <v>670</v>
      </c>
      <c r="D1318" t="s">
        <v>696</v>
      </c>
      <c r="E1318" t="s">
        <v>671</v>
      </c>
      <c r="F1318">
        <v>0</v>
      </c>
      <c r="G1318">
        <v>1490.79</v>
      </c>
      <c r="H1318" t="s">
        <v>602</v>
      </c>
      <c r="I1318">
        <v>25239837.16</v>
      </c>
      <c r="J1318" t="s">
        <v>641</v>
      </c>
    </row>
    <row r="1319" spans="1:10">
      <c r="A1319">
        <v>6</v>
      </c>
      <c r="B1319">
        <v>12</v>
      </c>
      <c r="C1319" t="s">
        <v>670</v>
      </c>
      <c r="D1319" t="s">
        <v>675</v>
      </c>
      <c r="E1319" t="s">
        <v>653</v>
      </c>
      <c r="F1319">
        <v>589.1</v>
      </c>
      <c r="G1319">
        <v>0</v>
      </c>
      <c r="H1319" t="s">
        <v>602</v>
      </c>
      <c r="I1319">
        <v>25240426.26</v>
      </c>
      <c r="J1319" t="s">
        <v>641</v>
      </c>
    </row>
    <row r="1320" spans="1:10">
      <c r="A1320">
        <v>6</v>
      </c>
      <c r="B1320">
        <v>12</v>
      </c>
      <c r="C1320" t="s">
        <v>670</v>
      </c>
      <c r="D1320" t="s">
        <v>673</v>
      </c>
      <c r="E1320" t="s">
        <v>653</v>
      </c>
      <c r="F1320">
        <v>13878.79</v>
      </c>
      <c r="G1320">
        <v>0</v>
      </c>
      <c r="H1320" t="s">
        <v>602</v>
      </c>
      <c r="I1320">
        <v>25254305.05</v>
      </c>
      <c r="J1320" t="s">
        <v>641</v>
      </c>
    </row>
    <row r="1321" hidden="1" spans="1:10">
      <c r="A1321">
        <v>6</v>
      </c>
      <c r="B1321">
        <v>13</v>
      </c>
      <c r="C1321" t="s">
        <v>676</v>
      </c>
      <c r="D1321" t="s">
        <v>679</v>
      </c>
      <c r="E1321" t="s">
        <v>671</v>
      </c>
      <c r="F1321">
        <v>0</v>
      </c>
      <c r="G1321">
        <v>640.34</v>
      </c>
      <c r="H1321" t="s">
        <v>602</v>
      </c>
      <c r="I1321">
        <v>25253664.71</v>
      </c>
      <c r="J1321" t="s">
        <v>641</v>
      </c>
    </row>
    <row r="1322" hidden="1" spans="1:10">
      <c r="A1322">
        <v>6</v>
      </c>
      <c r="B1322">
        <v>13</v>
      </c>
      <c r="C1322" t="s">
        <v>676</v>
      </c>
      <c r="D1322" t="s">
        <v>663</v>
      </c>
      <c r="E1322" t="s">
        <v>671</v>
      </c>
      <c r="F1322">
        <v>0</v>
      </c>
      <c r="G1322">
        <v>2271.2</v>
      </c>
      <c r="H1322" t="s">
        <v>602</v>
      </c>
      <c r="I1322">
        <v>25251393.51</v>
      </c>
      <c r="J1322" t="s">
        <v>641</v>
      </c>
    </row>
    <row r="1323" hidden="1" spans="1:10">
      <c r="A1323">
        <v>6</v>
      </c>
      <c r="B1323">
        <v>13</v>
      </c>
      <c r="C1323" t="s">
        <v>676</v>
      </c>
      <c r="D1323" t="s">
        <v>661</v>
      </c>
      <c r="E1323" t="s">
        <v>671</v>
      </c>
      <c r="F1323">
        <v>0</v>
      </c>
      <c r="G1323">
        <v>5512.9</v>
      </c>
      <c r="H1323" t="s">
        <v>602</v>
      </c>
      <c r="I1323">
        <v>25245880.61</v>
      </c>
      <c r="J1323" t="s">
        <v>641</v>
      </c>
    </row>
    <row r="1324" hidden="1" spans="1:10">
      <c r="A1324">
        <v>6</v>
      </c>
      <c r="B1324">
        <v>13</v>
      </c>
      <c r="C1324" t="s">
        <v>676</v>
      </c>
      <c r="D1324" t="s">
        <v>651</v>
      </c>
      <c r="E1324" t="s">
        <v>671</v>
      </c>
      <c r="F1324">
        <v>0</v>
      </c>
      <c r="G1324">
        <v>1050.56</v>
      </c>
      <c r="H1324" t="s">
        <v>602</v>
      </c>
      <c r="I1324">
        <v>25244830.05</v>
      </c>
      <c r="J1324" t="s">
        <v>641</v>
      </c>
    </row>
    <row r="1325" hidden="1" spans="1:10">
      <c r="A1325">
        <v>6</v>
      </c>
      <c r="B1325">
        <v>13</v>
      </c>
      <c r="C1325" t="s">
        <v>676</v>
      </c>
      <c r="D1325" t="s">
        <v>642</v>
      </c>
      <c r="E1325" t="s">
        <v>671</v>
      </c>
      <c r="F1325">
        <v>0</v>
      </c>
      <c r="G1325">
        <v>7473.92</v>
      </c>
      <c r="H1325" t="s">
        <v>602</v>
      </c>
      <c r="I1325">
        <v>25237356.13</v>
      </c>
      <c r="J1325" t="s">
        <v>641</v>
      </c>
    </row>
    <row r="1326" spans="1:10">
      <c r="A1326">
        <v>6</v>
      </c>
      <c r="B1326">
        <v>13</v>
      </c>
      <c r="C1326" t="s">
        <v>676</v>
      </c>
      <c r="D1326" t="s">
        <v>687</v>
      </c>
      <c r="E1326" t="s">
        <v>653</v>
      </c>
      <c r="F1326">
        <v>8916.37</v>
      </c>
      <c r="G1326">
        <v>0</v>
      </c>
      <c r="H1326" t="s">
        <v>602</v>
      </c>
      <c r="I1326">
        <v>25246272.5</v>
      </c>
      <c r="J1326" t="s">
        <v>641</v>
      </c>
    </row>
    <row r="1327" spans="1:10">
      <c r="A1327">
        <v>6</v>
      </c>
      <c r="B1327">
        <v>13</v>
      </c>
      <c r="C1327" t="s">
        <v>676</v>
      </c>
      <c r="D1327" t="s">
        <v>735</v>
      </c>
      <c r="E1327" t="s">
        <v>653</v>
      </c>
      <c r="F1327">
        <v>3474.68</v>
      </c>
      <c r="G1327">
        <v>0</v>
      </c>
      <c r="H1327" t="s">
        <v>602</v>
      </c>
      <c r="I1327">
        <v>25249747.18</v>
      </c>
      <c r="J1327" t="s">
        <v>641</v>
      </c>
    </row>
    <row r="1328" hidden="1" spans="1:10">
      <c r="A1328">
        <v>6</v>
      </c>
      <c r="B1328">
        <v>13</v>
      </c>
      <c r="C1328" t="s">
        <v>676</v>
      </c>
      <c r="D1328" t="s">
        <v>792</v>
      </c>
      <c r="E1328" t="s">
        <v>653</v>
      </c>
      <c r="F1328">
        <v>48000</v>
      </c>
      <c r="G1328">
        <v>0</v>
      </c>
      <c r="H1328" t="s">
        <v>602</v>
      </c>
      <c r="I1328">
        <v>25297747.18</v>
      </c>
      <c r="J1328" t="s">
        <v>641</v>
      </c>
    </row>
    <row r="1329" hidden="1" spans="1:10">
      <c r="A1329">
        <v>6</v>
      </c>
      <c r="B1329">
        <v>14</v>
      </c>
      <c r="C1329" t="s">
        <v>678</v>
      </c>
      <c r="D1329" t="s">
        <v>672</v>
      </c>
      <c r="E1329" t="s">
        <v>671</v>
      </c>
      <c r="F1329">
        <v>0</v>
      </c>
      <c r="G1329">
        <v>5993.15</v>
      </c>
      <c r="H1329" t="s">
        <v>602</v>
      </c>
      <c r="I1329">
        <v>25291754.03</v>
      </c>
      <c r="J1329" t="s">
        <v>641</v>
      </c>
    </row>
    <row r="1330" hidden="1" spans="1:10">
      <c r="A1330">
        <v>6</v>
      </c>
      <c r="B1330">
        <v>14</v>
      </c>
      <c r="C1330" t="s">
        <v>678</v>
      </c>
      <c r="D1330" t="s">
        <v>696</v>
      </c>
      <c r="E1330" t="s">
        <v>671</v>
      </c>
      <c r="F1330">
        <v>0</v>
      </c>
      <c r="G1330">
        <v>730.39</v>
      </c>
      <c r="H1330" t="s">
        <v>602</v>
      </c>
      <c r="I1330">
        <v>25291023.64</v>
      </c>
      <c r="J1330" t="s">
        <v>641</v>
      </c>
    </row>
    <row r="1331" hidden="1" spans="1:10">
      <c r="A1331">
        <v>6</v>
      </c>
      <c r="B1331">
        <v>14</v>
      </c>
      <c r="C1331" t="s">
        <v>678</v>
      </c>
      <c r="D1331" t="s">
        <v>750</v>
      </c>
      <c r="E1331" t="s">
        <v>671</v>
      </c>
      <c r="F1331">
        <v>0</v>
      </c>
      <c r="G1331">
        <v>17409.14</v>
      </c>
      <c r="H1331" t="s">
        <v>602</v>
      </c>
      <c r="I1331">
        <v>25273614.5</v>
      </c>
      <c r="J1331" t="s">
        <v>641</v>
      </c>
    </row>
    <row r="1332" hidden="1" spans="1:10">
      <c r="A1332">
        <v>6</v>
      </c>
      <c r="B1332">
        <v>14</v>
      </c>
      <c r="C1332" t="s">
        <v>678</v>
      </c>
      <c r="D1332" t="s">
        <v>663</v>
      </c>
      <c r="E1332" t="s">
        <v>671</v>
      </c>
      <c r="F1332">
        <v>0</v>
      </c>
      <c r="G1332">
        <v>14727.75</v>
      </c>
      <c r="H1332" t="s">
        <v>602</v>
      </c>
      <c r="I1332">
        <v>25258886.75</v>
      </c>
      <c r="J1332" t="s">
        <v>641</v>
      </c>
    </row>
    <row r="1333" hidden="1" spans="1:10">
      <c r="A1333">
        <v>6</v>
      </c>
      <c r="B1333">
        <v>14</v>
      </c>
      <c r="C1333" t="s">
        <v>678</v>
      </c>
      <c r="D1333" t="s">
        <v>683</v>
      </c>
      <c r="E1333" t="s">
        <v>671</v>
      </c>
      <c r="F1333">
        <v>0</v>
      </c>
      <c r="G1333">
        <v>570.3</v>
      </c>
      <c r="H1333" t="s">
        <v>602</v>
      </c>
      <c r="I1333">
        <v>25258316.45</v>
      </c>
      <c r="J1333" t="s">
        <v>641</v>
      </c>
    </row>
    <row r="1334" spans="1:10">
      <c r="A1334">
        <v>6</v>
      </c>
      <c r="B1334">
        <v>14</v>
      </c>
      <c r="C1334" t="s">
        <v>678</v>
      </c>
      <c r="D1334" t="s">
        <v>673</v>
      </c>
      <c r="E1334" t="s">
        <v>653</v>
      </c>
      <c r="F1334">
        <v>6190.54</v>
      </c>
      <c r="G1334">
        <v>0</v>
      </c>
      <c r="H1334" t="s">
        <v>602</v>
      </c>
      <c r="I1334">
        <v>25264506.99</v>
      </c>
      <c r="J1334" t="s">
        <v>641</v>
      </c>
    </row>
    <row r="1335" spans="1:10">
      <c r="A1335">
        <v>6</v>
      </c>
      <c r="B1335">
        <v>14</v>
      </c>
      <c r="C1335" t="s">
        <v>678</v>
      </c>
      <c r="D1335" t="s">
        <v>687</v>
      </c>
      <c r="E1335" t="s">
        <v>653</v>
      </c>
      <c r="F1335">
        <v>2266.53</v>
      </c>
      <c r="G1335">
        <v>0</v>
      </c>
      <c r="H1335" t="s">
        <v>602</v>
      </c>
      <c r="I1335">
        <v>25266773.52</v>
      </c>
      <c r="J1335" t="s">
        <v>641</v>
      </c>
    </row>
    <row r="1336" spans="1:10">
      <c r="A1336">
        <v>6</v>
      </c>
      <c r="B1336">
        <v>14</v>
      </c>
      <c r="C1336" t="s">
        <v>678</v>
      </c>
      <c r="D1336" t="s">
        <v>668</v>
      </c>
      <c r="E1336" t="s">
        <v>653</v>
      </c>
      <c r="F1336">
        <v>16924.15</v>
      </c>
      <c r="G1336">
        <v>0</v>
      </c>
      <c r="H1336" t="s">
        <v>602</v>
      </c>
      <c r="I1336">
        <v>25283697.67</v>
      </c>
      <c r="J1336" t="s">
        <v>641</v>
      </c>
    </row>
    <row r="1337" hidden="1" spans="1:10">
      <c r="A1337">
        <v>6</v>
      </c>
      <c r="B1337">
        <v>17</v>
      </c>
      <c r="C1337" t="s">
        <v>681</v>
      </c>
      <c r="D1337" t="s">
        <v>663</v>
      </c>
      <c r="E1337" t="s">
        <v>671</v>
      </c>
      <c r="F1337">
        <v>0</v>
      </c>
      <c r="G1337">
        <v>4082.14</v>
      </c>
      <c r="H1337" t="s">
        <v>602</v>
      </c>
      <c r="I1337">
        <v>25279615.53</v>
      </c>
      <c r="J1337" t="s">
        <v>641</v>
      </c>
    </row>
    <row r="1338" hidden="1" spans="1:10">
      <c r="A1338">
        <v>6</v>
      </c>
      <c r="B1338">
        <v>17</v>
      </c>
      <c r="C1338" t="s">
        <v>681</v>
      </c>
      <c r="D1338" t="s">
        <v>683</v>
      </c>
      <c r="E1338" t="s">
        <v>671</v>
      </c>
      <c r="F1338">
        <v>0</v>
      </c>
      <c r="G1338">
        <v>2271.19</v>
      </c>
      <c r="H1338" t="s">
        <v>602</v>
      </c>
      <c r="I1338">
        <v>25277344.34</v>
      </c>
      <c r="J1338" t="s">
        <v>641</v>
      </c>
    </row>
    <row r="1339" hidden="1" spans="1:10">
      <c r="A1339">
        <v>6</v>
      </c>
      <c r="B1339">
        <v>17</v>
      </c>
      <c r="C1339" t="s">
        <v>681</v>
      </c>
      <c r="D1339" t="s">
        <v>661</v>
      </c>
      <c r="E1339" t="s">
        <v>671</v>
      </c>
      <c r="F1339">
        <v>0</v>
      </c>
      <c r="G1339">
        <v>5472.88</v>
      </c>
      <c r="H1339" t="s">
        <v>602</v>
      </c>
      <c r="I1339">
        <v>25271871.46</v>
      </c>
      <c r="J1339" t="s">
        <v>641</v>
      </c>
    </row>
    <row r="1340" hidden="1" spans="1:10">
      <c r="A1340">
        <v>6</v>
      </c>
      <c r="B1340">
        <v>17</v>
      </c>
      <c r="C1340" t="s">
        <v>681</v>
      </c>
      <c r="D1340" t="s">
        <v>751</v>
      </c>
      <c r="E1340" t="s">
        <v>671</v>
      </c>
      <c r="F1340">
        <v>0</v>
      </c>
      <c r="G1340">
        <v>920.48</v>
      </c>
      <c r="H1340" t="s">
        <v>602</v>
      </c>
      <c r="I1340">
        <v>25270950.98</v>
      </c>
      <c r="J1340" t="s">
        <v>641</v>
      </c>
    </row>
    <row r="1341" hidden="1" spans="1:10">
      <c r="A1341">
        <v>6</v>
      </c>
      <c r="B1341">
        <v>17</v>
      </c>
      <c r="C1341" t="s">
        <v>681</v>
      </c>
      <c r="D1341" t="s">
        <v>672</v>
      </c>
      <c r="E1341" t="s">
        <v>671</v>
      </c>
      <c r="F1341">
        <v>0</v>
      </c>
      <c r="G1341">
        <v>5983.14</v>
      </c>
      <c r="H1341" t="s">
        <v>602</v>
      </c>
      <c r="I1341">
        <v>25264967.84</v>
      </c>
      <c r="J1341" t="s">
        <v>641</v>
      </c>
    </row>
    <row r="1342" hidden="1" spans="1:10">
      <c r="A1342">
        <v>6</v>
      </c>
      <c r="B1342">
        <v>17</v>
      </c>
      <c r="C1342" t="s">
        <v>681</v>
      </c>
      <c r="D1342" t="s">
        <v>639</v>
      </c>
      <c r="E1342" t="s">
        <v>671</v>
      </c>
      <c r="F1342">
        <v>0</v>
      </c>
      <c r="G1342">
        <v>1170.62</v>
      </c>
      <c r="H1342" t="s">
        <v>602</v>
      </c>
      <c r="I1342">
        <v>25263797.22</v>
      </c>
      <c r="J1342" t="s">
        <v>641</v>
      </c>
    </row>
    <row r="1343" hidden="1" spans="1:10">
      <c r="A1343">
        <v>6</v>
      </c>
      <c r="B1343">
        <v>17</v>
      </c>
      <c r="C1343" t="s">
        <v>681</v>
      </c>
      <c r="D1343" t="s">
        <v>793</v>
      </c>
      <c r="E1343" t="s">
        <v>671</v>
      </c>
      <c r="F1343">
        <v>0</v>
      </c>
      <c r="G1343">
        <v>6943.64</v>
      </c>
      <c r="H1343" t="s">
        <v>602</v>
      </c>
      <c r="I1343">
        <v>25256853.58</v>
      </c>
      <c r="J1343" t="s">
        <v>641</v>
      </c>
    </row>
    <row r="1344" spans="1:10">
      <c r="A1344">
        <v>6</v>
      </c>
      <c r="B1344">
        <v>17</v>
      </c>
      <c r="C1344" t="s">
        <v>681</v>
      </c>
      <c r="D1344" t="s">
        <v>687</v>
      </c>
      <c r="E1344" t="s">
        <v>653</v>
      </c>
      <c r="F1344">
        <v>8257.39</v>
      </c>
      <c r="G1344">
        <v>0</v>
      </c>
      <c r="H1344" t="s">
        <v>602</v>
      </c>
      <c r="I1344">
        <v>25265110.97</v>
      </c>
      <c r="J1344" t="s">
        <v>641</v>
      </c>
    </row>
    <row r="1345" spans="1:10">
      <c r="A1345">
        <v>6</v>
      </c>
      <c r="B1345">
        <v>17</v>
      </c>
      <c r="C1345" t="s">
        <v>681</v>
      </c>
      <c r="D1345" t="s">
        <v>675</v>
      </c>
      <c r="E1345" t="s">
        <v>653</v>
      </c>
      <c r="F1345">
        <v>1727.37</v>
      </c>
      <c r="G1345">
        <v>0</v>
      </c>
      <c r="H1345" t="s">
        <v>602</v>
      </c>
      <c r="I1345">
        <v>25266838.34</v>
      </c>
      <c r="J1345" t="s">
        <v>641</v>
      </c>
    </row>
    <row r="1346" spans="1:10">
      <c r="A1346">
        <v>6</v>
      </c>
      <c r="B1346">
        <v>17</v>
      </c>
      <c r="C1346" t="s">
        <v>681</v>
      </c>
      <c r="D1346" t="s">
        <v>673</v>
      </c>
      <c r="E1346" t="s">
        <v>653</v>
      </c>
      <c r="F1346">
        <v>6190.54</v>
      </c>
      <c r="G1346">
        <v>0</v>
      </c>
      <c r="H1346" t="s">
        <v>602</v>
      </c>
      <c r="I1346">
        <v>25273028.88</v>
      </c>
      <c r="J1346" t="s">
        <v>641</v>
      </c>
    </row>
    <row r="1347" hidden="1" spans="1:10">
      <c r="A1347">
        <v>6</v>
      </c>
      <c r="B1347">
        <v>17</v>
      </c>
      <c r="C1347" t="s">
        <v>681</v>
      </c>
      <c r="D1347" t="s">
        <v>794</v>
      </c>
      <c r="E1347" t="s">
        <v>653</v>
      </c>
      <c r="F1347">
        <v>193350</v>
      </c>
      <c r="G1347">
        <v>0</v>
      </c>
      <c r="H1347" t="s">
        <v>602</v>
      </c>
      <c r="I1347">
        <v>25466378.88</v>
      </c>
      <c r="J1347" t="s">
        <v>641</v>
      </c>
    </row>
    <row r="1348" hidden="1" spans="1:10">
      <c r="A1348">
        <v>6</v>
      </c>
      <c r="B1348">
        <v>18</v>
      </c>
      <c r="C1348" t="s">
        <v>688</v>
      </c>
      <c r="D1348" t="s">
        <v>683</v>
      </c>
      <c r="E1348" t="s">
        <v>671</v>
      </c>
      <c r="F1348">
        <v>0</v>
      </c>
      <c r="G1348">
        <v>1650.86</v>
      </c>
      <c r="H1348" t="s">
        <v>602</v>
      </c>
      <c r="I1348">
        <v>25464728.02</v>
      </c>
      <c r="J1348" t="s">
        <v>641</v>
      </c>
    </row>
    <row r="1349" hidden="1" spans="1:10">
      <c r="A1349">
        <v>6</v>
      </c>
      <c r="B1349">
        <v>18</v>
      </c>
      <c r="C1349" t="s">
        <v>688</v>
      </c>
      <c r="D1349" t="s">
        <v>692</v>
      </c>
      <c r="E1349" t="s">
        <v>671</v>
      </c>
      <c r="F1349">
        <v>0</v>
      </c>
      <c r="G1349">
        <v>1380.72</v>
      </c>
      <c r="H1349" t="s">
        <v>602</v>
      </c>
      <c r="I1349">
        <v>25463347.3</v>
      </c>
      <c r="J1349" t="s">
        <v>641</v>
      </c>
    </row>
    <row r="1350" hidden="1" spans="1:10">
      <c r="A1350">
        <v>6</v>
      </c>
      <c r="B1350">
        <v>18</v>
      </c>
      <c r="C1350" t="s">
        <v>688</v>
      </c>
      <c r="D1350" t="s">
        <v>661</v>
      </c>
      <c r="E1350" t="s">
        <v>671</v>
      </c>
      <c r="F1350">
        <v>0</v>
      </c>
      <c r="G1350">
        <v>21311.18</v>
      </c>
      <c r="H1350" t="s">
        <v>602</v>
      </c>
      <c r="I1350">
        <v>25442036.12</v>
      </c>
      <c r="J1350" t="s">
        <v>641</v>
      </c>
    </row>
    <row r="1351" hidden="1" spans="1:10">
      <c r="A1351">
        <v>6</v>
      </c>
      <c r="B1351">
        <v>18</v>
      </c>
      <c r="C1351" t="s">
        <v>688</v>
      </c>
      <c r="D1351" t="s">
        <v>795</v>
      </c>
      <c r="E1351" t="s">
        <v>671</v>
      </c>
      <c r="F1351">
        <v>0</v>
      </c>
      <c r="G1351">
        <v>6983.68</v>
      </c>
      <c r="H1351" t="s">
        <v>602</v>
      </c>
      <c r="I1351">
        <v>25435052.44</v>
      </c>
      <c r="J1351" t="s">
        <v>641</v>
      </c>
    </row>
    <row r="1352" hidden="1" spans="1:10">
      <c r="A1352">
        <v>6</v>
      </c>
      <c r="B1352">
        <v>18</v>
      </c>
      <c r="C1352" t="s">
        <v>688</v>
      </c>
      <c r="D1352" t="s">
        <v>639</v>
      </c>
      <c r="E1352" t="s">
        <v>671</v>
      </c>
      <c r="F1352">
        <v>0</v>
      </c>
      <c r="G1352">
        <v>4412.33</v>
      </c>
      <c r="H1352" t="s">
        <v>602</v>
      </c>
      <c r="I1352">
        <v>25430640.11</v>
      </c>
      <c r="J1352" t="s">
        <v>641</v>
      </c>
    </row>
    <row r="1353" hidden="1" spans="1:10">
      <c r="A1353">
        <v>6</v>
      </c>
      <c r="B1353">
        <v>18</v>
      </c>
      <c r="C1353" t="s">
        <v>688</v>
      </c>
      <c r="D1353" t="s">
        <v>793</v>
      </c>
      <c r="E1353" t="s">
        <v>671</v>
      </c>
      <c r="F1353">
        <v>0</v>
      </c>
      <c r="G1353">
        <v>133239.99</v>
      </c>
      <c r="H1353" t="s">
        <v>602</v>
      </c>
      <c r="I1353">
        <v>25297400.12</v>
      </c>
      <c r="J1353" t="s">
        <v>641</v>
      </c>
    </row>
    <row r="1354" spans="1:10">
      <c r="A1354">
        <v>6</v>
      </c>
      <c r="B1354">
        <v>18</v>
      </c>
      <c r="C1354" t="s">
        <v>688</v>
      </c>
      <c r="D1354" t="s">
        <v>675</v>
      </c>
      <c r="E1354" t="s">
        <v>653</v>
      </c>
      <c r="F1354">
        <v>549.16</v>
      </c>
      <c r="G1354">
        <v>0</v>
      </c>
      <c r="H1354" t="s">
        <v>602</v>
      </c>
      <c r="I1354">
        <v>25297949.28</v>
      </c>
      <c r="J1354" t="s">
        <v>641</v>
      </c>
    </row>
    <row r="1355" spans="1:10">
      <c r="A1355">
        <v>6</v>
      </c>
      <c r="B1355">
        <v>18</v>
      </c>
      <c r="C1355" t="s">
        <v>688</v>
      </c>
      <c r="D1355" t="s">
        <v>668</v>
      </c>
      <c r="E1355" t="s">
        <v>653</v>
      </c>
      <c r="F1355">
        <v>11033.14</v>
      </c>
      <c r="G1355">
        <v>0</v>
      </c>
      <c r="H1355" t="s">
        <v>602</v>
      </c>
      <c r="I1355">
        <v>25308982.42</v>
      </c>
      <c r="J1355" t="s">
        <v>641</v>
      </c>
    </row>
    <row r="1356" spans="1:10">
      <c r="A1356">
        <v>6</v>
      </c>
      <c r="B1356">
        <v>18</v>
      </c>
      <c r="C1356" t="s">
        <v>688</v>
      </c>
      <c r="D1356" t="s">
        <v>735</v>
      </c>
      <c r="E1356" t="s">
        <v>653</v>
      </c>
      <c r="F1356">
        <v>3324.91</v>
      </c>
      <c r="G1356">
        <v>0</v>
      </c>
      <c r="H1356" t="s">
        <v>602</v>
      </c>
      <c r="I1356">
        <v>25312307.33</v>
      </c>
      <c r="J1356" t="s">
        <v>641</v>
      </c>
    </row>
    <row r="1357" spans="1:10">
      <c r="A1357">
        <v>6</v>
      </c>
      <c r="B1357">
        <v>18</v>
      </c>
      <c r="C1357" t="s">
        <v>688</v>
      </c>
      <c r="D1357" t="s">
        <v>702</v>
      </c>
      <c r="E1357" t="s">
        <v>653</v>
      </c>
      <c r="F1357">
        <v>34127.85</v>
      </c>
      <c r="G1357">
        <v>0</v>
      </c>
      <c r="H1357" t="s">
        <v>602</v>
      </c>
      <c r="I1357">
        <v>25346435.18</v>
      </c>
      <c r="J1357" t="s">
        <v>641</v>
      </c>
    </row>
    <row r="1358" hidden="1" spans="1:10">
      <c r="A1358">
        <v>6</v>
      </c>
      <c r="B1358">
        <v>19</v>
      </c>
      <c r="C1358" t="s">
        <v>796</v>
      </c>
      <c r="D1358" t="s">
        <v>797</v>
      </c>
      <c r="E1358" t="s">
        <v>724</v>
      </c>
      <c r="F1358">
        <v>0</v>
      </c>
      <c r="G1358">
        <v>13000000</v>
      </c>
      <c r="H1358" t="s">
        <v>602</v>
      </c>
      <c r="I1358">
        <v>12346435.18</v>
      </c>
      <c r="J1358" t="s">
        <v>758</v>
      </c>
    </row>
    <row r="1359" hidden="1" spans="1:10">
      <c r="A1359">
        <v>6</v>
      </c>
      <c r="B1359">
        <v>19</v>
      </c>
      <c r="C1359" t="s">
        <v>796</v>
      </c>
      <c r="D1359" t="s">
        <v>729</v>
      </c>
      <c r="E1359" t="s">
        <v>724</v>
      </c>
      <c r="F1359">
        <v>0</v>
      </c>
      <c r="G1359">
        <v>7000000</v>
      </c>
      <c r="H1359" t="s">
        <v>602</v>
      </c>
      <c r="I1359">
        <v>5346435.18</v>
      </c>
      <c r="J1359" t="s">
        <v>758</v>
      </c>
    </row>
    <row r="1360" hidden="1" spans="1:10">
      <c r="A1360">
        <v>6</v>
      </c>
      <c r="B1360">
        <v>19</v>
      </c>
      <c r="C1360" t="s">
        <v>689</v>
      </c>
      <c r="D1360" t="s">
        <v>793</v>
      </c>
      <c r="E1360" t="s">
        <v>671</v>
      </c>
      <c r="F1360">
        <v>0</v>
      </c>
      <c r="G1360">
        <v>6783.56</v>
      </c>
      <c r="H1360" t="s">
        <v>602</v>
      </c>
      <c r="I1360">
        <v>5339651.62</v>
      </c>
      <c r="J1360" t="s">
        <v>641</v>
      </c>
    </row>
    <row r="1361" hidden="1" spans="1:10">
      <c r="A1361">
        <v>6</v>
      </c>
      <c r="B1361">
        <v>19</v>
      </c>
      <c r="C1361" t="s">
        <v>689</v>
      </c>
      <c r="D1361" t="s">
        <v>663</v>
      </c>
      <c r="E1361" t="s">
        <v>671</v>
      </c>
      <c r="F1361">
        <v>0</v>
      </c>
      <c r="G1361">
        <v>14717.74</v>
      </c>
      <c r="H1361" t="s">
        <v>602</v>
      </c>
      <c r="I1361">
        <v>5324933.88</v>
      </c>
      <c r="J1361" t="s">
        <v>641</v>
      </c>
    </row>
    <row r="1362" hidden="1" spans="1:10">
      <c r="A1362">
        <v>6</v>
      </c>
      <c r="B1362">
        <v>19</v>
      </c>
      <c r="C1362" t="s">
        <v>689</v>
      </c>
      <c r="D1362" t="s">
        <v>661</v>
      </c>
      <c r="E1362" t="s">
        <v>671</v>
      </c>
      <c r="F1362">
        <v>0</v>
      </c>
      <c r="G1362">
        <v>5232.75</v>
      </c>
      <c r="H1362" t="s">
        <v>602</v>
      </c>
      <c r="I1362">
        <v>5319701.13</v>
      </c>
      <c r="J1362" t="s">
        <v>641</v>
      </c>
    </row>
    <row r="1363" hidden="1" spans="1:10">
      <c r="A1363">
        <v>6</v>
      </c>
      <c r="B1363">
        <v>19</v>
      </c>
      <c r="C1363" t="s">
        <v>689</v>
      </c>
      <c r="D1363" t="s">
        <v>672</v>
      </c>
      <c r="E1363" t="s">
        <v>671</v>
      </c>
      <c r="F1363">
        <v>0</v>
      </c>
      <c r="G1363">
        <v>6023.16</v>
      </c>
      <c r="H1363" t="s">
        <v>602</v>
      </c>
      <c r="I1363">
        <v>5313677.97</v>
      </c>
      <c r="J1363" t="s">
        <v>641</v>
      </c>
    </row>
    <row r="1364" hidden="1" spans="1:10">
      <c r="A1364">
        <v>6</v>
      </c>
      <c r="B1364">
        <v>19</v>
      </c>
      <c r="C1364" t="s">
        <v>689</v>
      </c>
      <c r="D1364" t="s">
        <v>696</v>
      </c>
      <c r="E1364" t="s">
        <v>671</v>
      </c>
      <c r="F1364">
        <v>0</v>
      </c>
      <c r="G1364">
        <v>720.38</v>
      </c>
      <c r="H1364" t="s">
        <v>602</v>
      </c>
      <c r="I1364">
        <v>5312957.59</v>
      </c>
      <c r="J1364" t="s">
        <v>641</v>
      </c>
    </row>
    <row r="1365" hidden="1" spans="1:10">
      <c r="A1365">
        <v>6</v>
      </c>
      <c r="B1365">
        <v>19</v>
      </c>
      <c r="C1365" t="s">
        <v>689</v>
      </c>
      <c r="D1365" t="s">
        <v>639</v>
      </c>
      <c r="E1365" t="s">
        <v>671</v>
      </c>
      <c r="F1365">
        <v>0</v>
      </c>
      <c r="G1365">
        <v>4262.26</v>
      </c>
      <c r="H1365" t="s">
        <v>602</v>
      </c>
      <c r="I1365">
        <v>5308695.33</v>
      </c>
      <c r="J1365" t="s">
        <v>641</v>
      </c>
    </row>
    <row r="1366" spans="1:10">
      <c r="A1366">
        <v>6</v>
      </c>
      <c r="B1366">
        <v>19</v>
      </c>
      <c r="C1366" t="s">
        <v>689</v>
      </c>
      <c r="D1366" t="s">
        <v>735</v>
      </c>
      <c r="E1366" t="s">
        <v>653</v>
      </c>
      <c r="F1366">
        <v>1028.42</v>
      </c>
      <c r="G1366">
        <v>0</v>
      </c>
      <c r="H1366" t="s">
        <v>602</v>
      </c>
      <c r="I1366">
        <v>5309723.75</v>
      </c>
      <c r="J1366" t="s">
        <v>641</v>
      </c>
    </row>
    <row r="1367" spans="1:10">
      <c r="A1367">
        <v>6</v>
      </c>
      <c r="B1367">
        <v>19</v>
      </c>
      <c r="C1367" t="s">
        <v>689</v>
      </c>
      <c r="D1367" t="s">
        <v>702</v>
      </c>
      <c r="E1367" t="s">
        <v>653</v>
      </c>
      <c r="F1367">
        <v>32949.66</v>
      </c>
      <c r="G1367">
        <v>0</v>
      </c>
      <c r="H1367" t="s">
        <v>602</v>
      </c>
      <c r="I1367">
        <v>5342673.41</v>
      </c>
      <c r="J1367" t="s">
        <v>641</v>
      </c>
    </row>
    <row r="1368" spans="1:10">
      <c r="A1368">
        <v>6</v>
      </c>
      <c r="B1368">
        <v>19</v>
      </c>
      <c r="C1368" t="s">
        <v>689</v>
      </c>
      <c r="D1368" t="s">
        <v>687</v>
      </c>
      <c r="E1368" t="s">
        <v>653</v>
      </c>
      <c r="F1368">
        <v>1867.14</v>
      </c>
      <c r="G1368">
        <v>0</v>
      </c>
      <c r="H1368" t="s">
        <v>602</v>
      </c>
      <c r="I1368">
        <v>5344540.55</v>
      </c>
      <c r="J1368" t="s">
        <v>641</v>
      </c>
    </row>
    <row r="1369" spans="1:10">
      <c r="A1369">
        <v>6</v>
      </c>
      <c r="B1369">
        <v>19</v>
      </c>
      <c r="C1369" t="s">
        <v>689</v>
      </c>
      <c r="D1369" t="s">
        <v>668</v>
      </c>
      <c r="E1369" t="s">
        <v>653</v>
      </c>
      <c r="F1369">
        <v>5441.68</v>
      </c>
      <c r="G1369">
        <v>0</v>
      </c>
      <c r="H1369" t="s">
        <v>602</v>
      </c>
      <c r="I1369">
        <v>5349982.23</v>
      </c>
      <c r="J1369" t="s">
        <v>641</v>
      </c>
    </row>
    <row r="1370" hidden="1" spans="1:10">
      <c r="A1370">
        <v>6</v>
      </c>
      <c r="B1370">
        <v>20</v>
      </c>
      <c r="C1370" t="s">
        <v>691</v>
      </c>
      <c r="D1370" t="s">
        <v>639</v>
      </c>
      <c r="E1370" t="s">
        <v>671</v>
      </c>
      <c r="F1370">
        <v>0</v>
      </c>
      <c r="G1370">
        <v>1991.05</v>
      </c>
      <c r="H1370" t="s">
        <v>602</v>
      </c>
      <c r="I1370">
        <v>5347991.18</v>
      </c>
      <c r="J1370" t="s">
        <v>641</v>
      </c>
    </row>
    <row r="1371" hidden="1" spans="1:10">
      <c r="A1371">
        <v>6</v>
      </c>
      <c r="B1371">
        <v>20</v>
      </c>
      <c r="C1371" t="s">
        <v>691</v>
      </c>
      <c r="D1371" t="s">
        <v>793</v>
      </c>
      <c r="E1371" t="s">
        <v>671</v>
      </c>
      <c r="F1371">
        <v>0</v>
      </c>
      <c r="G1371">
        <v>5713</v>
      </c>
      <c r="H1371" t="s">
        <v>602</v>
      </c>
      <c r="I1371">
        <v>5342278.18</v>
      </c>
      <c r="J1371" t="s">
        <v>641</v>
      </c>
    </row>
    <row r="1372" hidden="1" spans="1:10">
      <c r="A1372">
        <v>6</v>
      </c>
      <c r="B1372">
        <v>20</v>
      </c>
      <c r="C1372" t="s">
        <v>691</v>
      </c>
      <c r="D1372" t="s">
        <v>683</v>
      </c>
      <c r="E1372" t="s">
        <v>671</v>
      </c>
      <c r="F1372">
        <v>0</v>
      </c>
      <c r="G1372">
        <v>1620.84</v>
      </c>
      <c r="H1372" t="s">
        <v>602</v>
      </c>
      <c r="I1372">
        <v>5340657.34</v>
      </c>
      <c r="J1372" t="s">
        <v>641</v>
      </c>
    </row>
    <row r="1373" hidden="1" spans="1:10">
      <c r="A1373">
        <v>6</v>
      </c>
      <c r="B1373">
        <v>20</v>
      </c>
      <c r="C1373" t="s">
        <v>691</v>
      </c>
      <c r="D1373" t="s">
        <v>696</v>
      </c>
      <c r="E1373" t="s">
        <v>671</v>
      </c>
      <c r="F1373">
        <v>0</v>
      </c>
      <c r="G1373">
        <v>1410.75</v>
      </c>
      <c r="H1373" t="s">
        <v>602</v>
      </c>
      <c r="I1373">
        <v>5339246.59</v>
      </c>
      <c r="J1373" t="s">
        <v>641</v>
      </c>
    </row>
    <row r="1374" spans="1:10">
      <c r="A1374">
        <v>6</v>
      </c>
      <c r="B1374">
        <v>20</v>
      </c>
      <c r="C1374" t="s">
        <v>691</v>
      </c>
      <c r="D1374" t="s">
        <v>675</v>
      </c>
      <c r="E1374" t="s">
        <v>697</v>
      </c>
      <c r="F1374">
        <v>1098.32</v>
      </c>
      <c r="G1374">
        <v>0</v>
      </c>
      <c r="H1374" t="s">
        <v>602</v>
      </c>
      <c r="I1374">
        <v>5340344.91</v>
      </c>
      <c r="J1374" t="s">
        <v>641</v>
      </c>
    </row>
    <row r="1375" spans="1:10">
      <c r="A1375">
        <v>6</v>
      </c>
      <c r="B1375">
        <v>20</v>
      </c>
      <c r="C1375" t="s">
        <v>691</v>
      </c>
      <c r="D1375" t="s">
        <v>702</v>
      </c>
      <c r="E1375" t="s">
        <v>697</v>
      </c>
      <c r="F1375">
        <v>22315.9</v>
      </c>
      <c r="G1375">
        <v>0</v>
      </c>
      <c r="H1375" t="s">
        <v>602</v>
      </c>
      <c r="I1375">
        <v>5362660.81</v>
      </c>
      <c r="J1375" t="s">
        <v>641</v>
      </c>
    </row>
    <row r="1376" spans="1:10">
      <c r="A1376">
        <v>6</v>
      </c>
      <c r="B1376">
        <v>20</v>
      </c>
      <c r="C1376" t="s">
        <v>691</v>
      </c>
      <c r="D1376" t="s">
        <v>652</v>
      </c>
      <c r="E1376" t="s">
        <v>697</v>
      </c>
      <c r="F1376">
        <v>1427.81</v>
      </c>
      <c r="G1376">
        <v>0</v>
      </c>
      <c r="H1376" t="s">
        <v>602</v>
      </c>
      <c r="I1376">
        <v>5364088.62</v>
      </c>
      <c r="J1376" t="s">
        <v>641</v>
      </c>
    </row>
    <row r="1377" hidden="1" spans="1:10">
      <c r="A1377">
        <v>6</v>
      </c>
      <c r="B1377">
        <v>20</v>
      </c>
      <c r="C1377" t="s">
        <v>691</v>
      </c>
      <c r="D1377" t="s">
        <v>798</v>
      </c>
      <c r="E1377" t="s">
        <v>697</v>
      </c>
      <c r="F1377">
        <v>53000</v>
      </c>
      <c r="G1377">
        <v>0</v>
      </c>
      <c r="H1377" t="s">
        <v>602</v>
      </c>
      <c r="I1377">
        <v>5417088.62</v>
      </c>
      <c r="J1377" t="s">
        <v>641</v>
      </c>
    </row>
    <row r="1378" hidden="1" spans="1:10">
      <c r="A1378">
        <v>6</v>
      </c>
      <c r="B1378">
        <v>21</v>
      </c>
      <c r="C1378" t="s">
        <v>698</v>
      </c>
      <c r="D1378" t="s">
        <v>683</v>
      </c>
      <c r="E1378" t="s">
        <v>671</v>
      </c>
      <c r="F1378">
        <v>0</v>
      </c>
      <c r="G1378">
        <v>1070.56</v>
      </c>
      <c r="H1378" t="s">
        <v>602</v>
      </c>
      <c r="I1378">
        <v>5416018.06</v>
      </c>
      <c r="J1378" t="s">
        <v>641</v>
      </c>
    </row>
    <row r="1379" hidden="1" spans="1:10">
      <c r="A1379">
        <v>6</v>
      </c>
      <c r="B1379">
        <v>21</v>
      </c>
      <c r="C1379" t="s">
        <v>698</v>
      </c>
      <c r="D1379" t="s">
        <v>793</v>
      </c>
      <c r="E1379" t="s">
        <v>671</v>
      </c>
      <c r="F1379">
        <v>0</v>
      </c>
      <c r="G1379">
        <v>76290.07</v>
      </c>
      <c r="H1379" t="s">
        <v>602</v>
      </c>
      <c r="I1379">
        <v>5339727.99</v>
      </c>
      <c r="J1379" t="s">
        <v>641</v>
      </c>
    </row>
    <row r="1380" hidden="1" spans="1:10">
      <c r="A1380">
        <v>6</v>
      </c>
      <c r="B1380">
        <v>21</v>
      </c>
      <c r="C1380" t="s">
        <v>698</v>
      </c>
      <c r="D1380" t="s">
        <v>750</v>
      </c>
      <c r="E1380" t="s">
        <v>671</v>
      </c>
      <c r="F1380">
        <v>0</v>
      </c>
      <c r="G1380">
        <v>16908.87</v>
      </c>
      <c r="H1380" t="s">
        <v>602</v>
      </c>
      <c r="I1380">
        <v>5322819.12</v>
      </c>
      <c r="J1380" t="s">
        <v>641</v>
      </c>
    </row>
    <row r="1381" hidden="1" spans="1:10">
      <c r="A1381">
        <v>6</v>
      </c>
      <c r="B1381">
        <v>21</v>
      </c>
      <c r="C1381" t="s">
        <v>698</v>
      </c>
      <c r="D1381" t="s">
        <v>642</v>
      </c>
      <c r="E1381" t="s">
        <v>671</v>
      </c>
      <c r="F1381">
        <v>0</v>
      </c>
      <c r="G1381">
        <v>14217.47</v>
      </c>
      <c r="H1381" t="s">
        <v>602</v>
      </c>
      <c r="I1381">
        <v>5308601.65</v>
      </c>
      <c r="J1381" t="s">
        <v>641</v>
      </c>
    </row>
    <row r="1382" spans="1:10">
      <c r="A1382">
        <v>6</v>
      </c>
      <c r="B1382">
        <v>21</v>
      </c>
      <c r="C1382" t="s">
        <v>698</v>
      </c>
      <c r="D1382" t="s">
        <v>735</v>
      </c>
      <c r="E1382" t="s">
        <v>697</v>
      </c>
      <c r="F1382">
        <v>998.47</v>
      </c>
      <c r="G1382">
        <v>0</v>
      </c>
      <c r="H1382" t="s">
        <v>602</v>
      </c>
      <c r="I1382">
        <v>5309600.12</v>
      </c>
      <c r="J1382" t="s">
        <v>641</v>
      </c>
    </row>
    <row r="1383" spans="1:10">
      <c r="A1383">
        <v>6</v>
      </c>
      <c r="B1383">
        <v>21</v>
      </c>
      <c r="C1383" t="s">
        <v>698</v>
      </c>
      <c r="D1383" t="s">
        <v>673</v>
      </c>
      <c r="E1383" t="s">
        <v>697</v>
      </c>
      <c r="F1383">
        <v>6240.46</v>
      </c>
      <c r="G1383">
        <v>0</v>
      </c>
      <c r="H1383" t="s">
        <v>602</v>
      </c>
      <c r="I1383">
        <v>5315840.58</v>
      </c>
      <c r="J1383" t="s">
        <v>641</v>
      </c>
    </row>
    <row r="1384" spans="1:10">
      <c r="A1384">
        <v>6</v>
      </c>
      <c r="B1384">
        <v>21</v>
      </c>
      <c r="C1384" t="s">
        <v>698</v>
      </c>
      <c r="D1384" t="s">
        <v>668</v>
      </c>
      <c r="E1384" t="s">
        <v>697</v>
      </c>
      <c r="F1384">
        <v>16544.72</v>
      </c>
      <c r="G1384">
        <v>0</v>
      </c>
      <c r="H1384" t="s">
        <v>602</v>
      </c>
      <c r="I1384">
        <v>5332385.3</v>
      </c>
      <c r="J1384" t="s">
        <v>641</v>
      </c>
    </row>
    <row r="1385" spans="1:10">
      <c r="A1385">
        <v>6</v>
      </c>
      <c r="B1385">
        <v>21</v>
      </c>
      <c r="C1385" t="s">
        <v>698</v>
      </c>
      <c r="D1385" t="s">
        <v>652</v>
      </c>
      <c r="E1385" t="s">
        <v>697</v>
      </c>
      <c r="F1385">
        <v>5861.02</v>
      </c>
      <c r="G1385">
        <v>0</v>
      </c>
      <c r="H1385" t="s">
        <v>602</v>
      </c>
      <c r="I1385">
        <v>5338246.32</v>
      </c>
      <c r="J1385" t="s">
        <v>641</v>
      </c>
    </row>
    <row r="1386" spans="1:10">
      <c r="A1386">
        <v>6</v>
      </c>
      <c r="B1386">
        <v>21</v>
      </c>
      <c r="C1386" t="s">
        <v>698</v>
      </c>
      <c r="D1386" t="s">
        <v>702</v>
      </c>
      <c r="E1386" t="s">
        <v>697</v>
      </c>
      <c r="F1386">
        <v>205026.79</v>
      </c>
      <c r="G1386">
        <v>0</v>
      </c>
      <c r="H1386" t="s">
        <v>602</v>
      </c>
      <c r="I1386">
        <v>5543273.11</v>
      </c>
      <c r="J1386" t="s">
        <v>641</v>
      </c>
    </row>
    <row r="1387" spans="1:10">
      <c r="A1387">
        <v>6</v>
      </c>
      <c r="B1387">
        <v>21</v>
      </c>
      <c r="C1387" t="s">
        <v>698</v>
      </c>
      <c r="D1387" t="s">
        <v>675</v>
      </c>
      <c r="E1387" t="s">
        <v>697</v>
      </c>
      <c r="F1387">
        <v>1088.34</v>
      </c>
      <c r="G1387">
        <v>0</v>
      </c>
      <c r="H1387" t="s">
        <v>602</v>
      </c>
      <c r="I1387">
        <v>5544361.45</v>
      </c>
      <c r="J1387" t="s">
        <v>641</v>
      </c>
    </row>
    <row r="1388" hidden="1" spans="1:10">
      <c r="A1388">
        <v>6</v>
      </c>
      <c r="B1388">
        <v>24</v>
      </c>
      <c r="C1388" t="s">
        <v>799</v>
      </c>
      <c r="D1388" t="s">
        <v>757</v>
      </c>
      <c r="E1388" t="s">
        <v>724</v>
      </c>
      <c r="F1388">
        <v>1020225</v>
      </c>
      <c r="G1388">
        <v>0</v>
      </c>
      <c r="H1388" t="s">
        <v>602</v>
      </c>
      <c r="I1388">
        <v>6564586.45</v>
      </c>
      <c r="J1388" t="s">
        <v>758</v>
      </c>
    </row>
    <row r="1389" hidden="1" spans="1:10">
      <c r="A1389">
        <v>6</v>
      </c>
      <c r="B1389">
        <v>24</v>
      </c>
      <c r="C1389" t="s">
        <v>700</v>
      </c>
      <c r="D1389" t="s">
        <v>683</v>
      </c>
      <c r="E1389" t="s">
        <v>671</v>
      </c>
      <c r="F1389">
        <v>0</v>
      </c>
      <c r="G1389">
        <v>2111.11</v>
      </c>
      <c r="H1389" t="s">
        <v>602</v>
      </c>
      <c r="I1389">
        <v>6562475.34</v>
      </c>
      <c r="J1389" t="s">
        <v>641</v>
      </c>
    </row>
    <row r="1390" hidden="1" spans="1:10">
      <c r="A1390">
        <v>6</v>
      </c>
      <c r="B1390">
        <v>24</v>
      </c>
      <c r="C1390" t="s">
        <v>700</v>
      </c>
      <c r="D1390" t="s">
        <v>661</v>
      </c>
      <c r="E1390" t="s">
        <v>671</v>
      </c>
      <c r="F1390">
        <v>0</v>
      </c>
      <c r="G1390">
        <v>10845.7</v>
      </c>
      <c r="H1390" t="s">
        <v>602</v>
      </c>
      <c r="I1390">
        <v>6551629.64</v>
      </c>
      <c r="J1390" t="s">
        <v>641</v>
      </c>
    </row>
    <row r="1391" hidden="1" spans="1:10">
      <c r="A1391">
        <v>6</v>
      </c>
      <c r="B1391">
        <v>24</v>
      </c>
      <c r="C1391" t="s">
        <v>700</v>
      </c>
      <c r="D1391" t="s">
        <v>696</v>
      </c>
      <c r="E1391" t="s">
        <v>671</v>
      </c>
      <c r="F1391">
        <v>0</v>
      </c>
      <c r="G1391">
        <v>690.37</v>
      </c>
      <c r="H1391" t="s">
        <v>602</v>
      </c>
      <c r="I1391">
        <v>6550939.27</v>
      </c>
      <c r="J1391" t="s">
        <v>641</v>
      </c>
    </row>
    <row r="1392" hidden="1" spans="1:10">
      <c r="A1392">
        <v>6</v>
      </c>
      <c r="B1392">
        <v>24</v>
      </c>
      <c r="C1392" t="s">
        <v>700</v>
      </c>
      <c r="D1392" t="s">
        <v>793</v>
      </c>
      <c r="E1392" t="s">
        <v>671</v>
      </c>
      <c r="F1392">
        <v>0</v>
      </c>
      <c r="G1392">
        <v>30926.24</v>
      </c>
      <c r="H1392" t="s">
        <v>602</v>
      </c>
      <c r="I1392">
        <v>6520013.03</v>
      </c>
      <c r="J1392" t="s">
        <v>641</v>
      </c>
    </row>
    <row r="1393" spans="1:10">
      <c r="A1393">
        <v>6</v>
      </c>
      <c r="B1393">
        <v>24</v>
      </c>
      <c r="C1393" t="s">
        <v>700</v>
      </c>
      <c r="D1393" t="s">
        <v>675</v>
      </c>
      <c r="E1393" t="s">
        <v>697</v>
      </c>
      <c r="F1393">
        <v>1617.53</v>
      </c>
      <c r="G1393">
        <v>0</v>
      </c>
      <c r="H1393" t="s">
        <v>602</v>
      </c>
      <c r="I1393">
        <v>6521630.56</v>
      </c>
      <c r="J1393" t="s">
        <v>641</v>
      </c>
    </row>
    <row r="1394" spans="1:10">
      <c r="A1394">
        <v>6</v>
      </c>
      <c r="B1394">
        <v>24</v>
      </c>
      <c r="C1394" t="s">
        <v>700</v>
      </c>
      <c r="D1394" t="s">
        <v>668</v>
      </c>
      <c r="E1394" t="s">
        <v>697</v>
      </c>
      <c r="F1394">
        <v>5541.53</v>
      </c>
      <c r="G1394">
        <v>0</v>
      </c>
      <c r="H1394" t="s">
        <v>602</v>
      </c>
      <c r="I1394">
        <v>6527172.09</v>
      </c>
      <c r="J1394" t="s">
        <v>641</v>
      </c>
    </row>
    <row r="1395" spans="1:10">
      <c r="A1395">
        <v>6</v>
      </c>
      <c r="B1395">
        <v>24</v>
      </c>
      <c r="C1395" t="s">
        <v>700</v>
      </c>
      <c r="D1395" t="s">
        <v>673</v>
      </c>
      <c r="E1395" t="s">
        <v>697</v>
      </c>
      <c r="F1395">
        <v>12690.61</v>
      </c>
      <c r="G1395">
        <v>0</v>
      </c>
      <c r="H1395" t="s">
        <v>602</v>
      </c>
      <c r="I1395">
        <v>6539862.7</v>
      </c>
      <c r="J1395" t="s">
        <v>641</v>
      </c>
    </row>
    <row r="1396" spans="1:10">
      <c r="A1396">
        <v>6</v>
      </c>
      <c r="B1396">
        <v>24</v>
      </c>
      <c r="C1396" t="s">
        <v>700</v>
      </c>
      <c r="D1396" t="s">
        <v>702</v>
      </c>
      <c r="E1396" t="s">
        <v>697</v>
      </c>
      <c r="F1396">
        <v>36574.13</v>
      </c>
      <c r="G1396">
        <v>0</v>
      </c>
      <c r="H1396" t="s">
        <v>602</v>
      </c>
      <c r="I1396">
        <v>6576436.83</v>
      </c>
      <c r="J1396" t="s">
        <v>641</v>
      </c>
    </row>
    <row r="1397" hidden="1" spans="1:10">
      <c r="A1397">
        <v>6</v>
      </c>
      <c r="B1397">
        <v>25</v>
      </c>
      <c r="C1397" t="s">
        <v>703</v>
      </c>
      <c r="D1397" t="s">
        <v>683</v>
      </c>
      <c r="E1397" t="s">
        <v>671</v>
      </c>
      <c r="F1397">
        <v>0</v>
      </c>
      <c r="G1397">
        <v>1060.56</v>
      </c>
      <c r="H1397" t="s">
        <v>602</v>
      </c>
      <c r="I1397">
        <v>6575376.27</v>
      </c>
      <c r="J1397" t="s">
        <v>641</v>
      </c>
    </row>
    <row r="1398" hidden="1" spans="1:10">
      <c r="A1398">
        <v>6</v>
      </c>
      <c r="B1398">
        <v>25</v>
      </c>
      <c r="C1398" t="s">
        <v>703</v>
      </c>
      <c r="D1398" t="s">
        <v>692</v>
      </c>
      <c r="E1398" t="s">
        <v>671</v>
      </c>
      <c r="F1398">
        <v>0</v>
      </c>
      <c r="G1398">
        <v>4262.25</v>
      </c>
      <c r="H1398" t="s">
        <v>602</v>
      </c>
      <c r="I1398">
        <v>6571114.02</v>
      </c>
      <c r="J1398" t="s">
        <v>641</v>
      </c>
    </row>
    <row r="1399" hidden="1" spans="1:10">
      <c r="A1399">
        <v>6</v>
      </c>
      <c r="B1399">
        <v>25</v>
      </c>
      <c r="C1399" t="s">
        <v>703</v>
      </c>
      <c r="D1399" t="s">
        <v>661</v>
      </c>
      <c r="E1399" t="s">
        <v>671</v>
      </c>
      <c r="F1399">
        <v>0</v>
      </c>
      <c r="G1399">
        <v>10465.49</v>
      </c>
      <c r="H1399" t="s">
        <v>602</v>
      </c>
      <c r="I1399">
        <v>6560648.53</v>
      </c>
      <c r="J1399" t="s">
        <v>641</v>
      </c>
    </row>
    <row r="1400" hidden="1" spans="1:10">
      <c r="A1400">
        <v>6</v>
      </c>
      <c r="B1400">
        <v>25</v>
      </c>
      <c r="C1400" t="s">
        <v>703</v>
      </c>
      <c r="D1400" t="s">
        <v>711</v>
      </c>
      <c r="E1400" t="s">
        <v>671</v>
      </c>
      <c r="F1400">
        <v>0</v>
      </c>
      <c r="G1400">
        <v>1270.67</v>
      </c>
      <c r="H1400" t="s">
        <v>602</v>
      </c>
      <c r="I1400">
        <v>6559377.86</v>
      </c>
      <c r="J1400" t="s">
        <v>641</v>
      </c>
    </row>
    <row r="1401" spans="1:10">
      <c r="A1401">
        <v>6</v>
      </c>
      <c r="B1401">
        <v>25</v>
      </c>
      <c r="C1401" t="s">
        <v>703</v>
      </c>
      <c r="D1401" t="s">
        <v>675</v>
      </c>
      <c r="E1401" t="s">
        <v>697</v>
      </c>
      <c r="F1401">
        <v>1617.54</v>
      </c>
      <c r="G1401">
        <v>0</v>
      </c>
      <c r="H1401" t="s">
        <v>602</v>
      </c>
      <c r="I1401">
        <v>6560995.4</v>
      </c>
      <c r="J1401" t="s">
        <v>641</v>
      </c>
    </row>
    <row r="1402" spans="1:10">
      <c r="A1402">
        <v>6</v>
      </c>
      <c r="B1402">
        <v>25</v>
      </c>
      <c r="C1402" t="s">
        <v>703</v>
      </c>
      <c r="D1402" t="s">
        <v>673</v>
      </c>
      <c r="E1402" t="s">
        <v>697</v>
      </c>
      <c r="F1402">
        <v>6460.13</v>
      </c>
      <c r="G1402">
        <v>0</v>
      </c>
      <c r="H1402" t="s">
        <v>602</v>
      </c>
      <c r="I1402">
        <v>6567455.53</v>
      </c>
      <c r="J1402" t="s">
        <v>641</v>
      </c>
    </row>
    <row r="1403" spans="1:10">
      <c r="A1403">
        <v>6</v>
      </c>
      <c r="B1403">
        <v>25</v>
      </c>
      <c r="C1403" t="s">
        <v>703</v>
      </c>
      <c r="D1403" t="s">
        <v>657</v>
      </c>
      <c r="E1403" t="s">
        <v>697</v>
      </c>
      <c r="F1403">
        <v>1298.02</v>
      </c>
      <c r="G1403">
        <v>0</v>
      </c>
      <c r="H1403" t="s">
        <v>602</v>
      </c>
      <c r="I1403">
        <v>6568753.55</v>
      </c>
      <c r="J1403" t="s">
        <v>641</v>
      </c>
    </row>
    <row r="1404" spans="1:10">
      <c r="A1404">
        <v>6</v>
      </c>
      <c r="B1404">
        <v>25</v>
      </c>
      <c r="C1404" t="s">
        <v>703</v>
      </c>
      <c r="D1404" t="s">
        <v>702</v>
      </c>
      <c r="E1404" t="s">
        <v>697</v>
      </c>
      <c r="F1404">
        <v>5192.07</v>
      </c>
      <c r="G1404">
        <v>0</v>
      </c>
      <c r="H1404" t="s">
        <v>602</v>
      </c>
      <c r="I1404">
        <v>6573945.62</v>
      </c>
      <c r="J1404" t="s">
        <v>641</v>
      </c>
    </row>
    <row r="1405" hidden="1" spans="1:10">
      <c r="A1405">
        <v>6</v>
      </c>
      <c r="B1405">
        <v>26</v>
      </c>
      <c r="C1405" t="s">
        <v>704</v>
      </c>
      <c r="D1405" t="s">
        <v>683</v>
      </c>
      <c r="E1405" t="s">
        <v>671</v>
      </c>
      <c r="F1405">
        <v>0</v>
      </c>
      <c r="G1405">
        <v>1060.56</v>
      </c>
      <c r="H1405" t="s">
        <v>602</v>
      </c>
      <c r="I1405">
        <v>6572885.06</v>
      </c>
      <c r="J1405" t="s">
        <v>641</v>
      </c>
    </row>
    <row r="1406" hidden="1" spans="1:10">
      <c r="A1406">
        <v>6</v>
      </c>
      <c r="B1406">
        <v>26</v>
      </c>
      <c r="C1406" t="s">
        <v>704</v>
      </c>
      <c r="D1406" t="s">
        <v>661</v>
      </c>
      <c r="E1406" t="s">
        <v>671</v>
      </c>
      <c r="F1406">
        <v>0</v>
      </c>
      <c r="G1406">
        <v>5092.68</v>
      </c>
      <c r="H1406" t="s">
        <v>602</v>
      </c>
      <c r="I1406">
        <v>6567792.38</v>
      </c>
      <c r="J1406" t="s">
        <v>641</v>
      </c>
    </row>
    <row r="1407" hidden="1" spans="1:10">
      <c r="A1407">
        <v>6</v>
      </c>
      <c r="B1407">
        <v>26</v>
      </c>
      <c r="C1407" t="s">
        <v>704</v>
      </c>
      <c r="D1407" t="s">
        <v>672</v>
      </c>
      <c r="E1407" t="s">
        <v>671</v>
      </c>
      <c r="F1407">
        <v>0</v>
      </c>
      <c r="G1407">
        <v>6553.44</v>
      </c>
      <c r="H1407" t="s">
        <v>602</v>
      </c>
      <c r="I1407">
        <v>6561238.94</v>
      </c>
      <c r="J1407" t="s">
        <v>641</v>
      </c>
    </row>
    <row r="1408" hidden="1" spans="1:10">
      <c r="A1408">
        <v>6</v>
      </c>
      <c r="B1408">
        <v>26</v>
      </c>
      <c r="C1408" t="s">
        <v>704</v>
      </c>
      <c r="D1408" t="s">
        <v>711</v>
      </c>
      <c r="E1408" t="s">
        <v>671</v>
      </c>
      <c r="F1408">
        <v>0</v>
      </c>
      <c r="G1408">
        <v>2511.32</v>
      </c>
      <c r="H1408" t="s">
        <v>602</v>
      </c>
      <c r="I1408">
        <v>6558727.62</v>
      </c>
      <c r="J1408" t="s">
        <v>641</v>
      </c>
    </row>
    <row r="1409" hidden="1" spans="1:10">
      <c r="A1409">
        <v>6</v>
      </c>
      <c r="B1409">
        <v>26</v>
      </c>
      <c r="C1409" t="s">
        <v>704</v>
      </c>
      <c r="D1409" t="s">
        <v>737</v>
      </c>
      <c r="E1409" t="s">
        <v>671</v>
      </c>
      <c r="F1409">
        <v>0</v>
      </c>
      <c r="G1409">
        <v>1810.96</v>
      </c>
      <c r="H1409" t="s">
        <v>602</v>
      </c>
      <c r="I1409">
        <v>6556916.66</v>
      </c>
      <c r="J1409" t="s">
        <v>641</v>
      </c>
    </row>
    <row r="1410" hidden="1" spans="1:10">
      <c r="A1410">
        <v>6</v>
      </c>
      <c r="B1410">
        <v>26</v>
      </c>
      <c r="C1410" t="s">
        <v>704</v>
      </c>
      <c r="D1410" t="s">
        <v>793</v>
      </c>
      <c r="E1410" t="s">
        <v>671</v>
      </c>
      <c r="F1410">
        <v>0</v>
      </c>
      <c r="G1410">
        <v>19390.18</v>
      </c>
      <c r="H1410" t="s">
        <v>602</v>
      </c>
      <c r="I1410">
        <v>6537526.48</v>
      </c>
      <c r="J1410" t="s">
        <v>641</v>
      </c>
    </row>
    <row r="1411" spans="1:10">
      <c r="A1411">
        <v>6</v>
      </c>
      <c r="B1411">
        <v>26</v>
      </c>
      <c r="C1411" t="s">
        <v>704</v>
      </c>
      <c r="D1411" t="s">
        <v>675</v>
      </c>
      <c r="E1411" t="s">
        <v>653</v>
      </c>
      <c r="F1411">
        <v>539.18</v>
      </c>
      <c r="G1411">
        <v>0</v>
      </c>
      <c r="H1411" t="s">
        <v>602</v>
      </c>
      <c r="I1411">
        <v>6538065.66</v>
      </c>
      <c r="J1411" t="s">
        <v>641</v>
      </c>
    </row>
    <row r="1412" spans="1:10">
      <c r="A1412">
        <v>6</v>
      </c>
      <c r="B1412">
        <v>26</v>
      </c>
      <c r="C1412" t="s">
        <v>704</v>
      </c>
      <c r="D1412" t="s">
        <v>668</v>
      </c>
      <c r="E1412" t="s">
        <v>653</v>
      </c>
      <c r="F1412">
        <v>5192.07</v>
      </c>
      <c r="G1412">
        <v>0</v>
      </c>
      <c r="H1412" t="s">
        <v>602</v>
      </c>
      <c r="I1412">
        <v>6543257.73</v>
      </c>
      <c r="J1412" t="s">
        <v>641</v>
      </c>
    </row>
    <row r="1413" spans="1:10">
      <c r="A1413">
        <v>6</v>
      </c>
      <c r="B1413">
        <v>26</v>
      </c>
      <c r="C1413" t="s">
        <v>704</v>
      </c>
      <c r="D1413" t="s">
        <v>673</v>
      </c>
      <c r="E1413" t="s">
        <v>653</v>
      </c>
      <c r="F1413">
        <v>19909.58</v>
      </c>
      <c r="G1413">
        <v>0</v>
      </c>
      <c r="H1413" t="s">
        <v>602</v>
      </c>
      <c r="I1413">
        <v>6563167.31</v>
      </c>
      <c r="J1413" t="s">
        <v>641</v>
      </c>
    </row>
    <row r="1414" spans="1:10">
      <c r="A1414">
        <v>6</v>
      </c>
      <c r="B1414">
        <v>26</v>
      </c>
      <c r="C1414" t="s">
        <v>704</v>
      </c>
      <c r="D1414" t="s">
        <v>702</v>
      </c>
      <c r="E1414" t="s">
        <v>653</v>
      </c>
      <c r="F1414">
        <v>24862.03</v>
      </c>
      <c r="G1414">
        <v>0</v>
      </c>
      <c r="H1414" t="s">
        <v>602</v>
      </c>
      <c r="I1414">
        <v>6588029.34</v>
      </c>
      <c r="J1414" t="s">
        <v>641</v>
      </c>
    </row>
    <row r="1415" hidden="1" spans="1:10">
      <c r="A1415">
        <v>6</v>
      </c>
      <c r="B1415">
        <v>27</v>
      </c>
      <c r="C1415" t="s">
        <v>705</v>
      </c>
      <c r="D1415" t="s">
        <v>661</v>
      </c>
      <c r="E1415" t="s">
        <v>671</v>
      </c>
      <c r="F1415">
        <v>0</v>
      </c>
      <c r="G1415">
        <v>10095.31</v>
      </c>
      <c r="H1415" t="s">
        <v>602</v>
      </c>
      <c r="I1415">
        <v>6577934.03</v>
      </c>
      <c r="J1415" t="s">
        <v>641</v>
      </c>
    </row>
    <row r="1416" hidden="1" spans="1:10">
      <c r="A1416">
        <v>6</v>
      </c>
      <c r="B1416">
        <v>27</v>
      </c>
      <c r="C1416" t="s">
        <v>705</v>
      </c>
      <c r="D1416" t="s">
        <v>683</v>
      </c>
      <c r="E1416" t="s">
        <v>671</v>
      </c>
      <c r="F1416">
        <v>0</v>
      </c>
      <c r="G1416">
        <v>530.28</v>
      </c>
      <c r="H1416" t="s">
        <v>602</v>
      </c>
      <c r="I1416">
        <v>6577403.75</v>
      </c>
      <c r="J1416" t="s">
        <v>641</v>
      </c>
    </row>
    <row r="1417" hidden="1" spans="1:10">
      <c r="A1417">
        <v>6</v>
      </c>
      <c r="B1417">
        <v>27</v>
      </c>
      <c r="C1417" t="s">
        <v>705</v>
      </c>
      <c r="D1417" t="s">
        <v>679</v>
      </c>
      <c r="E1417" t="s">
        <v>671</v>
      </c>
      <c r="F1417">
        <v>0</v>
      </c>
      <c r="G1417">
        <v>630.34</v>
      </c>
      <c r="H1417" t="s">
        <v>602</v>
      </c>
      <c r="I1417">
        <v>6576773.41</v>
      </c>
      <c r="J1417" t="s">
        <v>641</v>
      </c>
    </row>
    <row r="1418" hidden="1" spans="1:10">
      <c r="A1418">
        <v>6</v>
      </c>
      <c r="B1418">
        <v>27</v>
      </c>
      <c r="C1418" t="s">
        <v>705</v>
      </c>
      <c r="D1418" t="s">
        <v>793</v>
      </c>
      <c r="E1418" t="s">
        <v>671</v>
      </c>
      <c r="F1418">
        <v>0</v>
      </c>
      <c r="G1418">
        <v>58290.59</v>
      </c>
      <c r="H1418" t="s">
        <v>602</v>
      </c>
      <c r="I1418">
        <v>6518482.82</v>
      </c>
      <c r="J1418" t="s">
        <v>641</v>
      </c>
    </row>
    <row r="1419" hidden="1" spans="1:10">
      <c r="A1419">
        <v>6</v>
      </c>
      <c r="B1419">
        <v>27</v>
      </c>
      <c r="C1419" t="s">
        <v>705</v>
      </c>
      <c r="D1419" t="s">
        <v>651</v>
      </c>
      <c r="E1419" t="s">
        <v>671</v>
      </c>
      <c r="F1419">
        <v>0</v>
      </c>
      <c r="G1419">
        <v>6563.44</v>
      </c>
      <c r="H1419" t="s">
        <v>602</v>
      </c>
      <c r="I1419">
        <v>6511919.38</v>
      </c>
      <c r="J1419" t="s">
        <v>641</v>
      </c>
    </row>
    <row r="1420" hidden="1" spans="1:10">
      <c r="A1420">
        <v>6</v>
      </c>
      <c r="B1420">
        <v>27</v>
      </c>
      <c r="C1420" t="s">
        <v>705</v>
      </c>
      <c r="D1420" t="s">
        <v>751</v>
      </c>
      <c r="E1420" t="s">
        <v>671</v>
      </c>
      <c r="F1420">
        <v>0</v>
      </c>
      <c r="G1420">
        <v>900.47</v>
      </c>
      <c r="H1420" t="s">
        <v>602</v>
      </c>
      <c r="I1420">
        <v>6511018.91</v>
      </c>
      <c r="J1420" t="s">
        <v>641</v>
      </c>
    </row>
    <row r="1421" hidden="1" spans="1:10">
      <c r="A1421">
        <v>6</v>
      </c>
      <c r="B1421">
        <v>27</v>
      </c>
      <c r="C1421" t="s">
        <v>705</v>
      </c>
      <c r="D1421" t="s">
        <v>711</v>
      </c>
      <c r="E1421" t="s">
        <v>671</v>
      </c>
      <c r="F1421">
        <v>0</v>
      </c>
      <c r="G1421">
        <v>1200.63</v>
      </c>
      <c r="H1421" t="s">
        <v>602</v>
      </c>
      <c r="I1421">
        <v>6509818.28</v>
      </c>
      <c r="J1421" t="s">
        <v>641</v>
      </c>
    </row>
    <row r="1422" spans="1:10">
      <c r="A1422">
        <v>6</v>
      </c>
      <c r="B1422">
        <v>27</v>
      </c>
      <c r="C1422" t="s">
        <v>705</v>
      </c>
      <c r="D1422" t="s">
        <v>675</v>
      </c>
      <c r="E1422" t="s">
        <v>653</v>
      </c>
      <c r="F1422">
        <v>539.18</v>
      </c>
      <c r="G1422">
        <v>0</v>
      </c>
      <c r="H1422" t="s">
        <v>602</v>
      </c>
      <c r="I1422">
        <v>6510357.46</v>
      </c>
      <c r="J1422" t="s">
        <v>641</v>
      </c>
    </row>
    <row r="1423" spans="1:10">
      <c r="A1423">
        <v>6</v>
      </c>
      <c r="B1423">
        <v>27</v>
      </c>
      <c r="C1423" t="s">
        <v>705</v>
      </c>
      <c r="D1423" t="s">
        <v>668</v>
      </c>
      <c r="E1423" t="s">
        <v>653</v>
      </c>
      <c r="F1423">
        <v>10314.24</v>
      </c>
      <c r="G1423">
        <v>0</v>
      </c>
      <c r="H1423" t="s">
        <v>602</v>
      </c>
      <c r="I1423">
        <v>6520671.7</v>
      </c>
      <c r="J1423" t="s">
        <v>641</v>
      </c>
    </row>
    <row r="1424" spans="1:10">
      <c r="A1424">
        <v>6</v>
      </c>
      <c r="B1424">
        <v>27</v>
      </c>
      <c r="C1424" t="s">
        <v>705</v>
      </c>
      <c r="D1424" t="s">
        <v>702</v>
      </c>
      <c r="E1424" t="s">
        <v>653</v>
      </c>
      <c r="F1424">
        <v>70691.99</v>
      </c>
      <c r="G1424">
        <v>0</v>
      </c>
      <c r="H1424" t="s">
        <v>602</v>
      </c>
      <c r="I1424">
        <v>6591363.69</v>
      </c>
      <c r="J1424" t="s">
        <v>641</v>
      </c>
    </row>
    <row r="1425" hidden="1" spans="1:10">
      <c r="A1425">
        <v>6</v>
      </c>
      <c r="B1425">
        <v>28</v>
      </c>
      <c r="C1425" t="s">
        <v>709</v>
      </c>
      <c r="D1425" t="s">
        <v>793</v>
      </c>
      <c r="E1425" t="s">
        <v>784</v>
      </c>
      <c r="F1425">
        <v>0</v>
      </c>
      <c r="G1425">
        <v>67945.65</v>
      </c>
      <c r="H1425" t="s">
        <v>602</v>
      </c>
      <c r="I1425">
        <v>6523418.04</v>
      </c>
      <c r="J1425" t="s">
        <v>641</v>
      </c>
    </row>
    <row r="1426" hidden="1" spans="1:10">
      <c r="A1426">
        <v>6</v>
      </c>
      <c r="B1426">
        <v>28</v>
      </c>
      <c r="C1426" t="s">
        <v>709</v>
      </c>
      <c r="D1426" t="s">
        <v>651</v>
      </c>
      <c r="E1426" t="s">
        <v>784</v>
      </c>
      <c r="F1426">
        <v>0</v>
      </c>
      <c r="G1426">
        <v>3191.68</v>
      </c>
      <c r="H1426" t="s">
        <v>602</v>
      </c>
      <c r="I1426">
        <v>6520226.36</v>
      </c>
      <c r="J1426" t="s">
        <v>641</v>
      </c>
    </row>
    <row r="1427" hidden="1" spans="1:10">
      <c r="A1427">
        <v>6</v>
      </c>
      <c r="B1427">
        <v>28</v>
      </c>
      <c r="C1427" t="s">
        <v>709</v>
      </c>
      <c r="D1427" t="s">
        <v>683</v>
      </c>
      <c r="E1427" t="s">
        <v>784</v>
      </c>
      <c r="F1427">
        <v>0</v>
      </c>
      <c r="G1427">
        <v>1650.87</v>
      </c>
      <c r="H1427" t="s">
        <v>602</v>
      </c>
      <c r="I1427">
        <v>6518575.49</v>
      </c>
      <c r="J1427" t="s">
        <v>641</v>
      </c>
    </row>
    <row r="1428" spans="1:10">
      <c r="A1428">
        <v>6</v>
      </c>
      <c r="B1428">
        <v>28</v>
      </c>
      <c r="C1428" t="s">
        <v>709</v>
      </c>
      <c r="D1428" t="s">
        <v>702</v>
      </c>
      <c r="E1428" t="s">
        <v>690</v>
      </c>
      <c r="F1428">
        <v>71440.89</v>
      </c>
      <c r="G1428">
        <v>0</v>
      </c>
      <c r="H1428" t="s">
        <v>602</v>
      </c>
      <c r="I1428">
        <v>6590016.38</v>
      </c>
      <c r="J1428" t="s">
        <v>641</v>
      </c>
    </row>
    <row r="1429" spans="1:10">
      <c r="A1429">
        <v>6</v>
      </c>
      <c r="B1429">
        <v>28</v>
      </c>
      <c r="C1429" t="s">
        <v>709</v>
      </c>
      <c r="D1429" t="s">
        <v>721</v>
      </c>
      <c r="E1429" t="s">
        <v>690</v>
      </c>
      <c r="F1429">
        <v>85719.07</v>
      </c>
      <c r="G1429">
        <v>0</v>
      </c>
      <c r="H1429" t="s">
        <v>602</v>
      </c>
      <c r="I1429">
        <v>6675735.45</v>
      </c>
      <c r="J1429" t="s">
        <v>641</v>
      </c>
    </row>
    <row r="1430" spans="1:10">
      <c r="A1430">
        <v>6</v>
      </c>
      <c r="B1430">
        <v>28</v>
      </c>
      <c r="C1430" t="s">
        <v>709</v>
      </c>
      <c r="D1430" t="s">
        <v>657</v>
      </c>
      <c r="E1430" t="s">
        <v>690</v>
      </c>
      <c r="F1430">
        <v>2486.2</v>
      </c>
      <c r="G1430">
        <v>0</v>
      </c>
      <c r="H1430" t="s">
        <v>602</v>
      </c>
      <c r="I1430">
        <v>6678221.65</v>
      </c>
      <c r="J1430" t="s">
        <v>641</v>
      </c>
    </row>
    <row r="1431" spans="1:10">
      <c r="A1431">
        <v>6</v>
      </c>
      <c r="B1431">
        <v>28</v>
      </c>
      <c r="C1431" t="s">
        <v>709</v>
      </c>
      <c r="D1431" t="s">
        <v>675</v>
      </c>
      <c r="E1431" t="s">
        <v>690</v>
      </c>
      <c r="F1431">
        <v>2765.79</v>
      </c>
      <c r="G1431">
        <v>0</v>
      </c>
      <c r="H1431" t="s">
        <v>602</v>
      </c>
      <c r="I1431">
        <v>6680987.44</v>
      </c>
      <c r="J1431" t="s">
        <v>641</v>
      </c>
    </row>
    <row r="1432" hidden="1" spans="4:9">
      <c r="D1432" t="s">
        <v>726</v>
      </c>
      <c r="F1432">
        <v>2660979.85</v>
      </c>
      <c r="G1432">
        <v>20798049.2</v>
      </c>
      <c r="H1432" t="s">
        <v>602</v>
      </c>
      <c r="I1432">
        <v>6680987.44</v>
      </c>
    </row>
    <row r="1433" hidden="1" spans="4:9">
      <c r="D1433" t="s">
        <v>727</v>
      </c>
      <c r="F1433">
        <v>48118085.49</v>
      </c>
      <c r="G1433">
        <v>52921223.31</v>
      </c>
      <c r="H1433" t="s">
        <v>602</v>
      </c>
      <c r="I1433">
        <v>6680987.44</v>
      </c>
    </row>
    <row r="1434" hidden="1" spans="1:10">
      <c r="A1434">
        <v>7</v>
      </c>
      <c r="B1434">
        <v>1</v>
      </c>
      <c r="C1434" t="s">
        <v>730</v>
      </c>
      <c r="D1434" t="s">
        <v>793</v>
      </c>
      <c r="E1434" t="s">
        <v>671</v>
      </c>
      <c r="F1434">
        <v>0</v>
      </c>
      <c r="G1434">
        <v>5252.76</v>
      </c>
      <c r="H1434" t="s">
        <v>602</v>
      </c>
      <c r="I1434">
        <v>6675734.68</v>
      </c>
      <c r="J1434" t="s">
        <v>641</v>
      </c>
    </row>
    <row r="1435" hidden="1" spans="1:10">
      <c r="A1435">
        <v>7</v>
      </c>
      <c r="B1435">
        <v>1</v>
      </c>
      <c r="C1435" t="s">
        <v>730</v>
      </c>
      <c r="D1435" t="s">
        <v>639</v>
      </c>
      <c r="E1435" t="s">
        <v>671</v>
      </c>
      <c r="F1435">
        <v>0</v>
      </c>
      <c r="G1435">
        <v>980.51</v>
      </c>
      <c r="H1435" t="s">
        <v>602</v>
      </c>
      <c r="I1435">
        <v>6674754.17</v>
      </c>
      <c r="J1435" t="s">
        <v>641</v>
      </c>
    </row>
    <row r="1436" hidden="1" spans="1:10">
      <c r="A1436">
        <v>7</v>
      </c>
      <c r="B1436">
        <v>1</v>
      </c>
      <c r="C1436" t="s">
        <v>730</v>
      </c>
      <c r="D1436" t="s">
        <v>642</v>
      </c>
      <c r="E1436" t="s">
        <v>671</v>
      </c>
      <c r="F1436">
        <v>0</v>
      </c>
      <c r="G1436">
        <v>6553.44</v>
      </c>
      <c r="H1436" t="s">
        <v>602</v>
      </c>
      <c r="I1436">
        <v>6668200.73</v>
      </c>
      <c r="J1436" t="s">
        <v>641</v>
      </c>
    </row>
    <row r="1437" hidden="1" spans="1:10">
      <c r="A1437">
        <v>7</v>
      </c>
      <c r="B1437">
        <v>1</v>
      </c>
      <c r="C1437" t="s">
        <v>730</v>
      </c>
      <c r="D1437" t="s">
        <v>696</v>
      </c>
      <c r="E1437" t="s">
        <v>671</v>
      </c>
      <c r="F1437">
        <v>0</v>
      </c>
      <c r="G1437">
        <v>680.36</v>
      </c>
      <c r="H1437" t="s">
        <v>602</v>
      </c>
      <c r="I1437">
        <v>6667520.37</v>
      </c>
      <c r="J1437" t="s">
        <v>641</v>
      </c>
    </row>
    <row r="1438" hidden="1" spans="1:10">
      <c r="A1438">
        <v>7</v>
      </c>
      <c r="B1438">
        <v>1</v>
      </c>
      <c r="C1438" t="s">
        <v>730</v>
      </c>
      <c r="D1438" t="s">
        <v>651</v>
      </c>
      <c r="E1438" t="s">
        <v>671</v>
      </c>
      <c r="F1438">
        <v>0</v>
      </c>
      <c r="G1438">
        <v>4902.61</v>
      </c>
      <c r="H1438" t="s">
        <v>602</v>
      </c>
      <c r="I1438">
        <v>6662617.76</v>
      </c>
      <c r="J1438" t="s">
        <v>641</v>
      </c>
    </row>
    <row r="1439" hidden="1" spans="1:10">
      <c r="A1439">
        <v>7</v>
      </c>
      <c r="B1439">
        <v>1</v>
      </c>
      <c r="C1439" t="s">
        <v>730</v>
      </c>
      <c r="D1439" t="s">
        <v>683</v>
      </c>
      <c r="E1439" t="s">
        <v>671</v>
      </c>
      <c r="F1439">
        <v>0</v>
      </c>
      <c r="G1439">
        <v>1080.56</v>
      </c>
      <c r="H1439" t="s">
        <v>602</v>
      </c>
      <c r="I1439">
        <v>6661537.2</v>
      </c>
      <c r="J1439" t="s">
        <v>641</v>
      </c>
    </row>
    <row r="1440" spans="1:10">
      <c r="A1440">
        <v>7</v>
      </c>
      <c r="B1440">
        <v>1</v>
      </c>
      <c r="C1440" t="s">
        <v>730</v>
      </c>
      <c r="D1440" t="s">
        <v>800</v>
      </c>
      <c r="E1440" t="s">
        <v>653</v>
      </c>
      <c r="F1440">
        <v>1397.86</v>
      </c>
      <c r="G1440">
        <v>0</v>
      </c>
      <c r="H1440" t="s">
        <v>602</v>
      </c>
      <c r="I1440">
        <v>6662935.06</v>
      </c>
      <c r="J1440" t="s">
        <v>641</v>
      </c>
    </row>
    <row r="1441" spans="1:10">
      <c r="A1441">
        <v>7</v>
      </c>
      <c r="B1441">
        <v>1</v>
      </c>
      <c r="C1441" t="s">
        <v>730</v>
      </c>
      <c r="D1441" t="s">
        <v>657</v>
      </c>
      <c r="E1441" t="s">
        <v>653</v>
      </c>
      <c r="F1441">
        <v>3953.96</v>
      </c>
      <c r="G1441">
        <v>0</v>
      </c>
      <c r="H1441" t="s">
        <v>602</v>
      </c>
      <c r="I1441">
        <v>6666889.02</v>
      </c>
      <c r="J1441" t="s">
        <v>641</v>
      </c>
    </row>
    <row r="1442" spans="1:10">
      <c r="A1442">
        <v>7</v>
      </c>
      <c r="B1442">
        <v>1</v>
      </c>
      <c r="C1442" t="s">
        <v>730</v>
      </c>
      <c r="D1442" t="s">
        <v>667</v>
      </c>
      <c r="E1442" t="s">
        <v>653</v>
      </c>
      <c r="F1442">
        <v>20838.17</v>
      </c>
      <c r="G1442">
        <v>0</v>
      </c>
      <c r="H1442" t="s">
        <v>602</v>
      </c>
      <c r="I1442">
        <v>6687727.19</v>
      </c>
      <c r="J1442" t="s">
        <v>641</v>
      </c>
    </row>
    <row r="1443" spans="1:10">
      <c r="A1443">
        <v>7</v>
      </c>
      <c r="B1443">
        <v>1</v>
      </c>
      <c r="C1443" t="s">
        <v>730</v>
      </c>
      <c r="D1443" t="s">
        <v>801</v>
      </c>
      <c r="E1443" t="s">
        <v>653</v>
      </c>
      <c r="F1443">
        <v>4792.69</v>
      </c>
      <c r="G1443">
        <v>0</v>
      </c>
      <c r="H1443" t="s">
        <v>602</v>
      </c>
      <c r="I1443">
        <v>6692519.88</v>
      </c>
      <c r="J1443" t="s">
        <v>641</v>
      </c>
    </row>
    <row r="1444" spans="1:10">
      <c r="A1444">
        <v>7</v>
      </c>
      <c r="B1444">
        <v>1</v>
      </c>
      <c r="C1444" t="s">
        <v>730</v>
      </c>
      <c r="D1444" t="s">
        <v>652</v>
      </c>
      <c r="E1444" t="s">
        <v>653</v>
      </c>
      <c r="F1444">
        <v>2915.53</v>
      </c>
      <c r="G1444">
        <v>0</v>
      </c>
      <c r="H1444" t="s">
        <v>602</v>
      </c>
      <c r="I1444">
        <v>6695435.41</v>
      </c>
      <c r="J1444" t="s">
        <v>641</v>
      </c>
    </row>
    <row r="1445" spans="1:10">
      <c r="A1445">
        <v>7</v>
      </c>
      <c r="B1445">
        <v>1</v>
      </c>
      <c r="C1445" t="s">
        <v>730</v>
      </c>
      <c r="D1445" t="s">
        <v>675</v>
      </c>
      <c r="E1445" t="s">
        <v>653</v>
      </c>
      <c r="F1445">
        <v>1098.32</v>
      </c>
      <c r="G1445">
        <v>0</v>
      </c>
      <c r="H1445" t="s">
        <v>602</v>
      </c>
      <c r="I1445">
        <v>6696533.73</v>
      </c>
      <c r="J1445" t="s">
        <v>641</v>
      </c>
    </row>
    <row r="1446" hidden="1" spans="1:10">
      <c r="A1446">
        <v>7</v>
      </c>
      <c r="B1446">
        <v>2</v>
      </c>
      <c r="C1446" t="s">
        <v>720</v>
      </c>
      <c r="D1446" t="s">
        <v>642</v>
      </c>
      <c r="E1446" t="s">
        <v>671</v>
      </c>
      <c r="F1446">
        <v>0</v>
      </c>
      <c r="G1446">
        <v>3141.65</v>
      </c>
      <c r="H1446" t="s">
        <v>602</v>
      </c>
      <c r="I1446">
        <v>6693392.08</v>
      </c>
      <c r="J1446" t="s">
        <v>641</v>
      </c>
    </row>
    <row r="1447" hidden="1" spans="1:10">
      <c r="A1447">
        <v>7</v>
      </c>
      <c r="B1447">
        <v>2</v>
      </c>
      <c r="C1447" t="s">
        <v>720</v>
      </c>
      <c r="D1447" t="s">
        <v>651</v>
      </c>
      <c r="E1447" t="s">
        <v>671</v>
      </c>
      <c r="F1447">
        <v>0</v>
      </c>
      <c r="G1447">
        <v>8554.56</v>
      </c>
      <c r="H1447" t="s">
        <v>602</v>
      </c>
      <c r="I1447">
        <v>6684837.52</v>
      </c>
      <c r="J1447" t="s">
        <v>641</v>
      </c>
    </row>
    <row r="1448" hidden="1" spans="1:10">
      <c r="A1448">
        <v>7</v>
      </c>
      <c r="B1448">
        <v>2</v>
      </c>
      <c r="C1448" t="s">
        <v>720</v>
      </c>
      <c r="D1448" t="s">
        <v>711</v>
      </c>
      <c r="E1448" t="s">
        <v>671</v>
      </c>
      <c r="F1448">
        <v>0</v>
      </c>
      <c r="G1448">
        <v>1340.7</v>
      </c>
      <c r="H1448" t="s">
        <v>602</v>
      </c>
      <c r="I1448">
        <v>6683496.82</v>
      </c>
      <c r="J1448" t="s">
        <v>641</v>
      </c>
    </row>
    <row r="1449" hidden="1" spans="1:10">
      <c r="A1449">
        <v>7</v>
      </c>
      <c r="B1449">
        <v>2</v>
      </c>
      <c r="C1449" t="s">
        <v>720</v>
      </c>
      <c r="D1449" t="s">
        <v>683</v>
      </c>
      <c r="E1449" t="s">
        <v>671</v>
      </c>
      <c r="F1449">
        <v>0</v>
      </c>
      <c r="G1449">
        <v>1090.57</v>
      </c>
      <c r="H1449" t="s">
        <v>602</v>
      </c>
      <c r="I1449">
        <v>6682406.25</v>
      </c>
      <c r="J1449" t="s">
        <v>641</v>
      </c>
    </row>
    <row r="1450" hidden="1" spans="1:10">
      <c r="A1450">
        <v>7</v>
      </c>
      <c r="B1450">
        <v>2</v>
      </c>
      <c r="C1450" t="s">
        <v>720</v>
      </c>
      <c r="D1450" t="s">
        <v>679</v>
      </c>
      <c r="E1450" t="s">
        <v>671</v>
      </c>
      <c r="F1450">
        <v>0</v>
      </c>
      <c r="G1450">
        <v>620.33</v>
      </c>
      <c r="H1450" t="s">
        <v>602</v>
      </c>
      <c r="I1450">
        <v>6681785.92</v>
      </c>
      <c r="J1450" t="s">
        <v>641</v>
      </c>
    </row>
    <row r="1451" spans="1:10">
      <c r="A1451">
        <v>7</v>
      </c>
      <c r="B1451">
        <v>2</v>
      </c>
      <c r="C1451" t="s">
        <v>720</v>
      </c>
      <c r="D1451" t="s">
        <v>800</v>
      </c>
      <c r="E1451" t="s">
        <v>653</v>
      </c>
      <c r="F1451">
        <v>5561.47</v>
      </c>
      <c r="G1451">
        <v>0</v>
      </c>
      <c r="H1451" t="s">
        <v>602</v>
      </c>
      <c r="I1451">
        <v>6687347.39</v>
      </c>
      <c r="J1451" t="s">
        <v>641</v>
      </c>
    </row>
    <row r="1452" spans="1:10">
      <c r="A1452">
        <v>7</v>
      </c>
      <c r="B1452">
        <v>2</v>
      </c>
      <c r="C1452" t="s">
        <v>720</v>
      </c>
      <c r="D1452" t="s">
        <v>801</v>
      </c>
      <c r="E1452" t="s">
        <v>653</v>
      </c>
      <c r="F1452">
        <v>1028.42</v>
      </c>
      <c r="G1452">
        <v>0</v>
      </c>
      <c r="H1452" t="s">
        <v>602</v>
      </c>
      <c r="I1452">
        <v>6688375.81</v>
      </c>
      <c r="J1452" t="s">
        <v>641</v>
      </c>
    </row>
    <row r="1453" spans="1:10">
      <c r="A1453">
        <v>7</v>
      </c>
      <c r="B1453">
        <v>2</v>
      </c>
      <c r="C1453" t="s">
        <v>720</v>
      </c>
      <c r="D1453" t="s">
        <v>675</v>
      </c>
      <c r="E1453" t="s">
        <v>653</v>
      </c>
      <c r="F1453">
        <v>1108.31</v>
      </c>
      <c r="G1453">
        <v>0</v>
      </c>
      <c r="H1453" t="s">
        <v>602</v>
      </c>
      <c r="I1453">
        <v>6689484.12</v>
      </c>
      <c r="J1453" t="s">
        <v>641</v>
      </c>
    </row>
    <row r="1454" hidden="1" spans="1:10">
      <c r="A1454">
        <v>7</v>
      </c>
      <c r="B1454">
        <v>3</v>
      </c>
      <c r="C1454" t="s">
        <v>802</v>
      </c>
      <c r="D1454" t="s">
        <v>723</v>
      </c>
      <c r="E1454" t="s">
        <v>724</v>
      </c>
      <c r="F1454">
        <v>20049863.01</v>
      </c>
      <c r="G1454">
        <v>0</v>
      </c>
      <c r="H1454" t="s">
        <v>602</v>
      </c>
      <c r="I1454">
        <v>26739347.13</v>
      </c>
      <c r="J1454" t="s">
        <v>758</v>
      </c>
    </row>
    <row r="1455" hidden="1" spans="1:10">
      <c r="A1455">
        <v>7</v>
      </c>
      <c r="B1455">
        <v>3</v>
      </c>
      <c r="C1455" t="s">
        <v>732</v>
      </c>
      <c r="D1455" t="s">
        <v>642</v>
      </c>
      <c r="E1455" t="s">
        <v>671</v>
      </c>
      <c r="F1455">
        <v>0</v>
      </c>
      <c r="G1455">
        <v>3041.6</v>
      </c>
      <c r="H1455" t="s">
        <v>602</v>
      </c>
      <c r="I1455">
        <v>26736305.53</v>
      </c>
      <c r="J1455" t="s">
        <v>641</v>
      </c>
    </row>
    <row r="1456" hidden="1" spans="1:10">
      <c r="A1456">
        <v>7</v>
      </c>
      <c r="B1456">
        <v>3</v>
      </c>
      <c r="C1456" t="s">
        <v>732</v>
      </c>
      <c r="D1456" t="s">
        <v>682</v>
      </c>
      <c r="E1456" t="s">
        <v>671</v>
      </c>
      <c r="F1456">
        <v>0</v>
      </c>
      <c r="G1456">
        <v>3321.74</v>
      </c>
      <c r="H1456" t="s">
        <v>602</v>
      </c>
      <c r="I1456">
        <v>26732983.79</v>
      </c>
      <c r="J1456" t="s">
        <v>641</v>
      </c>
    </row>
    <row r="1457" hidden="1" spans="1:10">
      <c r="A1457">
        <v>7</v>
      </c>
      <c r="B1457">
        <v>3</v>
      </c>
      <c r="C1457" t="s">
        <v>732</v>
      </c>
      <c r="D1457" t="s">
        <v>651</v>
      </c>
      <c r="E1457" t="s">
        <v>671</v>
      </c>
      <c r="F1457">
        <v>0</v>
      </c>
      <c r="G1457">
        <v>3992.09</v>
      </c>
      <c r="H1457" t="s">
        <v>602</v>
      </c>
      <c r="I1457">
        <v>26728991.7</v>
      </c>
      <c r="J1457" t="s">
        <v>641</v>
      </c>
    </row>
    <row r="1458" hidden="1" spans="1:10">
      <c r="A1458">
        <v>7</v>
      </c>
      <c r="B1458">
        <v>3</v>
      </c>
      <c r="C1458" t="s">
        <v>732</v>
      </c>
      <c r="D1458" t="s">
        <v>711</v>
      </c>
      <c r="E1458" t="s">
        <v>671</v>
      </c>
      <c r="F1458">
        <v>0</v>
      </c>
      <c r="G1458">
        <v>6233.28</v>
      </c>
      <c r="H1458" t="s">
        <v>602</v>
      </c>
      <c r="I1458">
        <v>26722758.42</v>
      </c>
      <c r="J1458" t="s">
        <v>641</v>
      </c>
    </row>
    <row r="1459" hidden="1" spans="1:10">
      <c r="A1459">
        <v>7</v>
      </c>
      <c r="B1459">
        <v>3</v>
      </c>
      <c r="C1459" t="s">
        <v>732</v>
      </c>
      <c r="D1459" t="s">
        <v>683</v>
      </c>
      <c r="E1459" t="s">
        <v>671</v>
      </c>
      <c r="F1459">
        <v>0</v>
      </c>
      <c r="G1459">
        <v>1080.56</v>
      </c>
      <c r="H1459" t="s">
        <v>602</v>
      </c>
      <c r="I1459">
        <v>26721677.86</v>
      </c>
      <c r="J1459" t="s">
        <v>641</v>
      </c>
    </row>
    <row r="1460" spans="1:10">
      <c r="A1460">
        <v>7</v>
      </c>
      <c r="B1460">
        <v>3</v>
      </c>
      <c r="C1460" t="s">
        <v>732</v>
      </c>
      <c r="D1460" t="s">
        <v>800</v>
      </c>
      <c r="E1460" t="s">
        <v>653</v>
      </c>
      <c r="F1460">
        <v>589.1</v>
      </c>
      <c r="G1460">
        <v>0</v>
      </c>
      <c r="H1460" t="s">
        <v>602</v>
      </c>
      <c r="I1460">
        <v>26722266.96</v>
      </c>
      <c r="J1460" t="s">
        <v>641</v>
      </c>
    </row>
    <row r="1461" spans="1:10">
      <c r="A1461">
        <v>7</v>
      </c>
      <c r="B1461">
        <v>3</v>
      </c>
      <c r="C1461" t="s">
        <v>732</v>
      </c>
      <c r="D1461" t="s">
        <v>675</v>
      </c>
      <c r="E1461" t="s">
        <v>653</v>
      </c>
      <c r="F1461">
        <v>1098.32</v>
      </c>
      <c r="G1461">
        <v>0</v>
      </c>
      <c r="H1461" t="s">
        <v>602</v>
      </c>
      <c r="I1461">
        <v>26723365.28</v>
      </c>
      <c r="J1461" t="s">
        <v>641</v>
      </c>
    </row>
    <row r="1462" spans="1:10">
      <c r="A1462">
        <v>7</v>
      </c>
      <c r="B1462">
        <v>3</v>
      </c>
      <c r="C1462" t="s">
        <v>732</v>
      </c>
      <c r="D1462" t="s">
        <v>657</v>
      </c>
      <c r="E1462" t="s">
        <v>653</v>
      </c>
      <c r="F1462">
        <v>3694.35</v>
      </c>
      <c r="G1462">
        <v>0</v>
      </c>
      <c r="H1462" t="s">
        <v>602</v>
      </c>
      <c r="I1462">
        <v>26727059.63</v>
      </c>
      <c r="J1462" t="s">
        <v>641</v>
      </c>
    </row>
    <row r="1463" spans="1:10">
      <c r="A1463">
        <v>7</v>
      </c>
      <c r="B1463">
        <v>3</v>
      </c>
      <c r="C1463" t="s">
        <v>732</v>
      </c>
      <c r="D1463" t="s">
        <v>667</v>
      </c>
      <c r="E1463" t="s">
        <v>653</v>
      </c>
      <c r="F1463">
        <v>84560.83</v>
      </c>
      <c r="G1463">
        <v>0</v>
      </c>
      <c r="H1463" t="s">
        <v>602</v>
      </c>
      <c r="I1463">
        <v>26811620.46</v>
      </c>
      <c r="J1463" t="s">
        <v>641</v>
      </c>
    </row>
    <row r="1464" spans="1:10">
      <c r="A1464">
        <v>7</v>
      </c>
      <c r="B1464">
        <v>3</v>
      </c>
      <c r="C1464" t="s">
        <v>732</v>
      </c>
      <c r="D1464" t="s">
        <v>801</v>
      </c>
      <c r="E1464" t="s">
        <v>653</v>
      </c>
      <c r="F1464">
        <v>1058.38</v>
      </c>
      <c r="G1464">
        <v>0</v>
      </c>
      <c r="H1464" t="s">
        <v>602</v>
      </c>
      <c r="I1464">
        <v>26812678.84</v>
      </c>
      <c r="J1464" t="s">
        <v>641</v>
      </c>
    </row>
    <row r="1465" hidden="1" spans="1:10">
      <c r="A1465">
        <v>7</v>
      </c>
      <c r="B1465">
        <v>3</v>
      </c>
      <c r="C1465" t="s">
        <v>732</v>
      </c>
      <c r="D1465" t="s">
        <v>803</v>
      </c>
      <c r="E1465" t="s">
        <v>653</v>
      </c>
      <c r="F1465">
        <v>25000</v>
      </c>
      <c r="G1465">
        <v>0</v>
      </c>
      <c r="H1465" t="s">
        <v>602</v>
      </c>
      <c r="I1465">
        <v>26837678.84</v>
      </c>
      <c r="J1465" t="s">
        <v>641</v>
      </c>
    </row>
    <row r="1466" hidden="1" spans="1:10">
      <c r="A1466">
        <v>7</v>
      </c>
      <c r="B1466">
        <v>3</v>
      </c>
      <c r="C1466" t="s">
        <v>732</v>
      </c>
      <c r="D1466" t="s">
        <v>803</v>
      </c>
      <c r="E1466" t="s">
        <v>653</v>
      </c>
      <c r="F1466">
        <v>5100</v>
      </c>
      <c r="G1466">
        <v>0</v>
      </c>
      <c r="H1466" t="s">
        <v>602</v>
      </c>
      <c r="I1466">
        <v>26842778.84</v>
      </c>
      <c r="J1466" t="s">
        <v>641</v>
      </c>
    </row>
    <row r="1467" hidden="1" spans="1:10">
      <c r="A1467">
        <v>7</v>
      </c>
      <c r="B1467">
        <v>4</v>
      </c>
      <c r="C1467" t="s">
        <v>733</v>
      </c>
      <c r="D1467" t="s">
        <v>642</v>
      </c>
      <c r="E1467" t="s">
        <v>671</v>
      </c>
      <c r="F1467">
        <v>0</v>
      </c>
      <c r="G1467">
        <v>2951.55</v>
      </c>
      <c r="H1467" t="s">
        <v>602</v>
      </c>
      <c r="I1467">
        <v>26839827.29</v>
      </c>
      <c r="J1467" t="s">
        <v>641</v>
      </c>
    </row>
    <row r="1468" hidden="1" spans="1:10">
      <c r="A1468">
        <v>7</v>
      </c>
      <c r="B1468">
        <v>4</v>
      </c>
      <c r="C1468" t="s">
        <v>733</v>
      </c>
      <c r="D1468" t="s">
        <v>651</v>
      </c>
      <c r="E1468" t="s">
        <v>671</v>
      </c>
      <c r="F1468">
        <v>0</v>
      </c>
      <c r="G1468">
        <v>15057.92</v>
      </c>
      <c r="H1468" t="s">
        <v>602</v>
      </c>
      <c r="I1468">
        <v>26824769.37</v>
      </c>
      <c r="J1468" t="s">
        <v>641</v>
      </c>
    </row>
    <row r="1469" hidden="1" spans="1:10">
      <c r="A1469">
        <v>7</v>
      </c>
      <c r="B1469">
        <v>4</v>
      </c>
      <c r="C1469" t="s">
        <v>733</v>
      </c>
      <c r="D1469" t="s">
        <v>711</v>
      </c>
      <c r="E1469" t="s">
        <v>671</v>
      </c>
      <c r="F1469">
        <v>0</v>
      </c>
      <c r="G1469">
        <v>1240.65</v>
      </c>
      <c r="H1469" t="s">
        <v>602</v>
      </c>
      <c r="I1469">
        <v>26823528.72</v>
      </c>
      <c r="J1469" t="s">
        <v>641</v>
      </c>
    </row>
    <row r="1470" hidden="1" spans="1:10">
      <c r="A1470">
        <v>7</v>
      </c>
      <c r="B1470">
        <v>4</v>
      </c>
      <c r="C1470" t="s">
        <v>733</v>
      </c>
      <c r="D1470" t="s">
        <v>646</v>
      </c>
      <c r="E1470" t="s">
        <v>671</v>
      </c>
      <c r="F1470">
        <v>0</v>
      </c>
      <c r="G1470">
        <v>8724.59</v>
      </c>
      <c r="H1470" t="s">
        <v>602</v>
      </c>
      <c r="I1470">
        <v>26814804.13</v>
      </c>
      <c r="J1470" t="s">
        <v>641</v>
      </c>
    </row>
    <row r="1471" hidden="1" spans="1:10">
      <c r="A1471">
        <v>7</v>
      </c>
      <c r="B1471">
        <v>4</v>
      </c>
      <c r="C1471" t="s">
        <v>733</v>
      </c>
      <c r="D1471" t="s">
        <v>751</v>
      </c>
      <c r="E1471" t="s">
        <v>671</v>
      </c>
      <c r="F1471">
        <v>0</v>
      </c>
      <c r="G1471">
        <v>1030.55</v>
      </c>
      <c r="H1471" t="s">
        <v>602</v>
      </c>
      <c r="I1471">
        <v>26813773.58</v>
      </c>
      <c r="J1471" t="s">
        <v>641</v>
      </c>
    </row>
    <row r="1472" hidden="1" spans="1:10">
      <c r="A1472">
        <v>7</v>
      </c>
      <c r="B1472">
        <v>4</v>
      </c>
      <c r="C1472" t="s">
        <v>733</v>
      </c>
      <c r="D1472" t="s">
        <v>661</v>
      </c>
      <c r="E1472" t="s">
        <v>671</v>
      </c>
      <c r="F1472">
        <v>0</v>
      </c>
      <c r="G1472">
        <v>4942.59</v>
      </c>
      <c r="H1472" t="s">
        <v>602</v>
      </c>
      <c r="I1472">
        <v>26808830.99</v>
      </c>
      <c r="J1472" t="s">
        <v>641</v>
      </c>
    </row>
    <row r="1473" hidden="1" spans="1:10">
      <c r="A1473">
        <v>7</v>
      </c>
      <c r="B1473">
        <v>4</v>
      </c>
      <c r="C1473" t="s">
        <v>733</v>
      </c>
      <c r="D1473" t="s">
        <v>683</v>
      </c>
      <c r="E1473" t="s">
        <v>671</v>
      </c>
      <c r="F1473">
        <v>0</v>
      </c>
      <c r="G1473">
        <v>5943.14</v>
      </c>
      <c r="H1473" t="s">
        <v>602</v>
      </c>
      <c r="I1473">
        <v>26802887.85</v>
      </c>
      <c r="J1473" t="s">
        <v>641</v>
      </c>
    </row>
    <row r="1474" hidden="1" spans="1:10">
      <c r="A1474">
        <v>7</v>
      </c>
      <c r="B1474">
        <v>4</v>
      </c>
      <c r="C1474" t="s">
        <v>733</v>
      </c>
      <c r="D1474" t="s">
        <v>679</v>
      </c>
      <c r="E1474" t="s">
        <v>671</v>
      </c>
      <c r="F1474">
        <v>0</v>
      </c>
      <c r="G1474">
        <v>610.33</v>
      </c>
      <c r="H1474" t="s">
        <v>602</v>
      </c>
      <c r="I1474">
        <v>26802277.52</v>
      </c>
      <c r="J1474" t="s">
        <v>641</v>
      </c>
    </row>
    <row r="1475" spans="1:10">
      <c r="A1475">
        <v>7</v>
      </c>
      <c r="B1475">
        <v>4</v>
      </c>
      <c r="C1475" t="s">
        <v>733</v>
      </c>
      <c r="D1475" t="s">
        <v>800</v>
      </c>
      <c r="E1475" t="s">
        <v>653</v>
      </c>
      <c r="F1475">
        <v>11322.72</v>
      </c>
      <c r="G1475">
        <v>0</v>
      </c>
      <c r="H1475" t="s">
        <v>602</v>
      </c>
      <c r="I1475">
        <v>26813600.24</v>
      </c>
      <c r="J1475" t="s">
        <v>641</v>
      </c>
    </row>
    <row r="1476" spans="1:10">
      <c r="A1476">
        <v>7</v>
      </c>
      <c r="B1476">
        <v>4</v>
      </c>
      <c r="C1476" t="s">
        <v>733</v>
      </c>
      <c r="D1476" t="s">
        <v>675</v>
      </c>
      <c r="E1476" t="s">
        <v>653</v>
      </c>
      <c r="F1476">
        <v>10224.33</v>
      </c>
      <c r="G1476">
        <v>0</v>
      </c>
      <c r="H1476" t="s">
        <v>602</v>
      </c>
      <c r="I1476">
        <v>26823824.57</v>
      </c>
      <c r="J1476" t="s">
        <v>641</v>
      </c>
    </row>
    <row r="1477" spans="1:10">
      <c r="A1477">
        <v>7</v>
      </c>
      <c r="B1477">
        <v>4</v>
      </c>
      <c r="C1477" t="s">
        <v>733</v>
      </c>
      <c r="D1477" t="s">
        <v>657</v>
      </c>
      <c r="E1477" t="s">
        <v>653</v>
      </c>
      <c r="F1477">
        <v>1268.06</v>
      </c>
      <c r="G1477">
        <v>0</v>
      </c>
      <c r="H1477" t="s">
        <v>602</v>
      </c>
      <c r="I1477">
        <v>26825092.63</v>
      </c>
      <c r="J1477" t="s">
        <v>641</v>
      </c>
    </row>
    <row r="1478" spans="1:10">
      <c r="A1478">
        <v>7</v>
      </c>
      <c r="B1478">
        <v>4</v>
      </c>
      <c r="C1478" t="s">
        <v>733</v>
      </c>
      <c r="D1478" t="s">
        <v>708</v>
      </c>
      <c r="E1478" t="s">
        <v>653</v>
      </c>
      <c r="F1478">
        <v>2416.3</v>
      </c>
      <c r="G1478">
        <v>0</v>
      </c>
      <c r="H1478" t="s">
        <v>602</v>
      </c>
      <c r="I1478">
        <v>26827508.93</v>
      </c>
      <c r="J1478" t="s">
        <v>641</v>
      </c>
    </row>
    <row r="1479" spans="1:10">
      <c r="A1479">
        <v>7</v>
      </c>
      <c r="B1479">
        <v>4</v>
      </c>
      <c r="C1479" t="s">
        <v>733</v>
      </c>
      <c r="D1479" t="s">
        <v>667</v>
      </c>
      <c r="E1479" t="s">
        <v>653</v>
      </c>
      <c r="F1479">
        <v>21517.13</v>
      </c>
      <c r="G1479">
        <v>0</v>
      </c>
      <c r="H1479" t="s">
        <v>602</v>
      </c>
      <c r="I1479">
        <v>26849026.06</v>
      </c>
      <c r="J1479" t="s">
        <v>641</v>
      </c>
    </row>
    <row r="1480" spans="1:10">
      <c r="A1480">
        <v>7</v>
      </c>
      <c r="B1480">
        <v>4</v>
      </c>
      <c r="C1480" t="s">
        <v>733</v>
      </c>
      <c r="D1480" t="s">
        <v>801</v>
      </c>
      <c r="E1480" t="s">
        <v>653</v>
      </c>
      <c r="F1480">
        <v>1048.39</v>
      </c>
      <c r="G1480">
        <v>0</v>
      </c>
      <c r="H1480" t="s">
        <v>602</v>
      </c>
      <c r="I1480">
        <v>26850074.45</v>
      </c>
      <c r="J1480" t="s">
        <v>641</v>
      </c>
    </row>
    <row r="1481" spans="1:10">
      <c r="A1481">
        <v>7</v>
      </c>
      <c r="B1481">
        <v>4</v>
      </c>
      <c r="C1481" t="s">
        <v>733</v>
      </c>
      <c r="D1481" t="s">
        <v>779</v>
      </c>
      <c r="E1481" t="s">
        <v>653</v>
      </c>
      <c r="F1481">
        <v>11981.7</v>
      </c>
      <c r="G1481">
        <v>0</v>
      </c>
      <c r="H1481" t="s">
        <v>602</v>
      </c>
      <c r="I1481">
        <v>26862056.15</v>
      </c>
      <c r="J1481" t="s">
        <v>641</v>
      </c>
    </row>
    <row r="1482" hidden="1" spans="1:10">
      <c r="A1482">
        <v>7</v>
      </c>
      <c r="B1482">
        <v>5</v>
      </c>
      <c r="C1482" t="s">
        <v>638</v>
      </c>
      <c r="D1482" t="s">
        <v>646</v>
      </c>
      <c r="E1482" t="s">
        <v>671</v>
      </c>
      <c r="F1482">
        <v>0</v>
      </c>
      <c r="G1482">
        <v>4892.58</v>
      </c>
      <c r="H1482" t="s">
        <v>602</v>
      </c>
      <c r="I1482">
        <v>26857163.57</v>
      </c>
      <c r="J1482" t="s">
        <v>641</v>
      </c>
    </row>
    <row r="1483" hidden="1" spans="1:10">
      <c r="A1483">
        <v>7</v>
      </c>
      <c r="B1483">
        <v>5</v>
      </c>
      <c r="C1483" t="s">
        <v>638</v>
      </c>
      <c r="D1483" t="s">
        <v>651</v>
      </c>
      <c r="E1483" t="s">
        <v>671</v>
      </c>
      <c r="F1483">
        <v>0</v>
      </c>
      <c r="G1483">
        <v>20560.78</v>
      </c>
      <c r="H1483" t="s">
        <v>602</v>
      </c>
      <c r="I1483">
        <v>26836602.79</v>
      </c>
      <c r="J1483" t="s">
        <v>641</v>
      </c>
    </row>
    <row r="1484" hidden="1" spans="1:10">
      <c r="A1484">
        <v>7</v>
      </c>
      <c r="B1484">
        <v>5</v>
      </c>
      <c r="C1484" t="s">
        <v>638</v>
      </c>
      <c r="D1484" t="s">
        <v>696</v>
      </c>
      <c r="E1484" t="s">
        <v>671</v>
      </c>
      <c r="F1484">
        <v>0</v>
      </c>
      <c r="G1484">
        <v>1330.71</v>
      </c>
      <c r="H1484" t="s">
        <v>602</v>
      </c>
      <c r="I1484">
        <v>26835272.08</v>
      </c>
      <c r="J1484" t="s">
        <v>641</v>
      </c>
    </row>
    <row r="1485" hidden="1" spans="1:10">
      <c r="A1485">
        <v>7</v>
      </c>
      <c r="B1485">
        <v>5</v>
      </c>
      <c r="C1485" t="s">
        <v>638</v>
      </c>
      <c r="D1485" t="s">
        <v>793</v>
      </c>
      <c r="E1485" t="s">
        <v>671</v>
      </c>
      <c r="F1485">
        <v>0</v>
      </c>
      <c r="G1485">
        <v>14747.75</v>
      </c>
      <c r="H1485" t="s">
        <v>602</v>
      </c>
      <c r="I1485">
        <v>26820524.33</v>
      </c>
      <c r="J1485" t="s">
        <v>641</v>
      </c>
    </row>
    <row r="1486" hidden="1" spans="1:10">
      <c r="A1486">
        <v>7</v>
      </c>
      <c r="B1486">
        <v>5</v>
      </c>
      <c r="C1486" t="s">
        <v>638</v>
      </c>
      <c r="D1486" t="s">
        <v>683</v>
      </c>
      <c r="E1486" t="s">
        <v>671</v>
      </c>
      <c r="F1486">
        <v>0</v>
      </c>
      <c r="G1486">
        <v>3441.81</v>
      </c>
      <c r="H1486" t="s">
        <v>602</v>
      </c>
      <c r="I1486">
        <v>26817082.52</v>
      </c>
      <c r="J1486" t="s">
        <v>641</v>
      </c>
    </row>
    <row r="1487" hidden="1" spans="1:10">
      <c r="A1487">
        <v>7</v>
      </c>
      <c r="B1487">
        <v>5</v>
      </c>
      <c r="C1487" t="s">
        <v>638</v>
      </c>
      <c r="D1487" t="s">
        <v>751</v>
      </c>
      <c r="E1487" t="s">
        <v>671</v>
      </c>
      <c r="F1487">
        <v>0</v>
      </c>
      <c r="G1487">
        <v>1020.54</v>
      </c>
      <c r="H1487" t="s">
        <v>602</v>
      </c>
      <c r="I1487">
        <v>26816061.98</v>
      </c>
      <c r="J1487" t="s">
        <v>641</v>
      </c>
    </row>
    <row r="1488" spans="1:10">
      <c r="A1488">
        <v>7</v>
      </c>
      <c r="B1488">
        <v>5</v>
      </c>
      <c r="C1488" t="s">
        <v>638</v>
      </c>
      <c r="D1488" t="s">
        <v>668</v>
      </c>
      <c r="E1488" t="s">
        <v>653</v>
      </c>
      <c r="F1488">
        <v>4992.37</v>
      </c>
      <c r="G1488">
        <v>0</v>
      </c>
      <c r="H1488" t="s">
        <v>602</v>
      </c>
      <c r="I1488">
        <v>26821054.35</v>
      </c>
      <c r="J1488" t="s">
        <v>641</v>
      </c>
    </row>
    <row r="1489" spans="1:10">
      <c r="A1489">
        <v>7</v>
      </c>
      <c r="B1489">
        <v>5</v>
      </c>
      <c r="C1489" t="s">
        <v>638</v>
      </c>
      <c r="D1489" t="s">
        <v>667</v>
      </c>
      <c r="E1489" t="s">
        <v>653</v>
      </c>
      <c r="F1489">
        <v>110001.98</v>
      </c>
      <c r="G1489">
        <v>0</v>
      </c>
      <c r="H1489" t="s">
        <v>602</v>
      </c>
      <c r="I1489">
        <v>26931056.33</v>
      </c>
      <c r="J1489" t="s">
        <v>641</v>
      </c>
    </row>
    <row r="1490" spans="1:10">
      <c r="A1490">
        <v>7</v>
      </c>
      <c r="B1490">
        <v>5</v>
      </c>
      <c r="C1490" t="s">
        <v>638</v>
      </c>
      <c r="D1490" t="s">
        <v>708</v>
      </c>
      <c r="E1490" t="s">
        <v>653</v>
      </c>
      <c r="F1490">
        <v>5012.34</v>
      </c>
      <c r="G1490">
        <v>0</v>
      </c>
      <c r="H1490" t="s">
        <v>602</v>
      </c>
      <c r="I1490">
        <v>26936068.67</v>
      </c>
      <c r="J1490" t="s">
        <v>641</v>
      </c>
    </row>
    <row r="1491" spans="1:10">
      <c r="A1491">
        <v>7</v>
      </c>
      <c r="B1491">
        <v>5</v>
      </c>
      <c r="C1491" t="s">
        <v>638</v>
      </c>
      <c r="D1491" t="s">
        <v>800</v>
      </c>
      <c r="E1491" t="s">
        <v>653</v>
      </c>
      <c r="F1491">
        <v>20209.14</v>
      </c>
      <c r="G1491">
        <v>0</v>
      </c>
      <c r="H1491" t="s">
        <v>602</v>
      </c>
      <c r="I1491">
        <v>26956277.81</v>
      </c>
      <c r="J1491" t="s">
        <v>641</v>
      </c>
    </row>
    <row r="1492" spans="1:10">
      <c r="A1492">
        <v>7</v>
      </c>
      <c r="B1492">
        <v>5</v>
      </c>
      <c r="C1492" t="s">
        <v>638</v>
      </c>
      <c r="D1492" t="s">
        <v>685</v>
      </c>
      <c r="E1492" t="s">
        <v>653</v>
      </c>
      <c r="F1492">
        <v>3414.78</v>
      </c>
      <c r="G1492">
        <v>0</v>
      </c>
      <c r="H1492" t="s">
        <v>602</v>
      </c>
      <c r="I1492">
        <v>26959692.59</v>
      </c>
      <c r="J1492" t="s">
        <v>641</v>
      </c>
    </row>
    <row r="1493" spans="1:10">
      <c r="A1493">
        <v>7</v>
      </c>
      <c r="B1493">
        <v>5</v>
      </c>
      <c r="C1493" t="s">
        <v>638</v>
      </c>
      <c r="D1493" t="s">
        <v>675</v>
      </c>
      <c r="E1493" t="s">
        <v>653</v>
      </c>
      <c r="F1493">
        <v>1707.4</v>
      </c>
      <c r="G1493">
        <v>0</v>
      </c>
      <c r="H1493" t="s">
        <v>602</v>
      </c>
      <c r="I1493">
        <v>26961399.99</v>
      </c>
      <c r="J1493" t="s">
        <v>641</v>
      </c>
    </row>
    <row r="1494" spans="1:10">
      <c r="A1494">
        <v>7</v>
      </c>
      <c r="B1494">
        <v>5</v>
      </c>
      <c r="C1494" t="s">
        <v>638</v>
      </c>
      <c r="D1494" t="s">
        <v>702</v>
      </c>
      <c r="E1494" t="s">
        <v>653</v>
      </c>
      <c r="F1494">
        <v>4742.75</v>
      </c>
      <c r="G1494">
        <v>0</v>
      </c>
      <c r="H1494" t="s">
        <v>602</v>
      </c>
      <c r="I1494">
        <v>26966142.74</v>
      </c>
      <c r="J1494" t="s">
        <v>641</v>
      </c>
    </row>
    <row r="1495" hidden="1" spans="1:10">
      <c r="A1495">
        <v>7</v>
      </c>
      <c r="B1495">
        <v>8</v>
      </c>
      <c r="C1495" t="s">
        <v>659</v>
      </c>
      <c r="D1495" t="s">
        <v>642</v>
      </c>
      <c r="E1495" t="s">
        <v>671</v>
      </c>
      <c r="F1495">
        <v>0</v>
      </c>
      <c r="G1495">
        <v>5753.02</v>
      </c>
      <c r="H1495" t="s">
        <v>602</v>
      </c>
      <c r="I1495">
        <v>26960389.72</v>
      </c>
      <c r="J1495" t="s">
        <v>641</v>
      </c>
    </row>
    <row r="1496" hidden="1" spans="1:10">
      <c r="A1496">
        <v>7</v>
      </c>
      <c r="B1496">
        <v>8</v>
      </c>
      <c r="C1496" t="s">
        <v>659</v>
      </c>
      <c r="D1496" t="s">
        <v>696</v>
      </c>
      <c r="E1496" t="s">
        <v>671</v>
      </c>
      <c r="F1496">
        <v>0</v>
      </c>
      <c r="G1496">
        <v>650.35</v>
      </c>
      <c r="H1496" t="s">
        <v>602</v>
      </c>
      <c r="I1496">
        <v>26959739.37</v>
      </c>
      <c r="J1496" t="s">
        <v>641</v>
      </c>
    </row>
    <row r="1497" hidden="1" spans="1:10">
      <c r="A1497">
        <v>7</v>
      </c>
      <c r="B1497">
        <v>8</v>
      </c>
      <c r="C1497" t="s">
        <v>659</v>
      </c>
      <c r="D1497" t="s">
        <v>651</v>
      </c>
      <c r="E1497" t="s">
        <v>671</v>
      </c>
      <c r="F1497">
        <v>0</v>
      </c>
      <c r="G1497">
        <v>1420.75</v>
      </c>
      <c r="H1497" t="s">
        <v>602</v>
      </c>
      <c r="I1497">
        <v>26958318.62</v>
      </c>
      <c r="J1497" t="s">
        <v>641</v>
      </c>
    </row>
    <row r="1498" hidden="1" spans="1:10">
      <c r="A1498">
        <v>7</v>
      </c>
      <c r="B1498">
        <v>8</v>
      </c>
      <c r="C1498" t="s">
        <v>659</v>
      </c>
      <c r="D1498" t="s">
        <v>711</v>
      </c>
      <c r="E1498" t="s">
        <v>671</v>
      </c>
      <c r="F1498">
        <v>0</v>
      </c>
      <c r="G1498">
        <v>18819.94</v>
      </c>
      <c r="H1498" t="s">
        <v>602</v>
      </c>
      <c r="I1498">
        <v>26939498.68</v>
      </c>
      <c r="J1498" t="s">
        <v>641</v>
      </c>
    </row>
    <row r="1499" hidden="1" spans="1:10">
      <c r="A1499">
        <v>7</v>
      </c>
      <c r="B1499">
        <v>8</v>
      </c>
      <c r="C1499" t="s">
        <v>659</v>
      </c>
      <c r="D1499" t="s">
        <v>745</v>
      </c>
      <c r="E1499" t="s">
        <v>671</v>
      </c>
      <c r="F1499">
        <v>0</v>
      </c>
      <c r="G1499">
        <v>21481.28</v>
      </c>
      <c r="H1499" t="s">
        <v>602</v>
      </c>
      <c r="I1499">
        <v>26918017.4</v>
      </c>
      <c r="J1499" t="s">
        <v>641</v>
      </c>
    </row>
    <row r="1500" hidden="1" spans="1:10">
      <c r="A1500">
        <v>7</v>
      </c>
      <c r="B1500">
        <v>8</v>
      </c>
      <c r="C1500" t="s">
        <v>659</v>
      </c>
      <c r="D1500" t="s">
        <v>661</v>
      </c>
      <c r="E1500" t="s">
        <v>671</v>
      </c>
      <c r="F1500">
        <v>0</v>
      </c>
      <c r="G1500">
        <v>10035.27</v>
      </c>
      <c r="H1500" t="s">
        <v>602</v>
      </c>
      <c r="I1500">
        <v>26907982.13</v>
      </c>
      <c r="J1500" t="s">
        <v>641</v>
      </c>
    </row>
    <row r="1501" hidden="1" spans="1:10">
      <c r="A1501">
        <v>7</v>
      </c>
      <c r="B1501">
        <v>8</v>
      </c>
      <c r="C1501" t="s">
        <v>659</v>
      </c>
      <c r="D1501" t="s">
        <v>683</v>
      </c>
      <c r="E1501" t="s">
        <v>671</v>
      </c>
      <c r="F1501">
        <v>0</v>
      </c>
      <c r="G1501">
        <v>560.29</v>
      </c>
      <c r="H1501" t="s">
        <v>602</v>
      </c>
      <c r="I1501">
        <v>26907421.84</v>
      </c>
      <c r="J1501" t="s">
        <v>641</v>
      </c>
    </row>
    <row r="1502" spans="1:10">
      <c r="A1502">
        <v>7</v>
      </c>
      <c r="B1502">
        <v>8</v>
      </c>
      <c r="C1502" t="s">
        <v>659</v>
      </c>
      <c r="D1502" t="s">
        <v>735</v>
      </c>
      <c r="E1502" t="s">
        <v>653</v>
      </c>
      <c r="F1502">
        <v>998.47</v>
      </c>
      <c r="G1502">
        <v>0</v>
      </c>
      <c r="H1502" t="s">
        <v>602</v>
      </c>
      <c r="I1502">
        <v>26908420.31</v>
      </c>
      <c r="J1502" t="s">
        <v>641</v>
      </c>
    </row>
    <row r="1503" spans="1:10">
      <c r="A1503">
        <v>7</v>
      </c>
      <c r="B1503">
        <v>8</v>
      </c>
      <c r="C1503" t="s">
        <v>659</v>
      </c>
      <c r="D1503" t="s">
        <v>800</v>
      </c>
      <c r="E1503" t="s">
        <v>653</v>
      </c>
      <c r="F1503">
        <v>2396.34</v>
      </c>
      <c r="G1503">
        <v>0</v>
      </c>
      <c r="H1503" t="s">
        <v>602</v>
      </c>
      <c r="I1503">
        <v>26910816.65</v>
      </c>
      <c r="J1503" t="s">
        <v>641</v>
      </c>
    </row>
    <row r="1504" spans="1:10">
      <c r="A1504">
        <v>7</v>
      </c>
      <c r="B1504">
        <v>8</v>
      </c>
      <c r="C1504" t="s">
        <v>659</v>
      </c>
      <c r="D1504" t="s">
        <v>657</v>
      </c>
      <c r="E1504" t="s">
        <v>653</v>
      </c>
      <c r="F1504">
        <v>14997.04</v>
      </c>
      <c r="G1504">
        <v>0</v>
      </c>
      <c r="H1504" t="s">
        <v>602</v>
      </c>
      <c r="I1504">
        <v>26925813.69</v>
      </c>
      <c r="J1504" t="s">
        <v>641</v>
      </c>
    </row>
    <row r="1505" spans="1:10">
      <c r="A1505">
        <v>7</v>
      </c>
      <c r="B1505">
        <v>8</v>
      </c>
      <c r="C1505" t="s">
        <v>659</v>
      </c>
      <c r="D1505" t="s">
        <v>801</v>
      </c>
      <c r="E1505" t="s">
        <v>653</v>
      </c>
      <c r="F1505">
        <v>504629.26</v>
      </c>
      <c r="G1505">
        <v>0</v>
      </c>
      <c r="H1505" t="s">
        <v>602</v>
      </c>
      <c r="I1505">
        <v>27430442.95</v>
      </c>
      <c r="J1505" t="s">
        <v>641</v>
      </c>
    </row>
    <row r="1506" spans="1:10">
      <c r="A1506">
        <v>7</v>
      </c>
      <c r="B1506">
        <v>8</v>
      </c>
      <c r="C1506" t="s">
        <v>659</v>
      </c>
      <c r="D1506" t="s">
        <v>668</v>
      </c>
      <c r="E1506" t="s">
        <v>653</v>
      </c>
      <c r="F1506">
        <v>15526.28</v>
      </c>
      <c r="G1506">
        <v>0</v>
      </c>
      <c r="H1506" t="s">
        <v>602</v>
      </c>
      <c r="I1506">
        <v>27445969.23</v>
      </c>
      <c r="J1506" t="s">
        <v>641</v>
      </c>
    </row>
    <row r="1507" hidden="1" spans="1:10">
      <c r="A1507">
        <v>7</v>
      </c>
      <c r="B1507">
        <v>9</v>
      </c>
      <c r="C1507" t="s">
        <v>670</v>
      </c>
      <c r="D1507" t="s">
        <v>642</v>
      </c>
      <c r="E1507" t="s">
        <v>671</v>
      </c>
      <c r="F1507">
        <v>0</v>
      </c>
      <c r="G1507">
        <v>13136.91</v>
      </c>
      <c r="H1507" t="s">
        <v>602</v>
      </c>
      <c r="I1507">
        <v>27432832.32</v>
      </c>
      <c r="J1507" t="s">
        <v>641</v>
      </c>
    </row>
    <row r="1508" hidden="1" spans="1:10">
      <c r="A1508">
        <v>7</v>
      </c>
      <c r="B1508">
        <v>9</v>
      </c>
      <c r="C1508" t="s">
        <v>670</v>
      </c>
      <c r="D1508" t="s">
        <v>696</v>
      </c>
      <c r="E1508" t="s">
        <v>671</v>
      </c>
      <c r="F1508">
        <v>0</v>
      </c>
      <c r="G1508">
        <v>640.34</v>
      </c>
      <c r="H1508" t="s">
        <v>602</v>
      </c>
      <c r="I1508">
        <v>27432191.98</v>
      </c>
      <c r="J1508" t="s">
        <v>641</v>
      </c>
    </row>
    <row r="1509" hidden="1" spans="1:10">
      <c r="A1509">
        <v>7</v>
      </c>
      <c r="B1509">
        <v>9</v>
      </c>
      <c r="C1509" t="s">
        <v>670</v>
      </c>
      <c r="D1509" t="s">
        <v>682</v>
      </c>
      <c r="E1509" t="s">
        <v>671</v>
      </c>
      <c r="F1509">
        <v>0</v>
      </c>
      <c r="G1509">
        <v>3301.73</v>
      </c>
      <c r="H1509" t="s">
        <v>602</v>
      </c>
      <c r="I1509">
        <v>27428890.25</v>
      </c>
      <c r="J1509" t="s">
        <v>641</v>
      </c>
    </row>
    <row r="1510" hidden="1" spans="1:10">
      <c r="A1510">
        <v>7</v>
      </c>
      <c r="B1510">
        <v>9</v>
      </c>
      <c r="C1510" t="s">
        <v>670</v>
      </c>
      <c r="D1510" t="s">
        <v>651</v>
      </c>
      <c r="E1510" t="s">
        <v>671</v>
      </c>
      <c r="F1510">
        <v>0</v>
      </c>
      <c r="G1510">
        <v>2531.33</v>
      </c>
      <c r="H1510" t="s">
        <v>602</v>
      </c>
      <c r="I1510">
        <v>27426358.92</v>
      </c>
      <c r="J1510" t="s">
        <v>641</v>
      </c>
    </row>
    <row r="1511" hidden="1" spans="1:10">
      <c r="A1511">
        <v>7</v>
      </c>
      <c r="B1511">
        <v>9</v>
      </c>
      <c r="C1511" t="s">
        <v>670</v>
      </c>
      <c r="D1511" t="s">
        <v>711</v>
      </c>
      <c r="E1511" t="s">
        <v>671</v>
      </c>
      <c r="F1511">
        <v>0</v>
      </c>
      <c r="G1511">
        <v>4462.35</v>
      </c>
      <c r="H1511" t="s">
        <v>602</v>
      </c>
      <c r="I1511">
        <v>27421896.57</v>
      </c>
      <c r="J1511" t="s">
        <v>641</v>
      </c>
    </row>
    <row r="1512" hidden="1" spans="1:10">
      <c r="A1512">
        <v>7</v>
      </c>
      <c r="B1512">
        <v>9</v>
      </c>
      <c r="C1512" t="s">
        <v>670</v>
      </c>
      <c r="D1512" t="s">
        <v>646</v>
      </c>
      <c r="E1512" t="s">
        <v>671</v>
      </c>
      <c r="F1512">
        <v>0</v>
      </c>
      <c r="G1512">
        <v>4412.33</v>
      </c>
      <c r="H1512" t="s">
        <v>602</v>
      </c>
      <c r="I1512">
        <v>27417484.24</v>
      </c>
      <c r="J1512" t="s">
        <v>641</v>
      </c>
    </row>
    <row r="1513" hidden="1" spans="1:10">
      <c r="A1513">
        <v>7</v>
      </c>
      <c r="B1513">
        <v>9</v>
      </c>
      <c r="C1513" t="s">
        <v>670</v>
      </c>
      <c r="D1513" t="s">
        <v>683</v>
      </c>
      <c r="E1513" t="s">
        <v>671</v>
      </c>
      <c r="F1513">
        <v>0</v>
      </c>
      <c r="G1513">
        <v>560.29</v>
      </c>
      <c r="H1513" t="s">
        <v>602</v>
      </c>
      <c r="I1513">
        <v>27416923.95</v>
      </c>
      <c r="J1513" t="s">
        <v>641</v>
      </c>
    </row>
    <row r="1514" hidden="1" spans="1:10">
      <c r="A1514">
        <v>7</v>
      </c>
      <c r="B1514">
        <v>9</v>
      </c>
      <c r="C1514" t="s">
        <v>670</v>
      </c>
      <c r="D1514" t="s">
        <v>751</v>
      </c>
      <c r="E1514" t="s">
        <v>671</v>
      </c>
      <c r="F1514">
        <v>0</v>
      </c>
      <c r="G1514">
        <v>990.52</v>
      </c>
      <c r="H1514" t="s">
        <v>602</v>
      </c>
      <c r="I1514">
        <v>27415933.43</v>
      </c>
      <c r="J1514" t="s">
        <v>641</v>
      </c>
    </row>
    <row r="1515" spans="1:10">
      <c r="A1515">
        <v>7</v>
      </c>
      <c r="B1515">
        <v>9</v>
      </c>
      <c r="C1515" t="s">
        <v>670</v>
      </c>
      <c r="D1515" t="s">
        <v>800</v>
      </c>
      <c r="E1515" t="s">
        <v>653</v>
      </c>
      <c r="F1515">
        <v>3564.56</v>
      </c>
      <c r="G1515">
        <v>0</v>
      </c>
      <c r="H1515" t="s">
        <v>602</v>
      </c>
      <c r="I1515">
        <v>27419497.99</v>
      </c>
      <c r="J1515" t="s">
        <v>641</v>
      </c>
    </row>
    <row r="1516" spans="1:10">
      <c r="A1516">
        <v>7</v>
      </c>
      <c r="B1516">
        <v>9</v>
      </c>
      <c r="C1516" t="s">
        <v>670</v>
      </c>
      <c r="D1516" t="s">
        <v>673</v>
      </c>
      <c r="E1516" t="s">
        <v>653</v>
      </c>
      <c r="F1516">
        <v>13679.11</v>
      </c>
      <c r="G1516">
        <v>0</v>
      </c>
      <c r="H1516" t="s">
        <v>602</v>
      </c>
      <c r="I1516">
        <v>27433177.1</v>
      </c>
      <c r="J1516" t="s">
        <v>641</v>
      </c>
    </row>
    <row r="1517" spans="1:10">
      <c r="A1517">
        <v>7</v>
      </c>
      <c r="B1517">
        <v>9</v>
      </c>
      <c r="C1517" t="s">
        <v>670</v>
      </c>
      <c r="D1517" t="s">
        <v>657</v>
      </c>
      <c r="E1517" t="s">
        <v>653</v>
      </c>
      <c r="F1517">
        <v>6679.77</v>
      </c>
      <c r="G1517">
        <v>0</v>
      </c>
      <c r="H1517" t="s">
        <v>602</v>
      </c>
      <c r="I1517">
        <v>27439856.87</v>
      </c>
      <c r="J1517" t="s">
        <v>641</v>
      </c>
    </row>
    <row r="1518" spans="1:10">
      <c r="A1518">
        <v>7</v>
      </c>
      <c r="B1518">
        <v>9</v>
      </c>
      <c r="C1518" t="s">
        <v>670</v>
      </c>
      <c r="D1518" t="s">
        <v>675</v>
      </c>
      <c r="E1518" t="s">
        <v>653</v>
      </c>
      <c r="F1518">
        <v>2905.56</v>
      </c>
      <c r="G1518">
        <v>0</v>
      </c>
      <c r="H1518" t="s">
        <v>602</v>
      </c>
      <c r="I1518">
        <v>27442762.43</v>
      </c>
      <c r="J1518" t="s">
        <v>641</v>
      </c>
    </row>
    <row r="1519" hidden="1" spans="1:10">
      <c r="A1519">
        <v>7</v>
      </c>
      <c r="B1519">
        <v>10</v>
      </c>
      <c r="C1519" t="s">
        <v>676</v>
      </c>
      <c r="D1519" t="s">
        <v>696</v>
      </c>
      <c r="E1519" t="s">
        <v>671</v>
      </c>
      <c r="F1519">
        <v>0</v>
      </c>
      <c r="G1519">
        <v>630.34</v>
      </c>
      <c r="H1519" t="s">
        <v>602</v>
      </c>
      <c r="I1519">
        <v>27442132.09</v>
      </c>
      <c r="J1519" t="s">
        <v>641</v>
      </c>
    </row>
    <row r="1520" hidden="1" spans="1:10">
      <c r="A1520">
        <v>7</v>
      </c>
      <c r="B1520">
        <v>10</v>
      </c>
      <c r="C1520" t="s">
        <v>676</v>
      </c>
      <c r="D1520" t="s">
        <v>651</v>
      </c>
      <c r="E1520" t="s">
        <v>671</v>
      </c>
      <c r="F1520">
        <v>0</v>
      </c>
      <c r="G1520">
        <v>2391.26</v>
      </c>
      <c r="H1520" t="s">
        <v>602</v>
      </c>
      <c r="I1520">
        <v>27439740.83</v>
      </c>
      <c r="J1520" t="s">
        <v>641</v>
      </c>
    </row>
    <row r="1521" hidden="1" spans="1:10">
      <c r="A1521">
        <v>7</v>
      </c>
      <c r="B1521">
        <v>10</v>
      </c>
      <c r="C1521" t="s">
        <v>676</v>
      </c>
      <c r="D1521" t="s">
        <v>711</v>
      </c>
      <c r="E1521" t="s">
        <v>671</v>
      </c>
      <c r="F1521">
        <v>0</v>
      </c>
      <c r="G1521">
        <v>1100.58</v>
      </c>
      <c r="H1521" t="s">
        <v>602</v>
      </c>
      <c r="I1521">
        <v>27438640.25</v>
      </c>
      <c r="J1521" t="s">
        <v>641</v>
      </c>
    </row>
    <row r="1522" hidden="1" spans="1:10">
      <c r="A1522">
        <v>7</v>
      </c>
      <c r="B1522">
        <v>10</v>
      </c>
      <c r="C1522" t="s">
        <v>676</v>
      </c>
      <c r="D1522" t="s">
        <v>646</v>
      </c>
      <c r="E1522" t="s">
        <v>671</v>
      </c>
      <c r="F1522">
        <v>0</v>
      </c>
      <c r="G1522">
        <v>15298.1</v>
      </c>
      <c r="H1522" t="s">
        <v>602</v>
      </c>
      <c r="I1522">
        <v>27423342.15</v>
      </c>
      <c r="J1522" t="s">
        <v>641</v>
      </c>
    </row>
    <row r="1523" hidden="1" spans="1:10">
      <c r="A1523">
        <v>7</v>
      </c>
      <c r="B1523">
        <v>10</v>
      </c>
      <c r="C1523" t="s">
        <v>676</v>
      </c>
      <c r="D1523" t="s">
        <v>661</v>
      </c>
      <c r="E1523" t="s">
        <v>671</v>
      </c>
      <c r="F1523">
        <v>0</v>
      </c>
      <c r="G1523">
        <v>5042.65</v>
      </c>
      <c r="H1523" t="s">
        <v>602</v>
      </c>
      <c r="I1523">
        <v>27418299.5</v>
      </c>
      <c r="J1523" t="s">
        <v>641</v>
      </c>
    </row>
    <row r="1524" hidden="1" spans="1:10">
      <c r="A1524">
        <v>7</v>
      </c>
      <c r="B1524">
        <v>10</v>
      </c>
      <c r="C1524" t="s">
        <v>676</v>
      </c>
      <c r="D1524" t="s">
        <v>683</v>
      </c>
      <c r="E1524" t="s">
        <v>671</v>
      </c>
      <c r="F1524">
        <v>0</v>
      </c>
      <c r="G1524">
        <v>1720.9</v>
      </c>
      <c r="H1524" t="s">
        <v>602</v>
      </c>
      <c r="I1524">
        <v>27416578.6</v>
      </c>
      <c r="J1524" t="s">
        <v>641</v>
      </c>
    </row>
    <row r="1525" spans="1:10">
      <c r="A1525">
        <v>7</v>
      </c>
      <c r="B1525">
        <v>10</v>
      </c>
      <c r="C1525" t="s">
        <v>676</v>
      </c>
      <c r="D1525" t="s">
        <v>800</v>
      </c>
      <c r="E1525" t="s">
        <v>653</v>
      </c>
      <c r="F1525">
        <v>2436.28</v>
      </c>
      <c r="G1525">
        <v>0</v>
      </c>
      <c r="H1525" t="s">
        <v>602</v>
      </c>
      <c r="I1525">
        <v>27419014.88</v>
      </c>
      <c r="J1525" t="s">
        <v>641</v>
      </c>
    </row>
    <row r="1526" spans="1:10">
      <c r="A1526">
        <v>7</v>
      </c>
      <c r="B1526">
        <v>10</v>
      </c>
      <c r="C1526" t="s">
        <v>676</v>
      </c>
      <c r="D1526" t="s">
        <v>657</v>
      </c>
      <c r="E1526" t="s">
        <v>653</v>
      </c>
      <c r="F1526">
        <v>1118.29</v>
      </c>
      <c r="G1526">
        <v>0</v>
      </c>
      <c r="H1526" t="s">
        <v>602</v>
      </c>
      <c r="I1526">
        <v>27420133.17</v>
      </c>
      <c r="J1526" t="s">
        <v>641</v>
      </c>
    </row>
    <row r="1527" spans="1:10">
      <c r="A1527">
        <v>7</v>
      </c>
      <c r="B1527">
        <v>10</v>
      </c>
      <c r="C1527" t="s">
        <v>676</v>
      </c>
      <c r="D1527" t="s">
        <v>673</v>
      </c>
      <c r="E1527" t="s">
        <v>653</v>
      </c>
      <c r="F1527">
        <v>14388.02</v>
      </c>
      <c r="G1527">
        <v>0</v>
      </c>
      <c r="H1527" t="s">
        <v>602</v>
      </c>
      <c r="I1527">
        <v>27434521.19</v>
      </c>
      <c r="J1527" t="s">
        <v>641</v>
      </c>
    </row>
    <row r="1528" spans="1:10">
      <c r="A1528">
        <v>7</v>
      </c>
      <c r="B1528">
        <v>10</v>
      </c>
      <c r="C1528" t="s">
        <v>676</v>
      </c>
      <c r="D1528" t="s">
        <v>708</v>
      </c>
      <c r="E1528" t="s">
        <v>653</v>
      </c>
      <c r="F1528">
        <v>15536.21</v>
      </c>
      <c r="G1528">
        <v>0</v>
      </c>
      <c r="H1528" t="s">
        <v>602</v>
      </c>
      <c r="I1528">
        <v>27450057.4</v>
      </c>
      <c r="J1528" t="s">
        <v>641</v>
      </c>
    </row>
    <row r="1529" spans="1:10">
      <c r="A1529">
        <v>7</v>
      </c>
      <c r="B1529">
        <v>10</v>
      </c>
      <c r="C1529" t="s">
        <v>676</v>
      </c>
      <c r="D1529" t="s">
        <v>668</v>
      </c>
      <c r="E1529" t="s">
        <v>653</v>
      </c>
      <c r="F1529">
        <v>10434.06</v>
      </c>
      <c r="G1529">
        <v>0</v>
      </c>
      <c r="H1529" t="s">
        <v>602</v>
      </c>
      <c r="I1529">
        <v>27460491.46</v>
      </c>
      <c r="J1529" t="s">
        <v>641</v>
      </c>
    </row>
    <row r="1530" spans="1:10">
      <c r="A1530">
        <v>7</v>
      </c>
      <c r="B1530">
        <v>10</v>
      </c>
      <c r="C1530" t="s">
        <v>676</v>
      </c>
      <c r="D1530" t="s">
        <v>702</v>
      </c>
      <c r="E1530" t="s">
        <v>653</v>
      </c>
      <c r="F1530">
        <v>4792.68</v>
      </c>
      <c r="G1530">
        <v>0</v>
      </c>
      <c r="H1530" t="s">
        <v>602</v>
      </c>
      <c r="I1530">
        <v>27465284.14</v>
      </c>
      <c r="J1530" t="s">
        <v>641</v>
      </c>
    </row>
    <row r="1531" spans="1:10">
      <c r="A1531">
        <v>7</v>
      </c>
      <c r="B1531">
        <v>10</v>
      </c>
      <c r="C1531" t="s">
        <v>676</v>
      </c>
      <c r="D1531" t="s">
        <v>675</v>
      </c>
      <c r="E1531" t="s">
        <v>653</v>
      </c>
      <c r="F1531">
        <v>1168.22</v>
      </c>
      <c r="G1531">
        <v>0</v>
      </c>
      <c r="H1531" t="s">
        <v>602</v>
      </c>
      <c r="I1531">
        <v>27466452.36</v>
      </c>
      <c r="J1531" t="s">
        <v>641</v>
      </c>
    </row>
    <row r="1532" hidden="1" spans="1:10">
      <c r="A1532">
        <v>7</v>
      </c>
      <c r="B1532">
        <v>11</v>
      </c>
      <c r="C1532" t="s">
        <v>804</v>
      </c>
      <c r="D1532" t="s">
        <v>729</v>
      </c>
      <c r="E1532" t="s">
        <v>724</v>
      </c>
      <c r="F1532">
        <v>0</v>
      </c>
      <c r="G1532">
        <v>20000000</v>
      </c>
      <c r="H1532" t="s">
        <v>602</v>
      </c>
      <c r="I1532">
        <v>7466452.36</v>
      </c>
      <c r="J1532" t="s">
        <v>758</v>
      </c>
    </row>
    <row r="1533" hidden="1" spans="1:10">
      <c r="A1533">
        <v>7</v>
      </c>
      <c r="B1533">
        <v>11</v>
      </c>
      <c r="C1533" t="s">
        <v>678</v>
      </c>
      <c r="D1533" t="s">
        <v>711</v>
      </c>
      <c r="E1533" t="s">
        <v>671</v>
      </c>
      <c r="F1533">
        <v>0</v>
      </c>
      <c r="G1533">
        <v>5723.02</v>
      </c>
      <c r="H1533" t="s">
        <v>602</v>
      </c>
      <c r="I1533">
        <v>7460729.34</v>
      </c>
      <c r="J1533" t="s">
        <v>641</v>
      </c>
    </row>
    <row r="1534" hidden="1" spans="1:10">
      <c r="A1534">
        <v>7</v>
      </c>
      <c r="B1534">
        <v>11</v>
      </c>
      <c r="C1534" t="s">
        <v>678</v>
      </c>
      <c r="D1534" t="s">
        <v>661</v>
      </c>
      <c r="E1534" t="s">
        <v>671</v>
      </c>
      <c r="F1534">
        <v>0</v>
      </c>
      <c r="G1534">
        <v>14837.78</v>
      </c>
      <c r="H1534" t="s">
        <v>602</v>
      </c>
      <c r="I1534">
        <v>7445891.56</v>
      </c>
      <c r="J1534" t="s">
        <v>641</v>
      </c>
    </row>
    <row r="1535" hidden="1" spans="1:10">
      <c r="A1535">
        <v>7</v>
      </c>
      <c r="B1535">
        <v>11</v>
      </c>
      <c r="C1535" t="s">
        <v>678</v>
      </c>
      <c r="D1535" t="s">
        <v>646</v>
      </c>
      <c r="E1535" t="s">
        <v>671</v>
      </c>
      <c r="F1535">
        <v>0</v>
      </c>
      <c r="G1535">
        <v>11576.12</v>
      </c>
      <c r="H1535" t="s">
        <v>602</v>
      </c>
      <c r="I1535">
        <v>7434315.44</v>
      </c>
      <c r="J1535" t="s">
        <v>641</v>
      </c>
    </row>
    <row r="1536" spans="1:10">
      <c r="A1536">
        <v>7</v>
      </c>
      <c r="B1536">
        <v>11</v>
      </c>
      <c r="C1536" t="s">
        <v>678</v>
      </c>
      <c r="D1536" t="s">
        <v>668</v>
      </c>
      <c r="E1536" t="s">
        <v>690</v>
      </c>
      <c r="F1536">
        <v>4992.37</v>
      </c>
      <c r="G1536">
        <v>0</v>
      </c>
      <c r="H1536" t="s">
        <v>602</v>
      </c>
      <c r="I1536">
        <v>7439307.81</v>
      </c>
      <c r="J1536" t="s">
        <v>641</v>
      </c>
    </row>
    <row r="1537" spans="1:10">
      <c r="A1537">
        <v>7</v>
      </c>
      <c r="B1537">
        <v>11</v>
      </c>
      <c r="C1537" t="s">
        <v>678</v>
      </c>
      <c r="D1537" t="s">
        <v>667</v>
      </c>
      <c r="E1537" t="s">
        <v>690</v>
      </c>
      <c r="F1537">
        <v>22066.3</v>
      </c>
      <c r="G1537">
        <v>0</v>
      </c>
      <c r="H1537" t="s">
        <v>602</v>
      </c>
      <c r="I1537">
        <v>7461374.11</v>
      </c>
      <c r="J1537" t="s">
        <v>641</v>
      </c>
    </row>
    <row r="1538" spans="1:10">
      <c r="A1538">
        <v>7</v>
      </c>
      <c r="B1538">
        <v>11</v>
      </c>
      <c r="C1538" t="s">
        <v>678</v>
      </c>
      <c r="D1538" t="s">
        <v>708</v>
      </c>
      <c r="E1538" t="s">
        <v>690</v>
      </c>
      <c r="F1538">
        <v>12900.26</v>
      </c>
      <c r="G1538">
        <v>0</v>
      </c>
      <c r="H1538" t="s">
        <v>602</v>
      </c>
      <c r="I1538">
        <v>7474274.37</v>
      </c>
      <c r="J1538" t="s">
        <v>641</v>
      </c>
    </row>
    <row r="1539" spans="1:10">
      <c r="A1539">
        <v>7</v>
      </c>
      <c r="B1539">
        <v>11</v>
      </c>
      <c r="C1539" t="s">
        <v>678</v>
      </c>
      <c r="D1539" t="s">
        <v>675</v>
      </c>
      <c r="E1539" t="s">
        <v>690</v>
      </c>
      <c r="F1539">
        <v>1208.14</v>
      </c>
      <c r="G1539">
        <v>0</v>
      </c>
      <c r="H1539" t="s">
        <v>602</v>
      </c>
      <c r="I1539">
        <v>7475482.51</v>
      </c>
      <c r="J1539" t="s">
        <v>641</v>
      </c>
    </row>
    <row r="1540" spans="1:10">
      <c r="A1540">
        <v>7</v>
      </c>
      <c r="B1540">
        <v>11</v>
      </c>
      <c r="C1540" t="s">
        <v>678</v>
      </c>
      <c r="D1540" t="s">
        <v>657</v>
      </c>
      <c r="E1540" t="s">
        <v>690</v>
      </c>
      <c r="F1540">
        <v>9255.85</v>
      </c>
      <c r="G1540">
        <v>0</v>
      </c>
      <c r="H1540" t="s">
        <v>602</v>
      </c>
      <c r="I1540">
        <v>7484738.36</v>
      </c>
      <c r="J1540" t="s">
        <v>641</v>
      </c>
    </row>
    <row r="1541" hidden="1" spans="1:10">
      <c r="A1541">
        <v>7</v>
      </c>
      <c r="B1541">
        <v>12</v>
      </c>
      <c r="C1541" t="s">
        <v>681</v>
      </c>
      <c r="D1541" t="s">
        <v>683</v>
      </c>
      <c r="E1541" t="s">
        <v>671</v>
      </c>
      <c r="F1541">
        <v>0</v>
      </c>
      <c r="G1541">
        <v>39790.96</v>
      </c>
      <c r="H1541" t="s">
        <v>602</v>
      </c>
      <c r="I1541">
        <v>7444947.4</v>
      </c>
      <c r="J1541" t="s">
        <v>641</v>
      </c>
    </row>
    <row r="1542" hidden="1" spans="1:10">
      <c r="A1542">
        <v>7</v>
      </c>
      <c r="B1542">
        <v>12</v>
      </c>
      <c r="C1542" t="s">
        <v>681</v>
      </c>
      <c r="D1542" t="s">
        <v>711</v>
      </c>
      <c r="E1542" t="s">
        <v>671</v>
      </c>
      <c r="F1542">
        <v>0</v>
      </c>
      <c r="G1542">
        <v>1140.6</v>
      </c>
      <c r="H1542" t="s">
        <v>602</v>
      </c>
      <c r="I1542">
        <v>7443806.8</v>
      </c>
      <c r="J1542" t="s">
        <v>641</v>
      </c>
    </row>
    <row r="1543" hidden="1" spans="1:10">
      <c r="A1543">
        <v>7</v>
      </c>
      <c r="B1543">
        <v>12</v>
      </c>
      <c r="C1543" t="s">
        <v>681</v>
      </c>
      <c r="D1543" t="s">
        <v>651</v>
      </c>
      <c r="E1543" t="s">
        <v>671</v>
      </c>
      <c r="F1543">
        <v>0</v>
      </c>
      <c r="G1543">
        <v>520.27</v>
      </c>
      <c r="H1543" t="s">
        <v>602</v>
      </c>
      <c r="I1543">
        <v>7443286.53</v>
      </c>
      <c r="J1543" t="s">
        <v>641</v>
      </c>
    </row>
    <row r="1544" hidden="1" spans="1:10">
      <c r="A1544">
        <v>7</v>
      </c>
      <c r="B1544">
        <v>12</v>
      </c>
      <c r="C1544" t="s">
        <v>681</v>
      </c>
      <c r="D1544" t="s">
        <v>679</v>
      </c>
      <c r="E1544" t="s">
        <v>671</v>
      </c>
      <c r="F1544">
        <v>0</v>
      </c>
      <c r="G1544">
        <v>600.32</v>
      </c>
      <c r="H1544" t="s">
        <v>602</v>
      </c>
      <c r="I1544">
        <v>7442686.21</v>
      </c>
      <c r="J1544" t="s">
        <v>641</v>
      </c>
    </row>
    <row r="1545" spans="1:10">
      <c r="A1545">
        <v>7</v>
      </c>
      <c r="B1545">
        <v>12</v>
      </c>
      <c r="C1545" t="s">
        <v>681</v>
      </c>
      <c r="D1545" t="s">
        <v>673</v>
      </c>
      <c r="E1545" t="s">
        <v>697</v>
      </c>
      <c r="F1545">
        <v>14877.27</v>
      </c>
      <c r="G1545">
        <v>0</v>
      </c>
      <c r="H1545" t="s">
        <v>602</v>
      </c>
      <c r="I1545">
        <v>7457563.48</v>
      </c>
      <c r="J1545" t="s">
        <v>641</v>
      </c>
    </row>
    <row r="1546" spans="1:10">
      <c r="A1546">
        <v>7</v>
      </c>
      <c r="B1546">
        <v>12</v>
      </c>
      <c r="C1546" t="s">
        <v>681</v>
      </c>
      <c r="D1546" t="s">
        <v>675</v>
      </c>
      <c r="E1546" t="s">
        <v>697</v>
      </c>
      <c r="F1546">
        <v>192106.53</v>
      </c>
      <c r="G1546">
        <v>0</v>
      </c>
      <c r="H1546" t="s">
        <v>602</v>
      </c>
      <c r="I1546">
        <v>7649670.01</v>
      </c>
      <c r="J1546" t="s">
        <v>641</v>
      </c>
    </row>
    <row r="1547" spans="1:10">
      <c r="A1547">
        <v>7</v>
      </c>
      <c r="B1547">
        <v>12</v>
      </c>
      <c r="C1547" t="s">
        <v>681</v>
      </c>
      <c r="D1547" t="s">
        <v>680</v>
      </c>
      <c r="E1547" t="s">
        <v>697</v>
      </c>
      <c r="F1547">
        <v>619.05</v>
      </c>
      <c r="G1547">
        <v>0</v>
      </c>
      <c r="H1547" t="s">
        <v>602</v>
      </c>
      <c r="I1547">
        <v>7650289.06</v>
      </c>
      <c r="J1547" t="s">
        <v>641</v>
      </c>
    </row>
    <row r="1548" spans="1:10">
      <c r="A1548">
        <v>7</v>
      </c>
      <c r="B1548">
        <v>12</v>
      </c>
      <c r="C1548" t="s">
        <v>681</v>
      </c>
      <c r="D1548" t="s">
        <v>657</v>
      </c>
      <c r="E1548" t="s">
        <v>697</v>
      </c>
      <c r="F1548">
        <v>1168.21</v>
      </c>
      <c r="G1548">
        <v>0</v>
      </c>
      <c r="H1548" t="s">
        <v>602</v>
      </c>
      <c r="I1548">
        <v>7651457.27</v>
      </c>
      <c r="J1548" t="s">
        <v>641</v>
      </c>
    </row>
    <row r="1549" spans="1:10">
      <c r="A1549">
        <v>7</v>
      </c>
      <c r="B1549">
        <v>12</v>
      </c>
      <c r="C1549" t="s">
        <v>681</v>
      </c>
      <c r="D1549" t="s">
        <v>800</v>
      </c>
      <c r="E1549" t="s">
        <v>697</v>
      </c>
      <c r="F1549">
        <v>1557.62</v>
      </c>
      <c r="G1549">
        <v>0</v>
      </c>
      <c r="H1549" t="s">
        <v>602</v>
      </c>
      <c r="I1549">
        <v>7653014.89</v>
      </c>
      <c r="J1549" t="s">
        <v>641</v>
      </c>
    </row>
    <row r="1550" spans="1:10">
      <c r="A1550">
        <v>7</v>
      </c>
      <c r="B1550">
        <v>12</v>
      </c>
      <c r="C1550" t="s">
        <v>681</v>
      </c>
      <c r="D1550" t="s">
        <v>801</v>
      </c>
      <c r="E1550" t="s">
        <v>697</v>
      </c>
      <c r="F1550">
        <v>1008.45</v>
      </c>
      <c r="G1550">
        <v>0</v>
      </c>
      <c r="H1550" t="s">
        <v>602</v>
      </c>
      <c r="I1550">
        <v>7654023.34</v>
      </c>
      <c r="J1550" t="s">
        <v>641</v>
      </c>
    </row>
    <row r="1551" spans="1:10">
      <c r="A1551">
        <v>7</v>
      </c>
      <c r="B1551">
        <v>12</v>
      </c>
      <c r="C1551" t="s">
        <v>681</v>
      </c>
      <c r="D1551" t="s">
        <v>721</v>
      </c>
      <c r="E1551" t="s">
        <v>697</v>
      </c>
      <c r="F1551">
        <v>160844.32</v>
      </c>
      <c r="G1551">
        <v>0</v>
      </c>
      <c r="H1551" t="s">
        <v>602</v>
      </c>
      <c r="I1551">
        <v>7814867.66</v>
      </c>
      <c r="J1551" t="s">
        <v>641</v>
      </c>
    </row>
    <row r="1552" spans="1:10">
      <c r="A1552">
        <v>7</v>
      </c>
      <c r="B1552">
        <v>12</v>
      </c>
      <c r="C1552" t="s">
        <v>681</v>
      </c>
      <c r="D1552" t="s">
        <v>736</v>
      </c>
      <c r="E1552" t="s">
        <v>697</v>
      </c>
      <c r="F1552">
        <v>649</v>
      </c>
      <c r="G1552">
        <v>0</v>
      </c>
      <c r="H1552" t="s">
        <v>602</v>
      </c>
      <c r="I1552">
        <v>7815516.66</v>
      </c>
      <c r="J1552" t="s">
        <v>641</v>
      </c>
    </row>
    <row r="1553" hidden="1" spans="1:10">
      <c r="A1553">
        <v>7</v>
      </c>
      <c r="B1553">
        <v>15</v>
      </c>
      <c r="C1553" t="s">
        <v>688</v>
      </c>
      <c r="D1553" t="s">
        <v>793</v>
      </c>
      <c r="E1553" t="s">
        <v>671</v>
      </c>
      <c r="F1553">
        <v>0</v>
      </c>
      <c r="G1553">
        <v>29255.36</v>
      </c>
      <c r="H1553" t="s">
        <v>602</v>
      </c>
      <c r="I1553">
        <v>7786261.3</v>
      </c>
      <c r="J1553" t="s">
        <v>641</v>
      </c>
    </row>
    <row r="1554" hidden="1" spans="1:10">
      <c r="A1554">
        <v>7</v>
      </c>
      <c r="B1554">
        <v>15</v>
      </c>
      <c r="C1554" t="s">
        <v>688</v>
      </c>
      <c r="D1554" t="s">
        <v>679</v>
      </c>
      <c r="E1554" t="s">
        <v>671</v>
      </c>
      <c r="F1554">
        <v>0</v>
      </c>
      <c r="G1554">
        <v>600.32</v>
      </c>
      <c r="H1554" t="s">
        <v>602</v>
      </c>
      <c r="I1554">
        <v>7785660.98</v>
      </c>
      <c r="J1554" t="s">
        <v>641</v>
      </c>
    </row>
    <row r="1555" hidden="1" spans="1:10">
      <c r="A1555">
        <v>7</v>
      </c>
      <c r="B1555">
        <v>15</v>
      </c>
      <c r="C1555" t="s">
        <v>688</v>
      </c>
      <c r="D1555" t="s">
        <v>683</v>
      </c>
      <c r="E1555" t="s">
        <v>671</v>
      </c>
      <c r="F1555">
        <v>0</v>
      </c>
      <c r="G1555">
        <v>6993.74</v>
      </c>
      <c r="H1555" t="s">
        <v>602</v>
      </c>
      <c r="I1555">
        <v>7778667.24</v>
      </c>
      <c r="J1555" t="s">
        <v>641</v>
      </c>
    </row>
    <row r="1556" hidden="1" spans="1:10">
      <c r="A1556">
        <v>7</v>
      </c>
      <c r="B1556">
        <v>15</v>
      </c>
      <c r="C1556" t="s">
        <v>688</v>
      </c>
      <c r="D1556" t="s">
        <v>751</v>
      </c>
      <c r="E1556" t="s">
        <v>671</v>
      </c>
      <c r="F1556">
        <v>0</v>
      </c>
      <c r="G1556">
        <v>1010.54</v>
      </c>
      <c r="H1556" t="s">
        <v>602</v>
      </c>
      <c r="I1556">
        <v>7777656.7</v>
      </c>
      <c r="J1556" t="s">
        <v>641</v>
      </c>
    </row>
    <row r="1557" hidden="1" spans="1:10">
      <c r="A1557">
        <v>7</v>
      </c>
      <c r="B1557">
        <v>15</v>
      </c>
      <c r="C1557" t="s">
        <v>688</v>
      </c>
      <c r="D1557" t="s">
        <v>646</v>
      </c>
      <c r="E1557" t="s">
        <v>671</v>
      </c>
      <c r="F1557">
        <v>0</v>
      </c>
      <c r="G1557">
        <v>2111.12</v>
      </c>
      <c r="H1557" t="s">
        <v>602</v>
      </c>
      <c r="I1557">
        <v>7775545.58</v>
      </c>
      <c r="J1557" t="s">
        <v>641</v>
      </c>
    </row>
    <row r="1558" spans="1:10">
      <c r="A1558">
        <v>7</v>
      </c>
      <c r="B1558">
        <v>15</v>
      </c>
      <c r="C1558" t="s">
        <v>688</v>
      </c>
      <c r="D1558" t="s">
        <v>801</v>
      </c>
      <c r="E1558" t="s">
        <v>653</v>
      </c>
      <c r="F1558">
        <v>1028.42</v>
      </c>
      <c r="G1558">
        <v>0</v>
      </c>
      <c r="H1558" t="s">
        <v>602</v>
      </c>
      <c r="I1558">
        <v>7776574</v>
      </c>
      <c r="J1558" t="s">
        <v>641</v>
      </c>
    </row>
    <row r="1559" spans="1:10">
      <c r="A1559">
        <v>7</v>
      </c>
      <c r="B1559">
        <v>15</v>
      </c>
      <c r="C1559" t="s">
        <v>688</v>
      </c>
      <c r="D1559" t="s">
        <v>708</v>
      </c>
      <c r="E1559" t="s">
        <v>653</v>
      </c>
      <c r="F1559">
        <v>1058.38</v>
      </c>
      <c r="G1559">
        <v>0</v>
      </c>
      <c r="H1559" t="s">
        <v>602</v>
      </c>
      <c r="I1559">
        <v>7777632.38</v>
      </c>
      <c r="J1559" t="s">
        <v>641</v>
      </c>
    </row>
    <row r="1560" spans="1:10">
      <c r="A1560">
        <v>7</v>
      </c>
      <c r="B1560">
        <v>15</v>
      </c>
      <c r="C1560" t="s">
        <v>688</v>
      </c>
      <c r="D1560" t="s">
        <v>673</v>
      </c>
      <c r="E1560" t="s">
        <v>653</v>
      </c>
      <c r="F1560">
        <v>30673.15</v>
      </c>
      <c r="G1560">
        <v>0</v>
      </c>
      <c r="H1560" t="s">
        <v>602</v>
      </c>
      <c r="I1560">
        <v>7808305.53</v>
      </c>
      <c r="J1560" t="s">
        <v>641</v>
      </c>
    </row>
    <row r="1561" spans="1:10">
      <c r="A1561">
        <v>7</v>
      </c>
      <c r="B1561">
        <v>15</v>
      </c>
      <c r="C1561" t="s">
        <v>688</v>
      </c>
      <c r="D1561" t="s">
        <v>657</v>
      </c>
      <c r="E1561" t="s">
        <v>653</v>
      </c>
      <c r="F1561">
        <v>1198.17</v>
      </c>
      <c r="G1561">
        <v>0</v>
      </c>
      <c r="H1561" t="s">
        <v>602</v>
      </c>
      <c r="I1561">
        <v>7809503.7</v>
      </c>
      <c r="J1561" t="s">
        <v>641</v>
      </c>
    </row>
    <row r="1562" spans="1:10">
      <c r="A1562">
        <v>7</v>
      </c>
      <c r="B1562">
        <v>15</v>
      </c>
      <c r="C1562" t="s">
        <v>688</v>
      </c>
      <c r="D1562" t="s">
        <v>736</v>
      </c>
      <c r="E1562" t="s">
        <v>653</v>
      </c>
      <c r="F1562">
        <v>658.99</v>
      </c>
      <c r="G1562">
        <v>0</v>
      </c>
      <c r="H1562" t="s">
        <v>602</v>
      </c>
      <c r="I1562">
        <v>7810162.69</v>
      </c>
      <c r="J1562" t="s">
        <v>641</v>
      </c>
    </row>
    <row r="1563" spans="1:10">
      <c r="A1563">
        <v>7</v>
      </c>
      <c r="B1563">
        <v>15</v>
      </c>
      <c r="C1563" t="s">
        <v>688</v>
      </c>
      <c r="D1563" t="s">
        <v>675</v>
      </c>
      <c r="E1563" t="s">
        <v>653</v>
      </c>
      <c r="F1563">
        <v>3245.02</v>
      </c>
      <c r="G1563">
        <v>0</v>
      </c>
      <c r="H1563" t="s">
        <v>602</v>
      </c>
      <c r="I1563">
        <v>7813407.71</v>
      </c>
      <c r="J1563" t="s">
        <v>641</v>
      </c>
    </row>
    <row r="1564" spans="1:10">
      <c r="A1564">
        <v>7</v>
      </c>
      <c r="B1564">
        <v>15</v>
      </c>
      <c r="C1564" t="s">
        <v>688</v>
      </c>
      <c r="D1564" t="s">
        <v>702</v>
      </c>
      <c r="E1564" t="s">
        <v>653</v>
      </c>
      <c r="F1564">
        <v>11542.37</v>
      </c>
      <c r="G1564">
        <v>0</v>
      </c>
      <c r="H1564" t="s">
        <v>602</v>
      </c>
      <c r="I1564">
        <v>7824950.08</v>
      </c>
      <c r="J1564" t="s">
        <v>641</v>
      </c>
    </row>
    <row r="1565" hidden="1" spans="1:10">
      <c r="A1565">
        <v>7</v>
      </c>
      <c r="B1565">
        <v>16</v>
      </c>
      <c r="C1565" t="s">
        <v>689</v>
      </c>
      <c r="D1565" t="s">
        <v>793</v>
      </c>
      <c r="E1565" t="s">
        <v>671</v>
      </c>
      <c r="F1565">
        <v>0</v>
      </c>
      <c r="G1565">
        <v>7704.05</v>
      </c>
      <c r="H1565" t="s">
        <v>602</v>
      </c>
      <c r="I1565">
        <v>7817246.03</v>
      </c>
      <c r="J1565" t="s">
        <v>641</v>
      </c>
    </row>
    <row r="1566" hidden="1" spans="1:10">
      <c r="A1566">
        <v>7</v>
      </c>
      <c r="B1566">
        <v>16</v>
      </c>
      <c r="C1566" t="s">
        <v>689</v>
      </c>
      <c r="D1566" t="s">
        <v>642</v>
      </c>
      <c r="E1566" t="s">
        <v>671</v>
      </c>
      <c r="F1566">
        <v>0</v>
      </c>
      <c r="G1566">
        <v>4812.53</v>
      </c>
      <c r="H1566" t="s">
        <v>602</v>
      </c>
      <c r="I1566">
        <v>7812433.5</v>
      </c>
      <c r="J1566" t="s">
        <v>641</v>
      </c>
    </row>
    <row r="1567" hidden="1" spans="1:10">
      <c r="A1567">
        <v>7</v>
      </c>
      <c r="B1567">
        <v>16</v>
      </c>
      <c r="C1567" t="s">
        <v>689</v>
      </c>
      <c r="D1567" t="s">
        <v>711</v>
      </c>
      <c r="E1567" t="s">
        <v>671</v>
      </c>
      <c r="F1567">
        <v>0</v>
      </c>
      <c r="G1567">
        <v>1260.66</v>
      </c>
      <c r="H1567" t="s">
        <v>602</v>
      </c>
      <c r="I1567">
        <v>7811172.84</v>
      </c>
      <c r="J1567" t="s">
        <v>641</v>
      </c>
    </row>
    <row r="1568" hidden="1" spans="1:10">
      <c r="A1568">
        <v>7</v>
      </c>
      <c r="B1568">
        <v>16</v>
      </c>
      <c r="C1568" t="s">
        <v>689</v>
      </c>
      <c r="D1568" t="s">
        <v>646</v>
      </c>
      <c r="E1568" t="s">
        <v>671</v>
      </c>
      <c r="F1568">
        <v>0</v>
      </c>
      <c r="G1568">
        <v>1040.55</v>
      </c>
      <c r="H1568" t="s">
        <v>602</v>
      </c>
      <c r="I1568">
        <v>7810132.29</v>
      </c>
      <c r="J1568" t="s">
        <v>641</v>
      </c>
    </row>
    <row r="1569" hidden="1" spans="1:10">
      <c r="A1569">
        <v>7</v>
      </c>
      <c r="B1569">
        <v>16</v>
      </c>
      <c r="C1569" t="s">
        <v>689</v>
      </c>
      <c r="D1569" t="s">
        <v>683</v>
      </c>
      <c r="E1569" t="s">
        <v>671</v>
      </c>
      <c r="F1569">
        <v>0</v>
      </c>
      <c r="G1569">
        <v>630.34</v>
      </c>
      <c r="H1569" t="s">
        <v>602</v>
      </c>
      <c r="I1569">
        <v>7809501.95</v>
      </c>
      <c r="J1569" t="s">
        <v>641</v>
      </c>
    </row>
    <row r="1570" spans="1:10">
      <c r="A1570">
        <v>7</v>
      </c>
      <c r="B1570">
        <v>16</v>
      </c>
      <c r="C1570" t="s">
        <v>689</v>
      </c>
      <c r="D1570" t="s">
        <v>657</v>
      </c>
      <c r="E1570" t="s">
        <v>653</v>
      </c>
      <c r="F1570">
        <v>3774.23</v>
      </c>
      <c r="G1570">
        <v>0</v>
      </c>
      <c r="H1570" t="s">
        <v>602</v>
      </c>
      <c r="I1570">
        <v>7813276.18</v>
      </c>
      <c r="J1570" t="s">
        <v>641</v>
      </c>
    </row>
    <row r="1571" spans="1:10">
      <c r="A1571">
        <v>7</v>
      </c>
      <c r="B1571">
        <v>16</v>
      </c>
      <c r="C1571" t="s">
        <v>689</v>
      </c>
      <c r="D1571" t="s">
        <v>673</v>
      </c>
      <c r="E1571" t="s">
        <v>653</v>
      </c>
      <c r="F1571">
        <v>23713.77</v>
      </c>
      <c r="G1571">
        <v>0</v>
      </c>
      <c r="H1571" t="s">
        <v>602</v>
      </c>
      <c r="I1571">
        <v>7836989.95</v>
      </c>
      <c r="J1571" t="s">
        <v>641</v>
      </c>
    </row>
    <row r="1572" spans="1:10">
      <c r="A1572">
        <v>7</v>
      </c>
      <c r="B1572">
        <v>16</v>
      </c>
      <c r="C1572" t="s">
        <v>689</v>
      </c>
      <c r="D1572" t="s">
        <v>675</v>
      </c>
      <c r="E1572" t="s">
        <v>653</v>
      </c>
      <c r="F1572">
        <v>649</v>
      </c>
      <c r="G1572">
        <v>0</v>
      </c>
      <c r="H1572" t="s">
        <v>602</v>
      </c>
      <c r="I1572">
        <v>7837638.95</v>
      </c>
      <c r="J1572" t="s">
        <v>641</v>
      </c>
    </row>
    <row r="1573" spans="1:10">
      <c r="A1573">
        <v>7</v>
      </c>
      <c r="B1573">
        <v>16</v>
      </c>
      <c r="C1573" t="s">
        <v>689</v>
      </c>
      <c r="D1573" t="s">
        <v>680</v>
      </c>
      <c r="E1573" t="s">
        <v>653</v>
      </c>
      <c r="F1573">
        <v>619.05</v>
      </c>
      <c r="G1573">
        <v>0</v>
      </c>
      <c r="H1573" t="s">
        <v>602</v>
      </c>
      <c r="I1573">
        <v>7838258</v>
      </c>
      <c r="J1573" t="s">
        <v>641</v>
      </c>
    </row>
    <row r="1574" hidden="1" spans="1:10">
      <c r="A1574">
        <v>7</v>
      </c>
      <c r="B1574">
        <v>17</v>
      </c>
      <c r="C1574" t="s">
        <v>691</v>
      </c>
      <c r="D1574" t="s">
        <v>711</v>
      </c>
      <c r="E1574" t="s">
        <v>671</v>
      </c>
      <c r="F1574">
        <v>0</v>
      </c>
      <c r="G1574">
        <v>1230.65</v>
      </c>
      <c r="H1574" t="s">
        <v>602</v>
      </c>
      <c r="I1574">
        <v>7837027.35</v>
      </c>
      <c r="J1574" t="s">
        <v>641</v>
      </c>
    </row>
    <row r="1575" hidden="1" spans="1:10">
      <c r="A1575">
        <v>7</v>
      </c>
      <c r="B1575">
        <v>17</v>
      </c>
      <c r="C1575" t="s">
        <v>691</v>
      </c>
      <c r="D1575" t="s">
        <v>661</v>
      </c>
      <c r="E1575" t="s">
        <v>671</v>
      </c>
      <c r="F1575">
        <v>0</v>
      </c>
      <c r="G1575">
        <v>4852.55</v>
      </c>
      <c r="H1575" t="s">
        <v>602</v>
      </c>
      <c r="I1575">
        <v>7832174.8</v>
      </c>
      <c r="J1575" t="s">
        <v>641</v>
      </c>
    </row>
    <row r="1576" hidden="1" spans="1:10">
      <c r="A1576">
        <v>7</v>
      </c>
      <c r="B1576">
        <v>17</v>
      </c>
      <c r="C1576" t="s">
        <v>691</v>
      </c>
      <c r="D1576" t="s">
        <v>679</v>
      </c>
      <c r="E1576" t="s">
        <v>671</v>
      </c>
      <c r="F1576">
        <v>0</v>
      </c>
      <c r="G1576">
        <v>600.32</v>
      </c>
      <c r="H1576" t="s">
        <v>602</v>
      </c>
      <c r="I1576">
        <v>7831574.48</v>
      </c>
      <c r="J1576" t="s">
        <v>641</v>
      </c>
    </row>
    <row r="1577" spans="1:10">
      <c r="A1577">
        <v>7</v>
      </c>
      <c r="B1577">
        <v>17</v>
      </c>
      <c r="C1577" t="s">
        <v>691</v>
      </c>
      <c r="D1577" t="s">
        <v>735</v>
      </c>
      <c r="E1577" t="s">
        <v>690</v>
      </c>
      <c r="F1577">
        <v>5441.66</v>
      </c>
      <c r="G1577">
        <v>0</v>
      </c>
      <c r="H1577" t="s">
        <v>602</v>
      </c>
      <c r="I1577">
        <v>7837016.14</v>
      </c>
      <c r="J1577" t="s">
        <v>641</v>
      </c>
    </row>
    <row r="1578" spans="1:10">
      <c r="A1578">
        <v>7</v>
      </c>
      <c r="B1578">
        <v>17</v>
      </c>
      <c r="C1578" t="s">
        <v>691</v>
      </c>
      <c r="D1578" t="s">
        <v>721</v>
      </c>
      <c r="E1578" t="s">
        <v>690</v>
      </c>
      <c r="F1578">
        <v>37063.39</v>
      </c>
      <c r="G1578">
        <v>0</v>
      </c>
      <c r="H1578" t="s">
        <v>602</v>
      </c>
      <c r="I1578">
        <v>7874079.53</v>
      </c>
      <c r="J1578" t="s">
        <v>641</v>
      </c>
    </row>
    <row r="1579" spans="1:10">
      <c r="A1579">
        <v>7</v>
      </c>
      <c r="B1579">
        <v>17</v>
      </c>
      <c r="C1579" t="s">
        <v>691</v>
      </c>
      <c r="D1579" t="s">
        <v>708</v>
      </c>
      <c r="E1579" t="s">
        <v>690</v>
      </c>
      <c r="F1579">
        <v>3265</v>
      </c>
      <c r="G1579">
        <v>0</v>
      </c>
      <c r="H1579" t="s">
        <v>602</v>
      </c>
      <c r="I1579">
        <v>7877344.53</v>
      </c>
      <c r="J1579" t="s">
        <v>641</v>
      </c>
    </row>
    <row r="1580" hidden="1" spans="1:10">
      <c r="A1580">
        <v>7</v>
      </c>
      <c r="B1580">
        <v>18</v>
      </c>
      <c r="C1580" t="s">
        <v>694</v>
      </c>
      <c r="D1580" t="s">
        <v>642</v>
      </c>
      <c r="E1580" t="s">
        <v>671</v>
      </c>
      <c r="F1580">
        <v>0</v>
      </c>
      <c r="G1580">
        <v>6713.53</v>
      </c>
      <c r="H1580" t="s">
        <v>602</v>
      </c>
      <c r="I1580">
        <v>7870631</v>
      </c>
      <c r="J1580" t="s">
        <v>641</v>
      </c>
    </row>
    <row r="1581" hidden="1" spans="1:10">
      <c r="A1581">
        <v>7</v>
      </c>
      <c r="B1581">
        <v>18</v>
      </c>
      <c r="C1581" t="s">
        <v>694</v>
      </c>
      <c r="D1581" t="s">
        <v>776</v>
      </c>
      <c r="E1581" t="s">
        <v>671</v>
      </c>
      <c r="F1581">
        <v>0</v>
      </c>
      <c r="G1581">
        <v>30606.07</v>
      </c>
      <c r="H1581" t="s">
        <v>602</v>
      </c>
      <c r="I1581">
        <v>7840024.93</v>
      </c>
      <c r="J1581" t="s">
        <v>641</v>
      </c>
    </row>
    <row r="1582" hidden="1" spans="1:10">
      <c r="A1582">
        <v>7</v>
      </c>
      <c r="B1582">
        <v>18</v>
      </c>
      <c r="C1582" t="s">
        <v>694</v>
      </c>
      <c r="D1582" t="s">
        <v>745</v>
      </c>
      <c r="E1582" t="s">
        <v>671</v>
      </c>
      <c r="F1582">
        <v>0</v>
      </c>
      <c r="G1582">
        <v>21151.1</v>
      </c>
      <c r="H1582" t="s">
        <v>602</v>
      </c>
      <c r="I1582">
        <v>7818873.83</v>
      </c>
      <c r="J1582" t="s">
        <v>641</v>
      </c>
    </row>
    <row r="1583" hidden="1" spans="1:10">
      <c r="A1583">
        <v>7</v>
      </c>
      <c r="B1583">
        <v>18</v>
      </c>
      <c r="C1583" t="s">
        <v>694</v>
      </c>
      <c r="D1583" t="s">
        <v>661</v>
      </c>
      <c r="E1583" t="s">
        <v>671</v>
      </c>
      <c r="F1583">
        <v>0</v>
      </c>
      <c r="G1583">
        <v>9424.96</v>
      </c>
      <c r="H1583" t="s">
        <v>602</v>
      </c>
      <c r="I1583">
        <v>7809448.87</v>
      </c>
      <c r="J1583" t="s">
        <v>641</v>
      </c>
    </row>
    <row r="1584" hidden="1" spans="1:10">
      <c r="A1584">
        <v>7</v>
      </c>
      <c r="B1584">
        <v>18</v>
      </c>
      <c r="C1584" t="s">
        <v>694</v>
      </c>
      <c r="D1584" t="s">
        <v>679</v>
      </c>
      <c r="E1584" t="s">
        <v>671</v>
      </c>
      <c r="F1584">
        <v>0</v>
      </c>
      <c r="G1584">
        <v>590.31</v>
      </c>
      <c r="H1584" t="s">
        <v>602</v>
      </c>
      <c r="I1584">
        <v>7808858.56</v>
      </c>
      <c r="J1584" t="s">
        <v>641</v>
      </c>
    </row>
    <row r="1585" spans="1:10">
      <c r="A1585">
        <v>7</v>
      </c>
      <c r="B1585">
        <v>18</v>
      </c>
      <c r="C1585" t="s">
        <v>694</v>
      </c>
      <c r="D1585" t="s">
        <v>736</v>
      </c>
      <c r="E1585" t="s">
        <v>653</v>
      </c>
      <c r="F1585">
        <v>668.97</v>
      </c>
      <c r="G1585">
        <v>0</v>
      </c>
      <c r="H1585" t="s">
        <v>602</v>
      </c>
      <c r="I1585">
        <v>7809527.53</v>
      </c>
      <c r="J1585" t="s">
        <v>641</v>
      </c>
    </row>
    <row r="1586" spans="1:10">
      <c r="A1586">
        <v>7</v>
      </c>
      <c r="B1586">
        <v>18</v>
      </c>
      <c r="C1586" t="s">
        <v>694</v>
      </c>
      <c r="D1586" t="s">
        <v>675</v>
      </c>
      <c r="E1586" t="s">
        <v>653</v>
      </c>
      <c r="F1586">
        <v>658.99</v>
      </c>
      <c r="G1586">
        <v>0</v>
      </c>
      <c r="H1586" t="s">
        <v>602</v>
      </c>
      <c r="I1586">
        <v>7810186.52</v>
      </c>
      <c r="J1586" t="s">
        <v>641</v>
      </c>
    </row>
    <row r="1587" spans="1:10">
      <c r="A1587">
        <v>7</v>
      </c>
      <c r="B1587">
        <v>18</v>
      </c>
      <c r="C1587" t="s">
        <v>694</v>
      </c>
      <c r="D1587" t="s">
        <v>685</v>
      </c>
      <c r="E1587" t="s">
        <v>653</v>
      </c>
      <c r="F1587">
        <v>3354.88</v>
      </c>
      <c r="G1587">
        <v>0</v>
      </c>
      <c r="H1587" t="s">
        <v>602</v>
      </c>
      <c r="I1587">
        <v>7813541.4</v>
      </c>
      <c r="J1587" t="s">
        <v>641</v>
      </c>
    </row>
    <row r="1588" spans="1:10">
      <c r="A1588">
        <v>7</v>
      </c>
      <c r="B1588">
        <v>18</v>
      </c>
      <c r="C1588" t="s">
        <v>694</v>
      </c>
      <c r="D1588" t="s">
        <v>657</v>
      </c>
      <c r="E1588" t="s">
        <v>653</v>
      </c>
      <c r="F1588">
        <v>1258.08</v>
      </c>
      <c r="G1588">
        <v>0</v>
      </c>
      <c r="H1588" t="s">
        <v>602</v>
      </c>
      <c r="I1588">
        <v>7814799.48</v>
      </c>
      <c r="J1588" t="s">
        <v>641</v>
      </c>
    </row>
    <row r="1589" spans="1:10">
      <c r="A1589">
        <v>7</v>
      </c>
      <c r="B1589">
        <v>18</v>
      </c>
      <c r="C1589" t="s">
        <v>694</v>
      </c>
      <c r="D1589" t="s">
        <v>668</v>
      </c>
      <c r="E1589" t="s">
        <v>653</v>
      </c>
      <c r="F1589">
        <v>9685.2</v>
      </c>
      <c r="G1589">
        <v>0</v>
      </c>
      <c r="H1589" t="s">
        <v>602</v>
      </c>
      <c r="I1589">
        <v>7824484.68</v>
      </c>
      <c r="J1589" t="s">
        <v>641</v>
      </c>
    </row>
    <row r="1590" hidden="1" spans="1:10">
      <c r="A1590">
        <v>7</v>
      </c>
      <c r="B1590">
        <v>19</v>
      </c>
      <c r="C1590" t="s">
        <v>698</v>
      </c>
      <c r="D1590" t="s">
        <v>793</v>
      </c>
      <c r="E1590" t="s">
        <v>671</v>
      </c>
      <c r="F1590">
        <v>0</v>
      </c>
      <c r="G1590">
        <v>14037.38</v>
      </c>
      <c r="H1590" t="s">
        <v>602</v>
      </c>
      <c r="I1590">
        <v>7810447.3</v>
      </c>
      <c r="J1590" t="s">
        <v>641</v>
      </c>
    </row>
    <row r="1591" hidden="1" spans="1:10">
      <c r="A1591">
        <v>7</v>
      </c>
      <c r="B1591">
        <v>19</v>
      </c>
      <c r="C1591" t="s">
        <v>698</v>
      </c>
      <c r="D1591" t="s">
        <v>672</v>
      </c>
      <c r="E1591" t="s">
        <v>671</v>
      </c>
      <c r="F1591">
        <v>0</v>
      </c>
      <c r="G1591">
        <v>15308.03</v>
      </c>
      <c r="H1591" t="s">
        <v>602</v>
      </c>
      <c r="I1591">
        <v>7795139.27</v>
      </c>
      <c r="J1591" t="s">
        <v>641</v>
      </c>
    </row>
    <row r="1592" hidden="1" spans="1:10">
      <c r="A1592">
        <v>7</v>
      </c>
      <c r="B1592">
        <v>19</v>
      </c>
      <c r="C1592" t="s">
        <v>698</v>
      </c>
      <c r="D1592" t="s">
        <v>776</v>
      </c>
      <c r="E1592" t="s">
        <v>671</v>
      </c>
      <c r="F1592">
        <v>0</v>
      </c>
      <c r="G1592">
        <v>24713</v>
      </c>
      <c r="H1592" t="s">
        <v>602</v>
      </c>
      <c r="I1592">
        <v>7770426.27</v>
      </c>
      <c r="J1592" t="s">
        <v>641</v>
      </c>
    </row>
    <row r="1593" hidden="1" spans="1:10">
      <c r="A1593">
        <v>7</v>
      </c>
      <c r="B1593">
        <v>19</v>
      </c>
      <c r="C1593" t="s">
        <v>698</v>
      </c>
      <c r="D1593" t="s">
        <v>683</v>
      </c>
      <c r="E1593" t="s">
        <v>671</v>
      </c>
      <c r="F1593">
        <v>0</v>
      </c>
      <c r="G1593">
        <v>1270.68</v>
      </c>
      <c r="H1593" t="s">
        <v>602</v>
      </c>
      <c r="I1593">
        <v>7769155.59</v>
      </c>
      <c r="J1593" t="s">
        <v>641</v>
      </c>
    </row>
    <row r="1594" spans="1:10">
      <c r="A1594">
        <v>7</v>
      </c>
      <c r="B1594">
        <v>19</v>
      </c>
      <c r="C1594" t="s">
        <v>698</v>
      </c>
      <c r="D1594" t="s">
        <v>736</v>
      </c>
      <c r="E1594" t="s">
        <v>697</v>
      </c>
      <c r="F1594">
        <v>1367.9</v>
      </c>
      <c r="G1594">
        <v>0</v>
      </c>
      <c r="H1594" t="s">
        <v>602</v>
      </c>
      <c r="I1594">
        <v>7770523.49</v>
      </c>
      <c r="J1594" t="s">
        <v>641</v>
      </c>
    </row>
    <row r="1595" spans="1:10">
      <c r="A1595">
        <v>7</v>
      </c>
      <c r="B1595">
        <v>19</v>
      </c>
      <c r="C1595" t="s">
        <v>698</v>
      </c>
      <c r="D1595" t="s">
        <v>667</v>
      </c>
      <c r="E1595" t="s">
        <v>697</v>
      </c>
      <c r="F1595">
        <v>21966.45</v>
      </c>
      <c r="G1595">
        <v>0</v>
      </c>
      <c r="H1595" t="s">
        <v>602</v>
      </c>
      <c r="I1595">
        <v>7792489.94</v>
      </c>
      <c r="J1595" t="s">
        <v>641</v>
      </c>
    </row>
    <row r="1596" spans="1:10">
      <c r="A1596">
        <v>7</v>
      </c>
      <c r="B1596">
        <v>19</v>
      </c>
      <c r="C1596" t="s">
        <v>698</v>
      </c>
      <c r="D1596" t="s">
        <v>680</v>
      </c>
      <c r="E1596" t="s">
        <v>697</v>
      </c>
      <c r="F1596">
        <v>609.06</v>
      </c>
      <c r="G1596">
        <v>0</v>
      </c>
      <c r="H1596" t="s">
        <v>602</v>
      </c>
      <c r="I1596">
        <v>7793099</v>
      </c>
      <c r="J1596" t="s">
        <v>641</v>
      </c>
    </row>
    <row r="1597" hidden="1" spans="1:10">
      <c r="A1597">
        <v>7</v>
      </c>
      <c r="B1597">
        <v>19</v>
      </c>
      <c r="C1597" t="s">
        <v>698</v>
      </c>
      <c r="D1597" t="s">
        <v>805</v>
      </c>
      <c r="E1597" t="s">
        <v>697</v>
      </c>
      <c r="F1597">
        <v>66900</v>
      </c>
      <c r="G1597">
        <v>0</v>
      </c>
      <c r="H1597" t="s">
        <v>602</v>
      </c>
      <c r="I1597">
        <v>7859999</v>
      </c>
      <c r="J1597" t="s">
        <v>641</v>
      </c>
    </row>
    <row r="1598" hidden="1" spans="1:10">
      <c r="A1598">
        <v>7</v>
      </c>
      <c r="B1598">
        <v>22</v>
      </c>
      <c r="C1598" t="s">
        <v>700</v>
      </c>
      <c r="D1598" t="s">
        <v>751</v>
      </c>
      <c r="E1598" t="s">
        <v>671</v>
      </c>
      <c r="F1598">
        <v>0</v>
      </c>
      <c r="G1598">
        <v>980.51</v>
      </c>
      <c r="H1598" t="s">
        <v>602</v>
      </c>
      <c r="I1598">
        <v>7859018.49</v>
      </c>
      <c r="J1598" t="s">
        <v>641</v>
      </c>
    </row>
    <row r="1599" hidden="1" spans="1:10">
      <c r="A1599">
        <v>7</v>
      </c>
      <c r="B1599">
        <v>22</v>
      </c>
      <c r="C1599" t="s">
        <v>700</v>
      </c>
      <c r="D1599" t="s">
        <v>793</v>
      </c>
      <c r="E1599" t="s">
        <v>671</v>
      </c>
      <c r="F1599">
        <v>0</v>
      </c>
      <c r="G1599">
        <v>15408.1</v>
      </c>
      <c r="H1599" t="s">
        <v>602</v>
      </c>
      <c r="I1599">
        <v>7843610.39</v>
      </c>
      <c r="J1599" t="s">
        <v>641</v>
      </c>
    </row>
    <row r="1600" hidden="1" spans="1:10">
      <c r="A1600">
        <v>7</v>
      </c>
      <c r="B1600">
        <v>22</v>
      </c>
      <c r="C1600" t="s">
        <v>700</v>
      </c>
      <c r="D1600" t="s">
        <v>683</v>
      </c>
      <c r="E1600" t="s">
        <v>671</v>
      </c>
      <c r="F1600">
        <v>0</v>
      </c>
      <c r="G1600">
        <v>1250.67</v>
      </c>
      <c r="H1600" t="s">
        <v>602</v>
      </c>
      <c r="I1600">
        <v>7842359.72</v>
      </c>
      <c r="J1600" t="s">
        <v>641</v>
      </c>
    </row>
    <row r="1601" spans="1:10">
      <c r="A1601">
        <v>7</v>
      </c>
      <c r="B1601">
        <v>22</v>
      </c>
      <c r="C1601" t="s">
        <v>700</v>
      </c>
      <c r="D1601" t="s">
        <v>702</v>
      </c>
      <c r="E1601" t="s">
        <v>690</v>
      </c>
      <c r="F1601">
        <v>6090.69</v>
      </c>
      <c r="G1601">
        <v>0</v>
      </c>
      <c r="H1601" t="s">
        <v>602</v>
      </c>
      <c r="I1601">
        <v>7848450.41</v>
      </c>
      <c r="J1601" t="s">
        <v>641</v>
      </c>
    </row>
    <row r="1602" spans="1:10">
      <c r="A1602">
        <v>7</v>
      </c>
      <c r="B1602">
        <v>22</v>
      </c>
      <c r="C1602" t="s">
        <v>700</v>
      </c>
      <c r="D1602" t="s">
        <v>675</v>
      </c>
      <c r="E1602" t="s">
        <v>690</v>
      </c>
      <c r="F1602">
        <v>1288.02</v>
      </c>
      <c r="G1602">
        <v>0</v>
      </c>
      <c r="H1602" t="s">
        <v>602</v>
      </c>
      <c r="I1602">
        <v>7849738.43</v>
      </c>
      <c r="J1602" t="s">
        <v>641</v>
      </c>
    </row>
    <row r="1603" spans="1:10">
      <c r="A1603">
        <v>7</v>
      </c>
      <c r="B1603">
        <v>22</v>
      </c>
      <c r="C1603" t="s">
        <v>700</v>
      </c>
      <c r="D1603" t="s">
        <v>668</v>
      </c>
      <c r="E1603" t="s">
        <v>690</v>
      </c>
      <c r="F1603">
        <v>15126.88</v>
      </c>
      <c r="G1603">
        <v>0</v>
      </c>
      <c r="H1603" t="s">
        <v>602</v>
      </c>
      <c r="I1603">
        <v>7864865.31</v>
      </c>
      <c r="J1603" t="s">
        <v>641</v>
      </c>
    </row>
    <row r="1604" spans="1:10">
      <c r="A1604">
        <v>7</v>
      </c>
      <c r="B1604">
        <v>22</v>
      </c>
      <c r="C1604" t="s">
        <v>700</v>
      </c>
      <c r="D1604" t="s">
        <v>736</v>
      </c>
      <c r="E1604" t="s">
        <v>690</v>
      </c>
      <c r="F1604">
        <v>1407.84</v>
      </c>
      <c r="G1604">
        <v>0</v>
      </c>
      <c r="H1604" t="s">
        <v>602</v>
      </c>
      <c r="I1604">
        <v>7866273.15</v>
      </c>
      <c r="J1604" t="s">
        <v>641</v>
      </c>
    </row>
    <row r="1605" spans="1:10">
      <c r="A1605">
        <v>7</v>
      </c>
      <c r="B1605">
        <v>22</v>
      </c>
      <c r="C1605" t="s">
        <v>700</v>
      </c>
      <c r="D1605" t="s">
        <v>699</v>
      </c>
      <c r="E1605" t="s">
        <v>690</v>
      </c>
      <c r="F1605">
        <v>8157.53</v>
      </c>
      <c r="G1605">
        <v>0</v>
      </c>
      <c r="H1605" t="s">
        <v>602</v>
      </c>
      <c r="I1605">
        <v>7874430.68</v>
      </c>
      <c r="J1605" t="s">
        <v>641</v>
      </c>
    </row>
    <row r="1606" hidden="1" spans="1:10">
      <c r="A1606">
        <v>7</v>
      </c>
      <c r="B1606">
        <v>23</v>
      </c>
      <c r="C1606" t="s">
        <v>703</v>
      </c>
      <c r="D1606" t="s">
        <v>793</v>
      </c>
      <c r="E1606" t="s">
        <v>671</v>
      </c>
      <c r="F1606">
        <v>0</v>
      </c>
      <c r="G1606">
        <v>213012.13</v>
      </c>
      <c r="H1606" t="s">
        <v>602</v>
      </c>
      <c r="I1606">
        <v>7661418.55</v>
      </c>
      <c r="J1606" t="s">
        <v>641</v>
      </c>
    </row>
    <row r="1607" hidden="1" spans="1:10">
      <c r="A1607">
        <v>7</v>
      </c>
      <c r="B1607">
        <v>23</v>
      </c>
      <c r="C1607" t="s">
        <v>703</v>
      </c>
      <c r="D1607" t="s">
        <v>750</v>
      </c>
      <c r="E1607" t="s">
        <v>671</v>
      </c>
      <c r="F1607">
        <v>0</v>
      </c>
      <c r="G1607">
        <v>17869.38</v>
      </c>
      <c r="H1607" t="s">
        <v>602</v>
      </c>
      <c r="I1607">
        <v>7643549.17</v>
      </c>
      <c r="J1607" t="s">
        <v>641</v>
      </c>
    </row>
    <row r="1608" hidden="1" spans="1:10">
      <c r="A1608">
        <v>7</v>
      </c>
      <c r="B1608">
        <v>23</v>
      </c>
      <c r="C1608" t="s">
        <v>703</v>
      </c>
      <c r="D1608" t="s">
        <v>683</v>
      </c>
      <c r="E1608" t="s">
        <v>671</v>
      </c>
      <c r="F1608">
        <v>0</v>
      </c>
      <c r="G1608">
        <v>1230.66</v>
      </c>
      <c r="H1608" t="s">
        <v>602</v>
      </c>
      <c r="I1608">
        <v>7642318.51</v>
      </c>
      <c r="J1608" t="s">
        <v>641</v>
      </c>
    </row>
    <row r="1609" spans="1:10">
      <c r="A1609">
        <v>7</v>
      </c>
      <c r="B1609">
        <v>23</v>
      </c>
      <c r="C1609" t="s">
        <v>703</v>
      </c>
      <c r="D1609" t="s">
        <v>702</v>
      </c>
      <c r="E1609" t="s">
        <v>690</v>
      </c>
      <c r="F1609">
        <v>183010.2</v>
      </c>
      <c r="G1609">
        <v>0</v>
      </c>
      <c r="H1609" t="s">
        <v>602</v>
      </c>
      <c r="I1609">
        <v>7825328.71</v>
      </c>
      <c r="J1609" t="s">
        <v>641</v>
      </c>
    </row>
    <row r="1610" spans="1:10">
      <c r="A1610">
        <v>7</v>
      </c>
      <c r="B1610">
        <v>23</v>
      </c>
      <c r="C1610" t="s">
        <v>703</v>
      </c>
      <c r="D1610" t="s">
        <v>736</v>
      </c>
      <c r="E1610" t="s">
        <v>690</v>
      </c>
      <c r="F1610">
        <v>718.9</v>
      </c>
      <c r="G1610">
        <v>0</v>
      </c>
      <c r="H1610" t="s">
        <v>602</v>
      </c>
      <c r="I1610">
        <v>7826047.61</v>
      </c>
      <c r="J1610" t="s">
        <v>641</v>
      </c>
    </row>
    <row r="1611" spans="1:10">
      <c r="A1611">
        <v>7</v>
      </c>
      <c r="B1611">
        <v>23</v>
      </c>
      <c r="C1611" t="s">
        <v>703</v>
      </c>
      <c r="D1611" t="s">
        <v>673</v>
      </c>
      <c r="E1611" t="s">
        <v>690</v>
      </c>
      <c r="F1611">
        <v>40548.05</v>
      </c>
      <c r="G1611">
        <v>0</v>
      </c>
      <c r="H1611" t="s">
        <v>602</v>
      </c>
      <c r="I1611">
        <v>7866595.66</v>
      </c>
      <c r="J1611" t="s">
        <v>641</v>
      </c>
    </row>
    <row r="1612" hidden="1" spans="1:10">
      <c r="A1612">
        <v>7</v>
      </c>
      <c r="B1612">
        <v>24</v>
      </c>
      <c r="C1612" t="s">
        <v>704</v>
      </c>
      <c r="D1612" t="s">
        <v>683</v>
      </c>
      <c r="E1612" t="s">
        <v>671</v>
      </c>
      <c r="F1612">
        <v>0</v>
      </c>
      <c r="G1612">
        <v>4022.11</v>
      </c>
      <c r="H1612" t="s">
        <v>602</v>
      </c>
      <c r="I1612">
        <v>7862573.55</v>
      </c>
      <c r="J1612" t="s">
        <v>641</v>
      </c>
    </row>
    <row r="1613" hidden="1" spans="1:10">
      <c r="A1613">
        <v>7</v>
      </c>
      <c r="B1613">
        <v>24</v>
      </c>
      <c r="C1613" t="s">
        <v>704</v>
      </c>
      <c r="D1613" t="s">
        <v>776</v>
      </c>
      <c r="E1613" t="s">
        <v>671</v>
      </c>
      <c r="F1613">
        <v>0</v>
      </c>
      <c r="G1613">
        <v>2761.45</v>
      </c>
      <c r="H1613" t="s">
        <v>602</v>
      </c>
      <c r="I1613">
        <v>7859812.1</v>
      </c>
      <c r="J1613" t="s">
        <v>641</v>
      </c>
    </row>
    <row r="1614" hidden="1" spans="1:10">
      <c r="A1614">
        <v>7</v>
      </c>
      <c r="B1614">
        <v>24</v>
      </c>
      <c r="C1614" t="s">
        <v>704</v>
      </c>
      <c r="D1614" t="s">
        <v>672</v>
      </c>
      <c r="E1614" t="s">
        <v>671</v>
      </c>
      <c r="F1614">
        <v>0</v>
      </c>
      <c r="G1614">
        <v>7984.19</v>
      </c>
      <c r="H1614" t="s">
        <v>602</v>
      </c>
      <c r="I1614">
        <v>7851827.91</v>
      </c>
      <c r="J1614" t="s">
        <v>641</v>
      </c>
    </row>
    <row r="1615" hidden="1" spans="1:10">
      <c r="A1615">
        <v>7</v>
      </c>
      <c r="B1615">
        <v>24</v>
      </c>
      <c r="C1615" t="s">
        <v>704</v>
      </c>
      <c r="D1615" t="s">
        <v>793</v>
      </c>
      <c r="E1615" t="s">
        <v>671</v>
      </c>
      <c r="F1615">
        <v>0</v>
      </c>
      <c r="G1615">
        <v>45764.06</v>
      </c>
      <c r="H1615" t="s">
        <v>602</v>
      </c>
      <c r="I1615">
        <v>7806063.85</v>
      </c>
      <c r="J1615" t="s">
        <v>641</v>
      </c>
    </row>
    <row r="1616" spans="1:10">
      <c r="A1616">
        <v>7</v>
      </c>
      <c r="B1616">
        <v>24</v>
      </c>
      <c r="C1616" t="s">
        <v>704</v>
      </c>
      <c r="D1616" t="s">
        <v>702</v>
      </c>
      <c r="E1616" t="s">
        <v>697</v>
      </c>
      <c r="F1616">
        <v>46758.49</v>
      </c>
      <c r="G1616">
        <v>0</v>
      </c>
      <c r="H1616" t="s">
        <v>602</v>
      </c>
      <c r="I1616">
        <v>7852822.34</v>
      </c>
      <c r="J1616" t="s">
        <v>641</v>
      </c>
    </row>
    <row r="1617" spans="1:10">
      <c r="A1617">
        <v>7</v>
      </c>
      <c r="B1617">
        <v>24</v>
      </c>
      <c r="C1617" t="s">
        <v>704</v>
      </c>
      <c r="D1617" t="s">
        <v>721</v>
      </c>
      <c r="E1617" t="s">
        <v>697</v>
      </c>
      <c r="F1617">
        <v>36244.64</v>
      </c>
      <c r="G1617">
        <v>0</v>
      </c>
      <c r="H1617" t="s">
        <v>602</v>
      </c>
      <c r="I1617">
        <v>7889066.98</v>
      </c>
      <c r="J1617" t="s">
        <v>641</v>
      </c>
    </row>
    <row r="1618" spans="1:10">
      <c r="A1618">
        <v>7</v>
      </c>
      <c r="B1618">
        <v>24</v>
      </c>
      <c r="C1618" t="s">
        <v>704</v>
      </c>
      <c r="D1618" t="s">
        <v>675</v>
      </c>
      <c r="E1618" t="s">
        <v>697</v>
      </c>
      <c r="F1618">
        <v>559.15</v>
      </c>
      <c r="G1618">
        <v>0</v>
      </c>
      <c r="H1618" t="s">
        <v>602</v>
      </c>
      <c r="I1618">
        <v>7889626.13</v>
      </c>
      <c r="J1618" t="s">
        <v>641</v>
      </c>
    </row>
    <row r="1619" hidden="1" spans="1:10">
      <c r="A1619">
        <v>7</v>
      </c>
      <c r="B1619">
        <v>25</v>
      </c>
      <c r="C1619" t="s">
        <v>705</v>
      </c>
      <c r="D1619" t="s">
        <v>661</v>
      </c>
      <c r="E1619" t="s">
        <v>671</v>
      </c>
      <c r="F1619">
        <v>0</v>
      </c>
      <c r="G1619">
        <v>4992.62</v>
      </c>
      <c r="H1619" t="s">
        <v>602</v>
      </c>
      <c r="I1619">
        <v>7884633.51</v>
      </c>
      <c r="J1619" t="s">
        <v>641</v>
      </c>
    </row>
    <row r="1620" hidden="1" spans="1:10">
      <c r="A1620">
        <v>7</v>
      </c>
      <c r="B1620">
        <v>25</v>
      </c>
      <c r="C1620" t="s">
        <v>705</v>
      </c>
      <c r="D1620" t="s">
        <v>745</v>
      </c>
      <c r="E1620" t="s">
        <v>671</v>
      </c>
      <c r="F1620">
        <v>0</v>
      </c>
      <c r="G1620">
        <v>21101.08</v>
      </c>
      <c r="H1620" t="s">
        <v>602</v>
      </c>
      <c r="I1620">
        <v>7863532.43</v>
      </c>
      <c r="J1620" t="s">
        <v>641</v>
      </c>
    </row>
    <row r="1621" hidden="1" spans="1:10">
      <c r="A1621">
        <v>7</v>
      </c>
      <c r="B1621">
        <v>25</v>
      </c>
      <c r="C1621" t="s">
        <v>705</v>
      </c>
      <c r="D1621" t="s">
        <v>672</v>
      </c>
      <c r="E1621" t="s">
        <v>671</v>
      </c>
      <c r="F1621">
        <v>0</v>
      </c>
      <c r="G1621">
        <v>7894.15</v>
      </c>
      <c r="H1621" t="s">
        <v>602</v>
      </c>
      <c r="I1621">
        <v>7855638.28</v>
      </c>
      <c r="J1621" t="s">
        <v>641</v>
      </c>
    </row>
    <row r="1622" hidden="1" spans="1:10">
      <c r="A1622">
        <v>7</v>
      </c>
      <c r="B1622">
        <v>25</v>
      </c>
      <c r="C1622" t="s">
        <v>705</v>
      </c>
      <c r="D1622" t="s">
        <v>793</v>
      </c>
      <c r="E1622" t="s">
        <v>671</v>
      </c>
      <c r="F1622">
        <v>0</v>
      </c>
      <c r="G1622">
        <v>33557.69</v>
      </c>
      <c r="H1622" t="s">
        <v>602</v>
      </c>
      <c r="I1622">
        <v>7822080.59</v>
      </c>
      <c r="J1622" t="s">
        <v>641</v>
      </c>
    </row>
    <row r="1623" hidden="1" spans="1:10">
      <c r="A1623">
        <v>7</v>
      </c>
      <c r="B1623">
        <v>25</v>
      </c>
      <c r="C1623" t="s">
        <v>705</v>
      </c>
      <c r="D1623" t="s">
        <v>683</v>
      </c>
      <c r="E1623" t="s">
        <v>671</v>
      </c>
      <c r="F1623">
        <v>0</v>
      </c>
      <c r="G1623">
        <v>2651.39</v>
      </c>
      <c r="H1623" t="s">
        <v>602</v>
      </c>
      <c r="I1623">
        <v>7819429.2</v>
      </c>
      <c r="J1623" t="s">
        <v>641</v>
      </c>
    </row>
    <row r="1624" spans="1:10">
      <c r="A1624">
        <v>7</v>
      </c>
      <c r="B1624">
        <v>25</v>
      </c>
      <c r="C1624" t="s">
        <v>705</v>
      </c>
      <c r="D1624" t="s">
        <v>675</v>
      </c>
      <c r="E1624" t="s">
        <v>653</v>
      </c>
      <c r="F1624">
        <v>3844.14</v>
      </c>
      <c r="G1624">
        <v>0</v>
      </c>
      <c r="H1624" t="s">
        <v>602</v>
      </c>
      <c r="I1624">
        <v>7823273.34</v>
      </c>
      <c r="J1624" t="s">
        <v>641</v>
      </c>
    </row>
    <row r="1625" spans="1:10">
      <c r="A1625">
        <v>7</v>
      </c>
      <c r="B1625">
        <v>25</v>
      </c>
      <c r="C1625" t="s">
        <v>705</v>
      </c>
      <c r="D1625" t="s">
        <v>657</v>
      </c>
      <c r="E1625" t="s">
        <v>653</v>
      </c>
      <c r="F1625">
        <v>1288.03</v>
      </c>
      <c r="G1625">
        <v>0</v>
      </c>
      <c r="H1625" t="s">
        <v>602</v>
      </c>
      <c r="I1625">
        <v>7824561.37</v>
      </c>
      <c r="J1625" t="s">
        <v>641</v>
      </c>
    </row>
    <row r="1626" spans="1:10">
      <c r="A1626">
        <v>7</v>
      </c>
      <c r="B1626">
        <v>25</v>
      </c>
      <c r="C1626" t="s">
        <v>705</v>
      </c>
      <c r="D1626" t="s">
        <v>685</v>
      </c>
      <c r="E1626" t="s">
        <v>653</v>
      </c>
      <c r="F1626">
        <v>6869.49</v>
      </c>
      <c r="G1626">
        <v>0</v>
      </c>
      <c r="H1626" t="s">
        <v>602</v>
      </c>
      <c r="I1626">
        <v>7831430.86</v>
      </c>
      <c r="J1626" t="s">
        <v>641</v>
      </c>
    </row>
    <row r="1627" spans="1:10">
      <c r="A1627">
        <v>7</v>
      </c>
      <c r="B1627">
        <v>25</v>
      </c>
      <c r="C1627" t="s">
        <v>705</v>
      </c>
      <c r="D1627" t="s">
        <v>702</v>
      </c>
      <c r="E1627" t="s">
        <v>653</v>
      </c>
      <c r="F1627">
        <v>27827.45</v>
      </c>
      <c r="G1627">
        <v>0</v>
      </c>
      <c r="H1627" t="s">
        <v>602</v>
      </c>
      <c r="I1627">
        <v>7859258.31</v>
      </c>
      <c r="J1627" t="s">
        <v>641</v>
      </c>
    </row>
    <row r="1628" hidden="1" spans="1:10">
      <c r="A1628">
        <v>7</v>
      </c>
      <c r="B1628">
        <v>26</v>
      </c>
      <c r="C1628" t="s">
        <v>806</v>
      </c>
      <c r="D1628" t="s">
        <v>757</v>
      </c>
      <c r="E1628" t="s">
        <v>724</v>
      </c>
      <c r="F1628">
        <v>319200</v>
      </c>
      <c r="G1628">
        <v>0</v>
      </c>
      <c r="H1628" t="s">
        <v>602</v>
      </c>
      <c r="I1628">
        <v>8178458.31</v>
      </c>
      <c r="J1628" t="s">
        <v>758</v>
      </c>
    </row>
    <row r="1629" hidden="1" spans="1:10">
      <c r="A1629">
        <v>7</v>
      </c>
      <c r="B1629">
        <v>26</v>
      </c>
      <c r="C1629" t="s">
        <v>707</v>
      </c>
      <c r="D1629" t="s">
        <v>683</v>
      </c>
      <c r="E1629" t="s">
        <v>671</v>
      </c>
      <c r="F1629">
        <v>0</v>
      </c>
      <c r="G1629">
        <v>4492.35</v>
      </c>
      <c r="H1629" t="s">
        <v>602</v>
      </c>
      <c r="I1629">
        <v>8173965.96</v>
      </c>
      <c r="J1629" t="s">
        <v>641</v>
      </c>
    </row>
    <row r="1630" hidden="1" spans="1:10">
      <c r="A1630">
        <v>7</v>
      </c>
      <c r="B1630">
        <v>26</v>
      </c>
      <c r="C1630" t="s">
        <v>707</v>
      </c>
      <c r="D1630" t="s">
        <v>672</v>
      </c>
      <c r="E1630" t="s">
        <v>671</v>
      </c>
      <c r="F1630">
        <v>0</v>
      </c>
      <c r="G1630">
        <v>7794.09</v>
      </c>
      <c r="H1630" t="s">
        <v>602</v>
      </c>
      <c r="I1630">
        <v>8166171.87</v>
      </c>
      <c r="J1630" t="s">
        <v>641</v>
      </c>
    </row>
    <row r="1631" hidden="1" spans="1:10">
      <c r="A1631">
        <v>7</v>
      </c>
      <c r="B1631">
        <v>26</v>
      </c>
      <c r="C1631" t="s">
        <v>707</v>
      </c>
      <c r="D1631" t="s">
        <v>711</v>
      </c>
      <c r="E1631" t="s">
        <v>671</v>
      </c>
      <c r="F1631">
        <v>0</v>
      </c>
      <c r="G1631">
        <v>1260.66</v>
      </c>
      <c r="H1631" t="s">
        <v>602</v>
      </c>
      <c r="I1631">
        <v>8164911.21</v>
      </c>
      <c r="J1631" t="s">
        <v>641</v>
      </c>
    </row>
    <row r="1632" hidden="1" spans="1:10">
      <c r="A1632">
        <v>7</v>
      </c>
      <c r="B1632">
        <v>26</v>
      </c>
      <c r="C1632" t="s">
        <v>707</v>
      </c>
      <c r="D1632" t="s">
        <v>793</v>
      </c>
      <c r="E1632" t="s">
        <v>671</v>
      </c>
      <c r="F1632">
        <v>0</v>
      </c>
      <c r="G1632">
        <v>42812.63</v>
      </c>
      <c r="H1632" t="s">
        <v>602</v>
      </c>
      <c r="I1632">
        <v>8122098.58</v>
      </c>
      <c r="J1632" t="s">
        <v>641</v>
      </c>
    </row>
    <row r="1633" hidden="1" spans="1:10">
      <c r="A1633">
        <v>7</v>
      </c>
      <c r="B1633">
        <v>26</v>
      </c>
      <c r="C1633" t="s">
        <v>707</v>
      </c>
      <c r="D1633" t="s">
        <v>679</v>
      </c>
      <c r="E1633" t="s">
        <v>671</v>
      </c>
      <c r="F1633">
        <v>0</v>
      </c>
      <c r="G1633">
        <v>600.32</v>
      </c>
      <c r="H1633" t="s">
        <v>602</v>
      </c>
      <c r="I1633">
        <v>8121498.26</v>
      </c>
      <c r="J1633" t="s">
        <v>641</v>
      </c>
    </row>
    <row r="1634" spans="1:10">
      <c r="A1634">
        <v>7</v>
      </c>
      <c r="B1634">
        <v>26</v>
      </c>
      <c r="C1634" t="s">
        <v>707</v>
      </c>
      <c r="D1634" t="s">
        <v>675</v>
      </c>
      <c r="E1634" t="s">
        <v>653</v>
      </c>
      <c r="F1634">
        <v>3424.78</v>
      </c>
      <c r="G1634">
        <v>0</v>
      </c>
      <c r="H1634" t="s">
        <v>602</v>
      </c>
      <c r="I1634">
        <v>8124923.04</v>
      </c>
      <c r="J1634" t="s">
        <v>641</v>
      </c>
    </row>
    <row r="1635" spans="1:10">
      <c r="A1635">
        <v>7</v>
      </c>
      <c r="B1635">
        <v>26</v>
      </c>
      <c r="C1635" t="s">
        <v>707</v>
      </c>
      <c r="D1635" t="s">
        <v>657</v>
      </c>
      <c r="E1635" t="s">
        <v>653</v>
      </c>
      <c r="F1635">
        <v>1288.03</v>
      </c>
      <c r="G1635">
        <v>0</v>
      </c>
      <c r="H1635" t="s">
        <v>602</v>
      </c>
      <c r="I1635">
        <v>8126211.07</v>
      </c>
      <c r="J1635" t="s">
        <v>641</v>
      </c>
    </row>
    <row r="1636" spans="1:10">
      <c r="A1636">
        <v>7</v>
      </c>
      <c r="B1636">
        <v>26</v>
      </c>
      <c r="C1636" t="s">
        <v>707</v>
      </c>
      <c r="D1636" t="s">
        <v>721</v>
      </c>
      <c r="E1636" t="s">
        <v>653</v>
      </c>
      <c r="F1636">
        <v>18282.07</v>
      </c>
      <c r="G1636">
        <v>0</v>
      </c>
      <c r="H1636" t="s">
        <v>602</v>
      </c>
      <c r="I1636">
        <v>8144493.14</v>
      </c>
      <c r="J1636" t="s">
        <v>641</v>
      </c>
    </row>
    <row r="1637" spans="1:10">
      <c r="A1637">
        <v>7</v>
      </c>
      <c r="B1637">
        <v>26</v>
      </c>
      <c r="C1637" t="s">
        <v>707</v>
      </c>
      <c r="D1637" t="s">
        <v>680</v>
      </c>
      <c r="E1637" t="s">
        <v>653</v>
      </c>
      <c r="F1637">
        <v>619.05</v>
      </c>
      <c r="G1637">
        <v>0</v>
      </c>
      <c r="H1637" t="s">
        <v>602</v>
      </c>
      <c r="I1637">
        <v>8145112.19</v>
      </c>
      <c r="J1637" t="s">
        <v>641</v>
      </c>
    </row>
    <row r="1638" spans="1:10">
      <c r="A1638">
        <v>7</v>
      </c>
      <c r="B1638">
        <v>26</v>
      </c>
      <c r="C1638" t="s">
        <v>707</v>
      </c>
      <c r="D1638" t="s">
        <v>702</v>
      </c>
      <c r="E1638" t="s">
        <v>653</v>
      </c>
      <c r="F1638">
        <v>35705.43</v>
      </c>
      <c r="G1638">
        <v>0</v>
      </c>
      <c r="H1638" t="s">
        <v>602</v>
      </c>
      <c r="I1638">
        <v>8180817.62</v>
      </c>
      <c r="J1638" t="s">
        <v>641</v>
      </c>
    </row>
    <row r="1639" hidden="1" spans="1:10">
      <c r="A1639">
        <v>7</v>
      </c>
      <c r="B1639">
        <v>29</v>
      </c>
      <c r="C1639" t="s">
        <v>709</v>
      </c>
      <c r="D1639" t="s">
        <v>683</v>
      </c>
      <c r="E1639" t="s">
        <v>671</v>
      </c>
      <c r="F1639">
        <v>0</v>
      </c>
      <c r="G1639">
        <v>2761.45</v>
      </c>
      <c r="H1639" t="s">
        <v>602</v>
      </c>
      <c r="I1639">
        <v>8178056.17</v>
      </c>
      <c r="J1639" t="s">
        <v>641</v>
      </c>
    </row>
    <row r="1640" spans="1:10">
      <c r="A1640">
        <v>7</v>
      </c>
      <c r="B1640">
        <v>29</v>
      </c>
      <c r="C1640" t="s">
        <v>709</v>
      </c>
      <c r="D1640" t="s">
        <v>675</v>
      </c>
      <c r="E1640" t="s">
        <v>690</v>
      </c>
      <c r="F1640">
        <v>5761.19</v>
      </c>
      <c r="G1640">
        <v>0</v>
      </c>
      <c r="H1640" t="s">
        <v>602</v>
      </c>
      <c r="I1640">
        <v>8183817.36</v>
      </c>
      <c r="J1640" t="s">
        <v>641</v>
      </c>
    </row>
    <row r="1641" spans="1:10">
      <c r="A1641">
        <v>7</v>
      </c>
      <c r="B1641">
        <v>29</v>
      </c>
      <c r="C1641" t="s">
        <v>709</v>
      </c>
      <c r="D1641" t="s">
        <v>668</v>
      </c>
      <c r="E1641" t="s">
        <v>690</v>
      </c>
      <c r="F1641">
        <v>5142.14</v>
      </c>
      <c r="G1641">
        <v>0</v>
      </c>
      <c r="H1641" t="s">
        <v>602</v>
      </c>
      <c r="I1641">
        <v>8188959.5</v>
      </c>
      <c r="J1641" t="s">
        <v>641</v>
      </c>
    </row>
    <row r="1642" spans="1:10">
      <c r="A1642">
        <v>7</v>
      </c>
      <c r="B1642">
        <v>29</v>
      </c>
      <c r="C1642" t="s">
        <v>709</v>
      </c>
      <c r="D1642" t="s">
        <v>652</v>
      </c>
      <c r="E1642" t="s">
        <v>690</v>
      </c>
      <c r="F1642">
        <v>1487.72</v>
      </c>
      <c r="G1642">
        <v>0</v>
      </c>
      <c r="H1642" t="s">
        <v>602</v>
      </c>
      <c r="I1642">
        <v>8190447.22</v>
      </c>
      <c r="J1642" t="s">
        <v>641</v>
      </c>
    </row>
    <row r="1643" hidden="1" spans="1:10">
      <c r="A1643">
        <v>7</v>
      </c>
      <c r="B1643">
        <v>30</v>
      </c>
      <c r="C1643" t="s">
        <v>807</v>
      </c>
      <c r="D1643" t="s">
        <v>723</v>
      </c>
      <c r="E1643" t="s">
        <v>808</v>
      </c>
      <c r="F1643">
        <v>1247730</v>
      </c>
      <c r="G1643">
        <v>0</v>
      </c>
      <c r="H1643" t="s">
        <v>602</v>
      </c>
      <c r="I1643">
        <v>9438177.22</v>
      </c>
      <c r="J1643" t="s">
        <v>758</v>
      </c>
    </row>
    <row r="1644" hidden="1" spans="1:10">
      <c r="A1644">
        <v>7</v>
      </c>
      <c r="B1644">
        <v>30</v>
      </c>
      <c r="C1644" t="s">
        <v>712</v>
      </c>
      <c r="D1644" t="s">
        <v>737</v>
      </c>
      <c r="E1644" t="s">
        <v>671</v>
      </c>
      <c r="F1644">
        <v>0</v>
      </c>
      <c r="G1644">
        <v>1760.92</v>
      </c>
      <c r="H1644" t="s">
        <v>602</v>
      </c>
      <c r="I1644">
        <v>9436416.3</v>
      </c>
      <c r="J1644" t="s">
        <v>641</v>
      </c>
    </row>
    <row r="1645" hidden="1" spans="1:10">
      <c r="A1645">
        <v>7</v>
      </c>
      <c r="B1645">
        <v>30</v>
      </c>
      <c r="C1645" t="s">
        <v>712</v>
      </c>
      <c r="D1645" t="s">
        <v>683</v>
      </c>
      <c r="E1645" t="s">
        <v>671</v>
      </c>
      <c r="F1645">
        <v>0</v>
      </c>
      <c r="G1645">
        <v>2581.37</v>
      </c>
      <c r="H1645" t="s">
        <v>602</v>
      </c>
      <c r="I1645">
        <v>9433834.93</v>
      </c>
      <c r="J1645" t="s">
        <v>641</v>
      </c>
    </row>
    <row r="1646" hidden="1" spans="1:10">
      <c r="A1646">
        <v>7</v>
      </c>
      <c r="B1646">
        <v>30</v>
      </c>
      <c r="C1646" t="s">
        <v>712</v>
      </c>
      <c r="D1646" t="s">
        <v>661</v>
      </c>
      <c r="E1646" t="s">
        <v>671</v>
      </c>
      <c r="F1646">
        <v>0</v>
      </c>
      <c r="G1646">
        <v>5282.77</v>
      </c>
      <c r="H1646" t="s">
        <v>602</v>
      </c>
      <c r="I1646">
        <v>9428552.16</v>
      </c>
      <c r="J1646" t="s">
        <v>641</v>
      </c>
    </row>
    <row r="1647" hidden="1" spans="1:10">
      <c r="A1647">
        <v>7</v>
      </c>
      <c r="B1647">
        <v>30</v>
      </c>
      <c r="C1647" t="s">
        <v>712</v>
      </c>
      <c r="D1647" t="s">
        <v>745</v>
      </c>
      <c r="E1647" t="s">
        <v>671</v>
      </c>
      <c r="F1647">
        <v>0</v>
      </c>
      <c r="G1647">
        <v>62432.76</v>
      </c>
      <c r="H1647" t="s">
        <v>602</v>
      </c>
      <c r="I1647">
        <v>9366119.4</v>
      </c>
      <c r="J1647" t="s">
        <v>641</v>
      </c>
    </row>
    <row r="1648" hidden="1" spans="1:10">
      <c r="A1648">
        <v>7</v>
      </c>
      <c r="B1648">
        <v>30</v>
      </c>
      <c r="C1648" t="s">
        <v>712</v>
      </c>
      <c r="D1648" t="s">
        <v>711</v>
      </c>
      <c r="E1648" t="s">
        <v>671</v>
      </c>
      <c r="F1648">
        <v>0</v>
      </c>
      <c r="G1648">
        <v>1260.66</v>
      </c>
      <c r="H1648" t="s">
        <v>602</v>
      </c>
      <c r="I1648">
        <v>9364858.74</v>
      </c>
      <c r="J1648" t="s">
        <v>641</v>
      </c>
    </row>
    <row r="1649" spans="1:10">
      <c r="A1649">
        <v>7</v>
      </c>
      <c r="B1649">
        <v>30</v>
      </c>
      <c r="C1649" t="s">
        <v>712</v>
      </c>
      <c r="D1649" t="s">
        <v>675</v>
      </c>
      <c r="E1649" t="s">
        <v>653</v>
      </c>
      <c r="F1649">
        <v>6519.98</v>
      </c>
      <c r="G1649">
        <v>0</v>
      </c>
      <c r="H1649" t="s">
        <v>602</v>
      </c>
      <c r="I1649">
        <v>9371378.72</v>
      </c>
      <c r="J1649" t="s">
        <v>641</v>
      </c>
    </row>
    <row r="1650" spans="1:10">
      <c r="A1650">
        <v>7</v>
      </c>
      <c r="B1650">
        <v>30</v>
      </c>
      <c r="C1650" t="s">
        <v>712</v>
      </c>
      <c r="D1650" t="s">
        <v>652</v>
      </c>
      <c r="E1650" t="s">
        <v>653</v>
      </c>
      <c r="F1650">
        <v>1507.69</v>
      </c>
      <c r="G1650">
        <v>0</v>
      </c>
      <c r="H1650" t="s">
        <v>602</v>
      </c>
      <c r="I1650">
        <v>9372886.41</v>
      </c>
      <c r="J1650" t="s">
        <v>641</v>
      </c>
    </row>
    <row r="1651" spans="1:10">
      <c r="A1651">
        <v>7</v>
      </c>
      <c r="B1651">
        <v>30</v>
      </c>
      <c r="C1651" t="s">
        <v>712</v>
      </c>
      <c r="D1651" t="s">
        <v>668</v>
      </c>
      <c r="E1651" t="s">
        <v>653</v>
      </c>
      <c r="F1651">
        <v>16025.51</v>
      </c>
      <c r="G1651">
        <v>0</v>
      </c>
      <c r="H1651" t="s">
        <v>602</v>
      </c>
      <c r="I1651">
        <v>9388911.92</v>
      </c>
      <c r="J1651" t="s">
        <v>641</v>
      </c>
    </row>
    <row r="1652" spans="1:10">
      <c r="A1652">
        <v>7</v>
      </c>
      <c r="B1652">
        <v>30</v>
      </c>
      <c r="C1652" t="s">
        <v>712</v>
      </c>
      <c r="D1652" t="s">
        <v>673</v>
      </c>
      <c r="E1652" t="s">
        <v>653</v>
      </c>
      <c r="F1652">
        <v>16275.14</v>
      </c>
      <c r="G1652">
        <v>0</v>
      </c>
      <c r="H1652" t="s">
        <v>602</v>
      </c>
      <c r="I1652">
        <v>9405187.06</v>
      </c>
      <c r="J1652" t="s">
        <v>641</v>
      </c>
    </row>
    <row r="1653" spans="1:10">
      <c r="A1653">
        <v>7</v>
      </c>
      <c r="B1653">
        <v>30</v>
      </c>
      <c r="C1653" t="s">
        <v>712</v>
      </c>
      <c r="D1653" t="s">
        <v>657</v>
      </c>
      <c r="E1653" t="s">
        <v>653</v>
      </c>
      <c r="F1653">
        <v>1288.03</v>
      </c>
      <c r="G1653">
        <v>0</v>
      </c>
      <c r="H1653" t="s">
        <v>602</v>
      </c>
      <c r="I1653">
        <v>9406475.09</v>
      </c>
      <c r="J1653" t="s">
        <v>641</v>
      </c>
    </row>
    <row r="1654" spans="1:10">
      <c r="A1654">
        <v>7</v>
      </c>
      <c r="B1654">
        <v>30</v>
      </c>
      <c r="C1654" t="s">
        <v>712</v>
      </c>
      <c r="D1654" t="s">
        <v>721</v>
      </c>
      <c r="E1654" t="s">
        <v>653</v>
      </c>
      <c r="F1654">
        <v>18371.94</v>
      </c>
      <c r="G1654">
        <v>0</v>
      </c>
      <c r="H1654" t="s">
        <v>602</v>
      </c>
      <c r="I1654">
        <v>9424847.03</v>
      </c>
      <c r="J1654" t="s">
        <v>641</v>
      </c>
    </row>
    <row r="1655" hidden="1" spans="1:10">
      <c r="A1655">
        <v>7</v>
      </c>
      <c r="B1655">
        <v>31</v>
      </c>
      <c r="C1655" t="s">
        <v>713</v>
      </c>
      <c r="D1655" t="s">
        <v>737</v>
      </c>
      <c r="E1655" t="s">
        <v>671</v>
      </c>
      <c r="F1655">
        <v>0</v>
      </c>
      <c r="G1655">
        <v>3381.78</v>
      </c>
      <c r="H1655" t="s">
        <v>602</v>
      </c>
      <c r="I1655">
        <v>9421465.25</v>
      </c>
      <c r="J1655" t="s">
        <v>641</v>
      </c>
    </row>
    <row r="1656" hidden="1" spans="1:10">
      <c r="A1656">
        <v>7</v>
      </c>
      <c r="B1656">
        <v>31</v>
      </c>
      <c r="C1656" t="s">
        <v>713</v>
      </c>
      <c r="D1656" t="s">
        <v>793</v>
      </c>
      <c r="E1656" t="s">
        <v>671</v>
      </c>
      <c r="F1656">
        <v>0</v>
      </c>
      <c r="G1656">
        <v>10145.35</v>
      </c>
      <c r="H1656" t="s">
        <v>602</v>
      </c>
      <c r="I1656">
        <v>9411319.9</v>
      </c>
      <c r="J1656" t="s">
        <v>641</v>
      </c>
    </row>
    <row r="1657" hidden="1" spans="1:10">
      <c r="A1657">
        <v>7</v>
      </c>
      <c r="B1657">
        <v>31</v>
      </c>
      <c r="C1657" t="s">
        <v>713</v>
      </c>
      <c r="D1657" t="s">
        <v>683</v>
      </c>
      <c r="E1657" t="s">
        <v>671</v>
      </c>
      <c r="F1657">
        <v>0</v>
      </c>
      <c r="G1657">
        <v>3481.86</v>
      </c>
      <c r="H1657" t="s">
        <v>602</v>
      </c>
      <c r="I1657">
        <v>9407838.04</v>
      </c>
      <c r="J1657" t="s">
        <v>641</v>
      </c>
    </row>
    <row r="1658" hidden="1" spans="1:10">
      <c r="A1658">
        <v>7</v>
      </c>
      <c r="B1658">
        <v>31</v>
      </c>
      <c r="C1658" t="s">
        <v>713</v>
      </c>
      <c r="D1658" t="s">
        <v>661</v>
      </c>
      <c r="E1658" t="s">
        <v>671</v>
      </c>
      <c r="F1658">
        <v>0</v>
      </c>
      <c r="G1658">
        <v>5282.77</v>
      </c>
      <c r="H1658" t="s">
        <v>602</v>
      </c>
      <c r="I1658">
        <v>9402555.27</v>
      </c>
      <c r="J1658" t="s">
        <v>641</v>
      </c>
    </row>
    <row r="1659" hidden="1" spans="1:10">
      <c r="A1659">
        <v>7</v>
      </c>
      <c r="B1659">
        <v>31</v>
      </c>
      <c r="C1659" t="s">
        <v>713</v>
      </c>
      <c r="D1659" t="s">
        <v>646</v>
      </c>
      <c r="E1659" t="s">
        <v>671</v>
      </c>
      <c r="F1659">
        <v>0</v>
      </c>
      <c r="G1659">
        <v>1100.58</v>
      </c>
      <c r="H1659" t="s">
        <v>602</v>
      </c>
      <c r="I1659">
        <v>9401454.69</v>
      </c>
      <c r="J1659" t="s">
        <v>641</v>
      </c>
    </row>
    <row r="1660" spans="1:10">
      <c r="A1660">
        <v>7</v>
      </c>
      <c r="B1660">
        <v>31</v>
      </c>
      <c r="C1660" t="s">
        <v>713</v>
      </c>
      <c r="D1660" t="s">
        <v>668</v>
      </c>
      <c r="E1660" t="s">
        <v>653</v>
      </c>
      <c r="F1660">
        <v>5441.68</v>
      </c>
      <c r="G1660">
        <v>0</v>
      </c>
      <c r="H1660" t="s">
        <v>602</v>
      </c>
      <c r="I1660">
        <v>9406896.37</v>
      </c>
      <c r="J1660" t="s">
        <v>641</v>
      </c>
    </row>
    <row r="1661" spans="1:10">
      <c r="A1661">
        <v>7</v>
      </c>
      <c r="B1661">
        <v>31</v>
      </c>
      <c r="C1661" t="s">
        <v>713</v>
      </c>
      <c r="D1661" t="s">
        <v>652</v>
      </c>
      <c r="E1661" t="s">
        <v>653</v>
      </c>
      <c r="F1661">
        <v>9495.47</v>
      </c>
      <c r="G1661">
        <v>0</v>
      </c>
      <c r="H1661" t="s">
        <v>602</v>
      </c>
      <c r="I1661">
        <v>9416391.84</v>
      </c>
      <c r="J1661" t="s">
        <v>641</v>
      </c>
    </row>
    <row r="1662" spans="1:10">
      <c r="A1662">
        <v>7</v>
      </c>
      <c r="B1662">
        <v>31</v>
      </c>
      <c r="C1662" t="s">
        <v>713</v>
      </c>
      <c r="D1662" t="s">
        <v>667</v>
      </c>
      <c r="E1662" t="s">
        <v>653</v>
      </c>
      <c r="F1662">
        <v>199974.56</v>
      </c>
      <c r="G1662">
        <v>0</v>
      </c>
      <c r="H1662" t="s">
        <v>602</v>
      </c>
      <c r="I1662">
        <v>9616366.4</v>
      </c>
      <c r="J1662" t="s">
        <v>641</v>
      </c>
    </row>
    <row r="1663" spans="1:10">
      <c r="A1663">
        <v>7</v>
      </c>
      <c r="B1663">
        <v>31</v>
      </c>
      <c r="C1663" t="s">
        <v>713</v>
      </c>
      <c r="D1663" t="s">
        <v>673</v>
      </c>
      <c r="E1663" t="s">
        <v>653</v>
      </c>
      <c r="F1663">
        <v>8287.34</v>
      </c>
      <c r="G1663">
        <v>0</v>
      </c>
      <c r="H1663" t="s">
        <v>602</v>
      </c>
      <c r="I1663">
        <v>9624653.74</v>
      </c>
      <c r="J1663" t="s">
        <v>641</v>
      </c>
    </row>
    <row r="1664" spans="1:10">
      <c r="A1664">
        <v>7</v>
      </c>
      <c r="B1664">
        <v>31</v>
      </c>
      <c r="C1664" t="s">
        <v>713</v>
      </c>
      <c r="D1664" t="s">
        <v>685</v>
      </c>
      <c r="E1664" t="s">
        <v>653</v>
      </c>
      <c r="F1664">
        <v>7159.06</v>
      </c>
      <c r="G1664">
        <v>0</v>
      </c>
      <c r="H1664" t="s">
        <v>602</v>
      </c>
      <c r="I1664">
        <v>9631812.8</v>
      </c>
      <c r="J1664" t="s">
        <v>641</v>
      </c>
    </row>
    <row r="1665" spans="1:10">
      <c r="A1665">
        <v>7</v>
      </c>
      <c r="B1665">
        <v>31</v>
      </c>
      <c r="C1665" t="s">
        <v>713</v>
      </c>
      <c r="D1665" t="s">
        <v>675</v>
      </c>
      <c r="E1665" t="s">
        <v>653</v>
      </c>
      <c r="F1665">
        <v>7069.17</v>
      </c>
      <c r="G1665">
        <v>0</v>
      </c>
      <c r="H1665" t="s">
        <v>602</v>
      </c>
      <c r="I1665">
        <v>9638881.97</v>
      </c>
      <c r="J1665" t="s">
        <v>641</v>
      </c>
    </row>
    <row r="1666" spans="1:10">
      <c r="A1666">
        <v>7</v>
      </c>
      <c r="B1666">
        <v>31</v>
      </c>
      <c r="C1666" t="s">
        <v>713</v>
      </c>
      <c r="D1666" t="s">
        <v>702</v>
      </c>
      <c r="E1666" t="s">
        <v>653</v>
      </c>
      <c r="F1666">
        <v>21117.72</v>
      </c>
      <c r="G1666">
        <v>0</v>
      </c>
      <c r="H1666" t="s">
        <v>602</v>
      </c>
      <c r="I1666">
        <v>9659999.69</v>
      </c>
      <c r="J1666" t="s">
        <v>641</v>
      </c>
    </row>
    <row r="1667" spans="1:10">
      <c r="A1667">
        <v>7</v>
      </c>
      <c r="B1667">
        <v>31</v>
      </c>
      <c r="C1667" t="s">
        <v>713</v>
      </c>
      <c r="D1667" t="s">
        <v>736</v>
      </c>
      <c r="E1667" t="s">
        <v>653</v>
      </c>
      <c r="F1667">
        <v>728.88</v>
      </c>
      <c r="G1667">
        <v>0</v>
      </c>
      <c r="H1667" t="s">
        <v>602</v>
      </c>
      <c r="I1667">
        <v>9660728.57</v>
      </c>
      <c r="J1667" t="s">
        <v>641</v>
      </c>
    </row>
    <row r="1668" hidden="1" spans="4:9">
      <c r="D1668" t="s">
        <v>726</v>
      </c>
      <c r="F1668">
        <v>24030063.84</v>
      </c>
      <c r="G1668">
        <v>21050322.71</v>
      </c>
      <c r="H1668" t="s">
        <v>602</v>
      </c>
      <c r="I1668">
        <v>9660728.57</v>
      </c>
    </row>
    <row r="1669" hidden="1" spans="4:9">
      <c r="D1669" t="s">
        <v>727</v>
      </c>
      <c r="F1669">
        <v>72148149.33</v>
      </c>
      <c r="G1669">
        <v>73971546.02</v>
      </c>
      <c r="H1669" t="s">
        <v>602</v>
      </c>
      <c r="I1669">
        <v>9660728.57</v>
      </c>
    </row>
    <row r="1670" hidden="1" spans="1:10">
      <c r="A1670">
        <v>8</v>
      </c>
      <c r="B1670">
        <v>1</v>
      </c>
      <c r="C1670" t="s">
        <v>730</v>
      </c>
      <c r="D1670" t="s">
        <v>793</v>
      </c>
      <c r="E1670" t="s">
        <v>671</v>
      </c>
      <c r="F1670">
        <v>0</v>
      </c>
      <c r="G1670">
        <v>3001.58</v>
      </c>
      <c r="H1670" t="s">
        <v>602</v>
      </c>
      <c r="I1670">
        <v>9657726.99</v>
      </c>
      <c r="J1670" t="s">
        <v>641</v>
      </c>
    </row>
    <row r="1671" hidden="1" spans="1:10">
      <c r="A1671">
        <v>8</v>
      </c>
      <c r="B1671">
        <v>1</v>
      </c>
      <c r="C1671" t="s">
        <v>730</v>
      </c>
      <c r="D1671" t="s">
        <v>682</v>
      </c>
      <c r="E1671" t="s">
        <v>671</v>
      </c>
      <c r="F1671">
        <v>0</v>
      </c>
      <c r="G1671">
        <v>3551.87</v>
      </c>
      <c r="H1671" t="s">
        <v>602</v>
      </c>
      <c r="I1671">
        <v>9654175.12</v>
      </c>
      <c r="J1671" t="s">
        <v>641</v>
      </c>
    </row>
    <row r="1672" hidden="1" spans="1:10">
      <c r="A1672">
        <v>8</v>
      </c>
      <c r="B1672">
        <v>1</v>
      </c>
      <c r="C1672" t="s">
        <v>730</v>
      </c>
      <c r="D1672" t="s">
        <v>711</v>
      </c>
      <c r="E1672" t="s">
        <v>671</v>
      </c>
      <c r="F1672">
        <v>0</v>
      </c>
      <c r="G1672">
        <v>8154.3</v>
      </c>
      <c r="H1672" t="s">
        <v>602</v>
      </c>
      <c r="I1672">
        <v>9646020.82</v>
      </c>
      <c r="J1672" t="s">
        <v>641</v>
      </c>
    </row>
    <row r="1673" hidden="1" spans="1:10">
      <c r="A1673">
        <v>8</v>
      </c>
      <c r="B1673">
        <v>1</v>
      </c>
      <c r="C1673" t="s">
        <v>730</v>
      </c>
      <c r="D1673" t="s">
        <v>661</v>
      </c>
      <c r="E1673" t="s">
        <v>671</v>
      </c>
      <c r="F1673">
        <v>0</v>
      </c>
      <c r="G1673">
        <v>24542.88</v>
      </c>
      <c r="H1673" t="s">
        <v>602</v>
      </c>
      <c r="I1673">
        <v>9621477.94</v>
      </c>
      <c r="J1673" t="s">
        <v>641</v>
      </c>
    </row>
    <row r="1674" hidden="1" spans="1:10">
      <c r="A1674">
        <v>8</v>
      </c>
      <c r="B1674">
        <v>1</v>
      </c>
      <c r="C1674" t="s">
        <v>730</v>
      </c>
      <c r="D1674" t="s">
        <v>692</v>
      </c>
      <c r="E1674" t="s">
        <v>671</v>
      </c>
      <c r="F1674">
        <v>0</v>
      </c>
      <c r="G1674">
        <v>1600.84</v>
      </c>
      <c r="H1674" t="s">
        <v>602</v>
      </c>
      <c r="I1674">
        <v>9619877.1</v>
      </c>
      <c r="J1674" t="s">
        <v>641</v>
      </c>
    </row>
    <row r="1675" hidden="1" spans="1:10">
      <c r="A1675">
        <v>8</v>
      </c>
      <c r="B1675">
        <v>1</v>
      </c>
      <c r="C1675" t="s">
        <v>730</v>
      </c>
      <c r="D1675" t="s">
        <v>683</v>
      </c>
      <c r="E1675" t="s">
        <v>671</v>
      </c>
      <c r="F1675">
        <v>0</v>
      </c>
      <c r="G1675">
        <v>4412.33</v>
      </c>
      <c r="H1675" t="s">
        <v>602</v>
      </c>
      <c r="I1675">
        <v>9615464.77</v>
      </c>
      <c r="J1675" t="s">
        <v>641</v>
      </c>
    </row>
    <row r="1676" spans="1:10">
      <c r="A1676">
        <v>8</v>
      </c>
      <c r="B1676">
        <v>1</v>
      </c>
      <c r="C1676" t="s">
        <v>730</v>
      </c>
      <c r="D1676" t="s">
        <v>702</v>
      </c>
      <c r="E1676" t="s">
        <v>653</v>
      </c>
      <c r="F1676">
        <v>7648.29</v>
      </c>
      <c r="G1676">
        <v>0</v>
      </c>
      <c r="H1676" t="s">
        <v>602</v>
      </c>
      <c r="I1676">
        <v>9623113.06</v>
      </c>
      <c r="J1676" t="s">
        <v>641</v>
      </c>
    </row>
    <row r="1677" spans="1:10">
      <c r="A1677">
        <v>8</v>
      </c>
      <c r="B1677">
        <v>1</v>
      </c>
      <c r="C1677" t="s">
        <v>730</v>
      </c>
      <c r="D1677" t="s">
        <v>657</v>
      </c>
      <c r="E1677" t="s">
        <v>653</v>
      </c>
      <c r="F1677">
        <v>3354.86</v>
      </c>
      <c r="G1677">
        <v>0</v>
      </c>
      <c r="H1677" t="s">
        <v>602</v>
      </c>
      <c r="I1677">
        <v>9626467.92</v>
      </c>
      <c r="J1677" t="s">
        <v>641</v>
      </c>
    </row>
    <row r="1678" spans="1:10">
      <c r="A1678">
        <v>8</v>
      </c>
      <c r="B1678">
        <v>1</v>
      </c>
      <c r="C1678" t="s">
        <v>730</v>
      </c>
      <c r="D1678" t="s">
        <v>667</v>
      </c>
      <c r="E1678" t="s">
        <v>653</v>
      </c>
      <c r="F1678">
        <v>94705.34</v>
      </c>
      <c r="G1678">
        <v>0</v>
      </c>
      <c r="H1678" t="s">
        <v>602</v>
      </c>
      <c r="I1678">
        <v>9721173.26</v>
      </c>
      <c r="J1678" t="s">
        <v>641</v>
      </c>
    </row>
    <row r="1679" spans="1:10">
      <c r="A1679">
        <v>8</v>
      </c>
      <c r="B1679">
        <v>1</v>
      </c>
      <c r="C1679" t="s">
        <v>730</v>
      </c>
      <c r="D1679" t="s">
        <v>668</v>
      </c>
      <c r="E1679" t="s">
        <v>653</v>
      </c>
      <c r="F1679">
        <v>9685.21</v>
      </c>
      <c r="G1679">
        <v>0</v>
      </c>
      <c r="H1679" t="s">
        <v>602</v>
      </c>
      <c r="I1679">
        <v>9730858.47</v>
      </c>
      <c r="J1679" t="s">
        <v>641</v>
      </c>
    </row>
    <row r="1680" spans="1:10">
      <c r="A1680">
        <v>8</v>
      </c>
      <c r="B1680">
        <v>1</v>
      </c>
      <c r="C1680" t="s">
        <v>730</v>
      </c>
      <c r="D1680" t="s">
        <v>652</v>
      </c>
      <c r="E1680" t="s">
        <v>653</v>
      </c>
      <c r="F1680">
        <v>1637.5</v>
      </c>
      <c r="G1680">
        <v>0</v>
      </c>
      <c r="H1680" t="s">
        <v>602</v>
      </c>
      <c r="I1680">
        <v>9732495.97</v>
      </c>
      <c r="J1680" t="s">
        <v>641</v>
      </c>
    </row>
    <row r="1681" spans="1:10">
      <c r="A1681">
        <v>8</v>
      </c>
      <c r="B1681">
        <v>1</v>
      </c>
      <c r="C1681" t="s">
        <v>730</v>
      </c>
      <c r="D1681" t="s">
        <v>675</v>
      </c>
      <c r="E1681" t="s">
        <v>653</v>
      </c>
      <c r="F1681">
        <v>3744.27</v>
      </c>
      <c r="G1681">
        <v>0</v>
      </c>
      <c r="H1681" t="s">
        <v>602</v>
      </c>
      <c r="I1681">
        <v>9736240.24</v>
      </c>
      <c r="J1681" t="s">
        <v>641</v>
      </c>
    </row>
    <row r="1682" hidden="1" spans="1:10">
      <c r="A1682">
        <v>8</v>
      </c>
      <c r="B1682">
        <v>2</v>
      </c>
      <c r="C1682" t="s">
        <v>720</v>
      </c>
      <c r="D1682" t="s">
        <v>711</v>
      </c>
      <c r="E1682" t="s">
        <v>671</v>
      </c>
      <c r="F1682">
        <v>0</v>
      </c>
      <c r="G1682">
        <v>5883.09</v>
      </c>
      <c r="H1682" t="s">
        <v>602</v>
      </c>
      <c r="I1682">
        <v>9730357.15</v>
      </c>
      <c r="J1682" t="s">
        <v>641</v>
      </c>
    </row>
    <row r="1683" hidden="1" spans="1:10">
      <c r="A1683">
        <v>8</v>
      </c>
      <c r="B1683">
        <v>2</v>
      </c>
      <c r="C1683" t="s">
        <v>720</v>
      </c>
      <c r="D1683" t="s">
        <v>745</v>
      </c>
      <c r="E1683" t="s">
        <v>671</v>
      </c>
      <c r="F1683">
        <v>0</v>
      </c>
      <c r="G1683">
        <v>69586.52</v>
      </c>
      <c r="H1683" t="s">
        <v>602</v>
      </c>
      <c r="I1683">
        <v>9660770.63</v>
      </c>
      <c r="J1683" t="s">
        <v>641</v>
      </c>
    </row>
    <row r="1684" hidden="1" spans="1:10">
      <c r="A1684">
        <v>8</v>
      </c>
      <c r="B1684">
        <v>2</v>
      </c>
      <c r="C1684" t="s">
        <v>720</v>
      </c>
      <c r="D1684" t="s">
        <v>683</v>
      </c>
      <c r="E1684" t="s">
        <v>671</v>
      </c>
      <c r="F1684">
        <v>0</v>
      </c>
      <c r="G1684">
        <v>4992.65</v>
      </c>
      <c r="H1684" t="s">
        <v>602</v>
      </c>
      <c r="I1684">
        <v>9655777.98</v>
      </c>
      <c r="J1684" t="s">
        <v>641</v>
      </c>
    </row>
    <row r="1685" hidden="1" spans="1:10">
      <c r="A1685">
        <v>8</v>
      </c>
      <c r="B1685">
        <v>2</v>
      </c>
      <c r="C1685" t="s">
        <v>720</v>
      </c>
      <c r="D1685" t="s">
        <v>679</v>
      </c>
      <c r="E1685" t="s">
        <v>671</v>
      </c>
      <c r="F1685">
        <v>0</v>
      </c>
      <c r="G1685">
        <v>590.31</v>
      </c>
      <c r="H1685" t="s">
        <v>602</v>
      </c>
      <c r="I1685">
        <v>9655187.67</v>
      </c>
      <c r="J1685" t="s">
        <v>641</v>
      </c>
    </row>
    <row r="1686" spans="1:10">
      <c r="A1686">
        <v>8</v>
      </c>
      <c r="B1686">
        <v>2</v>
      </c>
      <c r="C1686" t="s">
        <v>720</v>
      </c>
      <c r="D1686" t="s">
        <v>657</v>
      </c>
      <c r="E1686" t="s">
        <v>697</v>
      </c>
      <c r="F1686">
        <v>7159.06</v>
      </c>
      <c r="G1686">
        <v>0</v>
      </c>
      <c r="H1686" t="s">
        <v>602</v>
      </c>
      <c r="I1686">
        <v>9662346.73</v>
      </c>
      <c r="J1686" t="s">
        <v>641</v>
      </c>
    </row>
    <row r="1687" spans="1:10">
      <c r="A1687">
        <v>8</v>
      </c>
      <c r="B1687">
        <v>2</v>
      </c>
      <c r="C1687" t="s">
        <v>720</v>
      </c>
      <c r="D1687" t="s">
        <v>673</v>
      </c>
      <c r="E1687" t="s">
        <v>697</v>
      </c>
      <c r="F1687">
        <v>8387.19</v>
      </c>
      <c r="G1687">
        <v>0</v>
      </c>
      <c r="H1687" t="s">
        <v>602</v>
      </c>
      <c r="I1687">
        <v>9670733.92</v>
      </c>
      <c r="J1687" t="s">
        <v>641</v>
      </c>
    </row>
    <row r="1688" spans="1:10">
      <c r="A1688">
        <v>8</v>
      </c>
      <c r="B1688">
        <v>2</v>
      </c>
      <c r="C1688" t="s">
        <v>720</v>
      </c>
      <c r="D1688" t="s">
        <v>667</v>
      </c>
      <c r="E1688" t="s">
        <v>697</v>
      </c>
      <c r="F1688">
        <v>23763.7</v>
      </c>
      <c r="G1688">
        <v>0</v>
      </c>
      <c r="H1688" t="s">
        <v>602</v>
      </c>
      <c r="I1688">
        <v>9694497.62</v>
      </c>
      <c r="J1688" t="s">
        <v>641</v>
      </c>
    </row>
    <row r="1689" spans="1:10">
      <c r="A1689">
        <v>8</v>
      </c>
      <c r="B1689">
        <v>2</v>
      </c>
      <c r="C1689" t="s">
        <v>720</v>
      </c>
      <c r="D1689" t="s">
        <v>675</v>
      </c>
      <c r="E1689" t="s">
        <v>697</v>
      </c>
      <c r="F1689">
        <v>2126.73</v>
      </c>
      <c r="G1689">
        <v>0</v>
      </c>
      <c r="H1689" t="s">
        <v>602</v>
      </c>
      <c r="I1689">
        <v>9696624.35</v>
      </c>
      <c r="J1689" t="s">
        <v>641</v>
      </c>
    </row>
    <row r="1690" hidden="1" spans="1:10">
      <c r="A1690">
        <v>8</v>
      </c>
      <c r="B1690">
        <v>5</v>
      </c>
      <c r="C1690" t="s">
        <v>732</v>
      </c>
      <c r="D1690" t="s">
        <v>711</v>
      </c>
      <c r="E1690" t="s">
        <v>784</v>
      </c>
      <c r="F1690">
        <v>0</v>
      </c>
      <c r="G1690">
        <v>3952.07</v>
      </c>
      <c r="H1690" t="s">
        <v>602</v>
      </c>
      <c r="I1690">
        <v>9692672.28</v>
      </c>
      <c r="J1690" t="s">
        <v>641</v>
      </c>
    </row>
    <row r="1691" hidden="1" spans="1:10">
      <c r="A1691">
        <v>8</v>
      </c>
      <c r="B1691">
        <v>5</v>
      </c>
      <c r="C1691" t="s">
        <v>732</v>
      </c>
      <c r="D1691" t="s">
        <v>661</v>
      </c>
      <c r="E1691" t="s">
        <v>784</v>
      </c>
      <c r="F1691">
        <v>0</v>
      </c>
      <c r="G1691">
        <v>4902.57</v>
      </c>
      <c r="H1691" t="s">
        <v>602</v>
      </c>
      <c r="I1691">
        <v>9687769.71</v>
      </c>
      <c r="J1691" t="s">
        <v>641</v>
      </c>
    </row>
    <row r="1692" hidden="1" spans="1:10">
      <c r="A1692">
        <v>8</v>
      </c>
      <c r="B1692">
        <v>5</v>
      </c>
      <c r="C1692" t="s">
        <v>732</v>
      </c>
      <c r="D1692" t="s">
        <v>683</v>
      </c>
      <c r="E1692" t="s">
        <v>784</v>
      </c>
      <c r="F1692">
        <v>0</v>
      </c>
      <c r="G1692">
        <v>2041.09</v>
      </c>
      <c r="H1692" t="s">
        <v>602</v>
      </c>
      <c r="I1692">
        <v>9685728.62</v>
      </c>
      <c r="J1692" t="s">
        <v>641</v>
      </c>
    </row>
    <row r="1693" spans="1:10">
      <c r="A1693">
        <v>8</v>
      </c>
      <c r="B1693">
        <v>5</v>
      </c>
      <c r="C1693" t="s">
        <v>732</v>
      </c>
      <c r="D1693" t="s">
        <v>667</v>
      </c>
      <c r="E1693" t="s">
        <v>690</v>
      </c>
      <c r="F1693">
        <v>97850.54</v>
      </c>
      <c r="G1693">
        <v>0</v>
      </c>
      <c r="H1693" t="s">
        <v>602</v>
      </c>
      <c r="I1693">
        <v>9783579.16</v>
      </c>
      <c r="J1693" t="s">
        <v>641</v>
      </c>
    </row>
    <row r="1694" spans="1:10">
      <c r="A1694">
        <v>8</v>
      </c>
      <c r="B1694">
        <v>5</v>
      </c>
      <c r="C1694" t="s">
        <v>732</v>
      </c>
      <c r="D1694" t="s">
        <v>668</v>
      </c>
      <c r="E1694" t="s">
        <v>690</v>
      </c>
      <c r="F1694">
        <v>5042.29</v>
      </c>
      <c r="G1694">
        <v>0</v>
      </c>
      <c r="H1694" t="s">
        <v>602</v>
      </c>
      <c r="I1694">
        <v>9788621.45</v>
      </c>
      <c r="J1694" t="s">
        <v>641</v>
      </c>
    </row>
    <row r="1695" spans="1:10">
      <c r="A1695">
        <v>8</v>
      </c>
      <c r="B1695">
        <v>5</v>
      </c>
      <c r="C1695" t="s">
        <v>732</v>
      </c>
      <c r="D1695" t="s">
        <v>675</v>
      </c>
      <c r="E1695" t="s">
        <v>690</v>
      </c>
      <c r="F1695">
        <v>1387.87</v>
      </c>
      <c r="G1695">
        <v>0</v>
      </c>
      <c r="H1695" t="s">
        <v>602</v>
      </c>
      <c r="I1695">
        <v>9790009.32</v>
      </c>
      <c r="J1695" t="s">
        <v>641</v>
      </c>
    </row>
    <row r="1696" spans="1:10">
      <c r="A1696">
        <v>8</v>
      </c>
      <c r="B1696">
        <v>5</v>
      </c>
      <c r="C1696" t="s">
        <v>732</v>
      </c>
      <c r="D1696" t="s">
        <v>657</v>
      </c>
      <c r="E1696" t="s">
        <v>690</v>
      </c>
      <c r="F1696">
        <v>9106.09</v>
      </c>
      <c r="G1696">
        <v>0</v>
      </c>
      <c r="H1696" t="s">
        <v>602</v>
      </c>
      <c r="I1696">
        <v>9799115.41</v>
      </c>
      <c r="J1696" t="s">
        <v>641</v>
      </c>
    </row>
    <row r="1697" hidden="1" spans="1:10">
      <c r="A1697">
        <v>8</v>
      </c>
      <c r="B1697">
        <v>6</v>
      </c>
      <c r="C1697" t="s">
        <v>733</v>
      </c>
      <c r="D1697" t="s">
        <v>682</v>
      </c>
      <c r="E1697" t="s">
        <v>671</v>
      </c>
      <c r="F1697">
        <v>0</v>
      </c>
      <c r="G1697">
        <v>3501.84</v>
      </c>
      <c r="H1697" t="s">
        <v>602</v>
      </c>
      <c r="I1697">
        <v>9795613.57</v>
      </c>
      <c r="J1697" t="s">
        <v>641</v>
      </c>
    </row>
    <row r="1698" hidden="1" spans="1:10">
      <c r="A1698">
        <v>8</v>
      </c>
      <c r="B1698">
        <v>6</v>
      </c>
      <c r="C1698" t="s">
        <v>733</v>
      </c>
      <c r="D1698" t="s">
        <v>745</v>
      </c>
      <c r="E1698" t="s">
        <v>671</v>
      </c>
      <c r="F1698">
        <v>0</v>
      </c>
      <c r="G1698">
        <v>24312.76</v>
      </c>
      <c r="H1698" t="s">
        <v>602</v>
      </c>
      <c r="I1698">
        <v>9771300.81</v>
      </c>
      <c r="J1698" t="s">
        <v>641</v>
      </c>
    </row>
    <row r="1699" hidden="1" spans="1:10">
      <c r="A1699">
        <v>8</v>
      </c>
      <c r="B1699">
        <v>6</v>
      </c>
      <c r="C1699" t="s">
        <v>733</v>
      </c>
      <c r="D1699" t="s">
        <v>661</v>
      </c>
      <c r="E1699" t="s">
        <v>671</v>
      </c>
      <c r="F1699">
        <v>0</v>
      </c>
      <c r="G1699">
        <v>14227.48</v>
      </c>
      <c r="H1699" t="s">
        <v>602</v>
      </c>
      <c r="I1699">
        <v>9757073.33</v>
      </c>
      <c r="J1699" t="s">
        <v>641</v>
      </c>
    </row>
    <row r="1700" hidden="1" spans="1:10">
      <c r="A1700">
        <v>8</v>
      </c>
      <c r="B1700">
        <v>6</v>
      </c>
      <c r="C1700" t="s">
        <v>733</v>
      </c>
      <c r="D1700" t="s">
        <v>692</v>
      </c>
      <c r="E1700" t="s">
        <v>671</v>
      </c>
      <c r="F1700">
        <v>0</v>
      </c>
      <c r="G1700">
        <v>3101.63</v>
      </c>
      <c r="H1700" t="s">
        <v>602</v>
      </c>
      <c r="I1700">
        <v>9753971.7</v>
      </c>
      <c r="J1700" t="s">
        <v>641</v>
      </c>
    </row>
    <row r="1701" hidden="1" spans="1:10">
      <c r="A1701">
        <v>8</v>
      </c>
      <c r="B1701">
        <v>6</v>
      </c>
      <c r="C1701" t="s">
        <v>733</v>
      </c>
      <c r="D1701" t="s">
        <v>683</v>
      </c>
      <c r="E1701" t="s">
        <v>671</v>
      </c>
      <c r="F1701">
        <v>0</v>
      </c>
      <c r="G1701">
        <v>1350.72</v>
      </c>
      <c r="H1701" t="s">
        <v>602</v>
      </c>
      <c r="I1701">
        <v>9752620.98</v>
      </c>
      <c r="J1701" t="s">
        <v>641</v>
      </c>
    </row>
    <row r="1702" spans="1:10">
      <c r="A1702">
        <v>8</v>
      </c>
      <c r="B1702">
        <v>6</v>
      </c>
      <c r="C1702" t="s">
        <v>733</v>
      </c>
      <c r="D1702" t="s">
        <v>685</v>
      </c>
      <c r="E1702" t="s">
        <v>653</v>
      </c>
      <c r="F1702">
        <v>3564.55</v>
      </c>
      <c r="G1702">
        <v>0</v>
      </c>
      <c r="H1702" t="s">
        <v>602</v>
      </c>
      <c r="I1702">
        <v>9756185.53</v>
      </c>
      <c r="J1702" t="s">
        <v>641</v>
      </c>
    </row>
    <row r="1703" spans="1:10">
      <c r="A1703">
        <v>8</v>
      </c>
      <c r="B1703">
        <v>6</v>
      </c>
      <c r="C1703" t="s">
        <v>733</v>
      </c>
      <c r="D1703" t="s">
        <v>668</v>
      </c>
      <c r="E1703" t="s">
        <v>653</v>
      </c>
      <c r="F1703">
        <v>9685.2</v>
      </c>
      <c r="G1703">
        <v>0</v>
      </c>
      <c r="H1703" t="s">
        <v>602</v>
      </c>
      <c r="I1703">
        <v>9765870.73</v>
      </c>
      <c r="J1703" t="s">
        <v>641</v>
      </c>
    </row>
    <row r="1704" hidden="1" spans="1:10">
      <c r="A1704">
        <v>8</v>
      </c>
      <c r="B1704">
        <v>7</v>
      </c>
      <c r="C1704" t="s">
        <v>638</v>
      </c>
      <c r="D1704" t="s">
        <v>696</v>
      </c>
      <c r="E1704" t="s">
        <v>671</v>
      </c>
      <c r="F1704">
        <v>0</v>
      </c>
      <c r="G1704">
        <v>710.38</v>
      </c>
      <c r="H1704" t="s">
        <v>602</v>
      </c>
      <c r="I1704">
        <v>9765160.35</v>
      </c>
      <c r="J1704" t="s">
        <v>641</v>
      </c>
    </row>
    <row r="1705" hidden="1" spans="1:10">
      <c r="A1705">
        <v>8</v>
      </c>
      <c r="B1705">
        <v>7</v>
      </c>
      <c r="C1705" t="s">
        <v>638</v>
      </c>
      <c r="D1705" t="s">
        <v>780</v>
      </c>
      <c r="E1705" t="s">
        <v>671</v>
      </c>
      <c r="F1705">
        <v>0</v>
      </c>
      <c r="G1705">
        <v>3101.63</v>
      </c>
      <c r="H1705" t="s">
        <v>602</v>
      </c>
      <c r="I1705">
        <v>9762058.72</v>
      </c>
      <c r="J1705" t="s">
        <v>641</v>
      </c>
    </row>
    <row r="1706" spans="1:10">
      <c r="A1706">
        <v>8</v>
      </c>
      <c r="B1706">
        <v>7</v>
      </c>
      <c r="C1706" t="s">
        <v>638</v>
      </c>
      <c r="D1706" t="s">
        <v>685</v>
      </c>
      <c r="E1706" t="s">
        <v>690</v>
      </c>
      <c r="F1706">
        <v>3674.39</v>
      </c>
      <c r="G1706">
        <v>0</v>
      </c>
      <c r="H1706" t="s">
        <v>602</v>
      </c>
      <c r="I1706">
        <v>9765733.11</v>
      </c>
      <c r="J1706" t="s">
        <v>641</v>
      </c>
    </row>
    <row r="1707" hidden="1" spans="1:10">
      <c r="A1707">
        <v>8</v>
      </c>
      <c r="B1707">
        <v>8</v>
      </c>
      <c r="C1707" t="s">
        <v>659</v>
      </c>
      <c r="D1707" t="s">
        <v>646</v>
      </c>
      <c r="E1707" t="s">
        <v>671</v>
      </c>
      <c r="F1707">
        <v>0</v>
      </c>
      <c r="G1707">
        <v>4512.39</v>
      </c>
      <c r="H1707" t="s">
        <v>602</v>
      </c>
      <c r="I1707">
        <v>9761220.72</v>
      </c>
      <c r="J1707" t="s">
        <v>641</v>
      </c>
    </row>
    <row r="1708" hidden="1" spans="1:10">
      <c r="A1708">
        <v>8</v>
      </c>
      <c r="B1708">
        <v>8</v>
      </c>
      <c r="C1708" t="s">
        <v>659</v>
      </c>
      <c r="D1708" t="s">
        <v>793</v>
      </c>
      <c r="E1708" t="s">
        <v>671</v>
      </c>
      <c r="F1708">
        <v>0</v>
      </c>
      <c r="G1708">
        <v>10975.77</v>
      </c>
      <c r="H1708" t="s">
        <v>602</v>
      </c>
      <c r="I1708">
        <v>9750244.95</v>
      </c>
      <c r="J1708" t="s">
        <v>641</v>
      </c>
    </row>
    <row r="1709" hidden="1" spans="1:10">
      <c r="A1709">
        <v>8</v>
      </c>
      <c r="B1709">
        <v>8</v>
      </c>
      <c r="C1709" t="s">
        <v>659</v>
      </c>
      <c r="D1709" t="s">
        <v>683</v>
      </c>
      <c r="E1709" t="s">
        <v>671</v>
      </c>
      <c r="F1709">
        <v>0</v>
      </c>
      <c r="G1709">
        <v>660.35</v>
      </c>
      <c r="H1709" t="s">
        <v>602</v>
      </c>
      <c r="I1709">
        <v>9749584.6</v>
      </c>
      <c r="J1709" t="s">
        <v>641</v>
      </c>
    </row>
    <row r="1710" spans="1:10">
      <c r="A1710">
        <v>8</v>
      </c>
      <c r="B1710">
        <v>8</v>
      </c>
      <c r="C1710" t="s">
        <v>659</v>
      </c>
      <c r="D1710" t="s">
        <v>667</v>
      </c>
      <c r="E1710" t="s">
        <v>690</v>
      </c>
      <c r="F1710">
        <v>24961.87</v>
      </c>
      <c r="G1710">
        <v>0</v>
      </c>
      <c r="H1710" t="s">
        <v>602</v>
      </c>
      <c r="I1710">
        <v>9774546.47</v>
      </c>
      <c r="J1710" t="s">
        <v>641</v>
      </c>
    </row>
    <row r="1711" spans="1:10">
      <c r="A1711">
        <v>8</v>
      </c>
      <c r="B1711">
        <v>8</v>
      </c>
      <c r="C1711" t="s">
        <v>659</v>
      </c>
      <c r="D1711" t="s">
        <v>668</v>
      </c>
      <c r="E1711" t="s">
        <v>690</v>
      </c>
      <c r="F1711">
        <v>4892.53</v>
      </c>
      <c r="G1711">
        <v>0</v>
      </c>
      <c r="H1711" t="s">
        <v>602</v>
      </c>
      <c r="I1711">
        <v>9779439</v>
      </c>
      <c r="J1711" t="s">
        <v>641</v>
      </c>
    </row>
    <row r="1712" spans="1:10">
      <c r="A1712">
        <v>8</v>
      </c>
      <c r="B1712">
        <v>8</v>
      </c>
      <c r="C1712" t="s">
        <v>659</v>
      </c>
      <c r="D1712" t="s">
        <v>685</v>
      </c>
      <c r="E1712" t="s">
        <v>690</v>
      </c>
      <c r="F1712">
        <v>7688.25</v>
      </c>
      <c r="G1712">
        <v>0</v>
      </c>
      <c r="H1712" t="s">
        <v>602</v>
      </c>
      <c r="I1712">
        <v>9787127.25</v>
      </c>
      <c r="J1712" t="s">
        <v>641</v>
      </c>
    </row>
    <row r="1713" spans="1:10">
      <c r="A1713">
        <v>8</v>
      </c>
      <c r="B1713">
        <v>8</v>
      </c>
      <c r="C1713" t="s">
        <v>659</v>
      </c>
      <c r="D1713" t="s">
        <v>675</v>
      </c>
      <c r="E1713" t="s">
        <v>690</v>
      </c>
      <c r="F1713">
        <v>2785.73</v>
      </c>
      <c r="G1713">
        <v>0</v>
      </c>
      <c r="H1713" t="s">
        <v>602</v>
      </c>
      <c r="I1713">
        <v>9789912.98</v>
      </c>
      <c r="J1713" t="s">
        <v>641</v>
      </c>
    </row>
    <row r="1714" spans="1:10">
      <c r="A1714">
        <v>8</v>
      </c>
      <c r="B1714">
        <v>8</v>
      </c>
      <c r="C1714" t="s">
        <v>659</v>
      </c>
      <c r="D1714" t="s">
        <v>708</v>
      </c>
      <c r="E1714" t="s">
        <v>690</v>
      </c>
      <c r="F1714">
        <v>5711.26</v>
      </c>
      <c r="G1714">
        <v>0</v>
      </c>
      <c r="H1714" t="s">
        <v>602</v>
      </c>
      <c r="I1714">
        <v>9795624.24</v>
      </c>
      <c r="J1714" t="s">
        <v>641</v>
      </c>
    </row>
    <row r="1715" spans="1:10">
      <c r="A1715">
        <v>8</v>
      </c>
      <c r="B1715">
        <v>8</v>
      </c>
      <c r="C1715" t="s">
        <v>659</v>
      </c>
      <c r="D1715" t="s">
        <v>702</v>
      </c>
      <c r="E1715" t="s">
        <v>690</v>
      </c>
      <c r="F1715">
        <v>7997.79</v>
      </c>
      <c r="G1715">
        <v>0</v>
      </c>
      <c r="H1715" t="s">
        <v>602</v>
      </c>
      <c r="I1715">
        <v>9803622.03</v>
      </c>
      <c r="J1715" t="s">
        <v>641</v>
      </c>
    </row>
    <row r="1716" hidden="1" spans="1:10">
      <c r="A1716">
        <v>8</v>
      </c>
      <c r="B1716">
        <v>9</v>
      </c>
      <c r="C1716" t="s">
        <v>670</v>
      </c>
      <c r="D1716" t="s">
        <v>696</v>
      </c>
      <c r="E1716" t="s">
        <v>671</v>
      </c>
      <c r="F1716">
        <v>0</v>
      </c>
      <c r="G1716">
        <v>700.37</v>
      </c>
      <c r="H1716" t="s">
        <v>602</v>
      </c>
      <c r="I1716">
        <v>9802921.66</v>
      </c>
      <c r="J1716" t="s">
        <v>641</v>
      </c>
    </row>
    <row r="1717" hidden="1" spans="1:10">
      <c r="A1717">
        <v>8</v>
      </c>
      <c r="B1717">
        <v>9</v>
      </c>
      <c r="C1717" t="s">
        <v>670</v>
      </c>
      <c r="D1717" t="s">
        <v>682</v>
      </c>
      <c r="E1717" t="s">
        <v>671</v>
      </c>
      <c r="F1717">
        <v>0</v>
      </c>
      <c r="G1717">
        <v>3802</v>
      </c>
      <c r="H1717" t="s">
        <v>602</v>
      </c>
      <c r="I1717">
        <v>9799119.66</v>
      </c>
      <c r="J1717" t="s">
        <v>641</v>
      </c>
    </row>
    <row r="1718" hidden="1" spans="1:10">
      <c r="A1718">
        <v>8</v>
      </c>
      <c r="B1718">
        <v>9</v>
      </c>
      <c r="C1718" t="s">
        <v>670</v>
      </c>
      <c r="D1718" t="s">
        <v>646</v>
      </c>
      <c r="E1718" t="s">
        <v>671</v>
      </c>
      <c r="F1718">
        <v>0</v>
      </c>
      <c r="G1718">
        <v>1100.58</v>
      </c>
      <c r="H1718" t="s">
        <v>602</v>
      </c>
      <c r="I1718">
        <v>9798019.08</v>
      </c>
      <c r="J1718" t="s">
        <v>641</v>
      </c>
    </row>
    <row r="1719" hidden="1" spans="1:10">
      <c r="A1719">
        <v>8</v>
      </c>
      <c r="B1719">
        <v>9</v>
      </c>
      <c r="C1719" t="s">
        <v>670</v>
      </c>
      <c r="D1719" t="s">
        <v>661</v>
      </c>
      <c r="E1719" t="s">
        <v>671</v>
      </c>
      <c r="F1719">
        <v>0</v>
      </c>
      <c r="G1719">
        <v>4752.5</v>
      </c>
      <c r="H1719" t="s">
        <v>602</v>
      </c>
      <c r="I1719">
        <v>9793266.58</v>
      </c>
      <c r="J1719" t="s">
        <v>641</v>
      </c>
    </row>
    <row r="1720" hidden="1" spans="1:10">
      <c r="A1720">
        <v>8</v>
      </c>
      <c r="B1720">
        <v>9</v>
      </c>
      <c r="C1720" t="s">
        <v>670</v>
      </c>
      <c r="D1720" t="s">
        <v>683</v>
      </c>
      <c r="E1720" t="s">
        <v>671</v>
      </c>
      <c r="F1720">
        <v>0</v>
      </c>
      <c r="G1720">
        <v>2741.46</v>
      </c>
      <c r="H1720" t="s">
        <v>602</v>
      </c>
      <c r="I1720">
        <v>9790525.12</v>
      </c>
      <c r="J1720" t="s">
        <v>641</v>
      </c>
    </row>
    <row r="1721" spans="1:10">
      <c r="A1721">
        <v>8</v>
      </c>
      <c r="B1721">
        <v>9</v>
      </c>
      <c r="C1721" t="s">
        <v>670</v>
      </c>
      <c r="D1721" t="s">
        <v>668</v>
      </c>
      <c r="E1721" t="s">
        <v>653</v>
      </c>
      <c r="F1721">
        <v>4942.45</v>
      </c>
      <c r="G1721">
        <v>0</v>
      </c>
      <c r="H1721" t="s">
        <v>602</v>
      </c>
      <c r="I1721">
        <v>9795467.57</v>
      </c>
      <c r="J1721" t="s">
        <v>641</v>
      </c>
    </row>
    <row r="1722" hidden="1" spans="1:10">
      <c r="A1722">
        <v>8</v>
      </c>
      <c r="B1722">
        <v>12</v>
      </c>
      <c r="C1722" t="s">
        <v>676</v>
      </c>
      <c r="D1722" t="s">
        <v>750</v>
      </c>
      <c r="E1722" t="s">
        <v>671</v>
      </c>
      <c r="F1722">
        <v>0</v>
      </c>
      <c r="G1722">
        <v>52117.36</v>
      </c>
      <c r="H1722" t="s">
        <v>602</v>
      </c>
      <c r="I1722">
        <v>9743350.21</v>
      </c>
      <c r="J1722" t="s">
        <v>641</v>
      </c>
    </row>
    <row r="1723" hidden="1" spans="1:10">
      <c r="A1723">
        <v>8</v>
      </c>
      <c r="B1723">
        <v>12</v>
      </c>
      <c r="C1723" t="s">
        <v>676</v>
      </c>
      <c r="D1723" t="s">
        <v>642</v>
      </c>
      <c r="E1723" t="s">
        <v>671</v>
      </c>
      <c r="F1723">
        <v>0</v>
      </c>
      <c r="G1723">
        <v>4172.19</v>
      </c>
      <c r="H1723" t="s">
        <v>602</v>
      </c>
      <c r="I1723">
        <v>9739178.02</v>
      </c>
      <c r="J1723" t="s">
        <v>641</v>
      </c>
    </row>
    <row r="1724" hidden="1" spans="1:10">
      <c r="A1724">
        <v>8</v>
      </c>
      <c r="B1724">
        <v>12</v>
      </c>
      <c r="C1724" t="s">
        <v>676</v>
      </c>
      <c r="D1724" t="s">
        <v>661</v>
      </c>
      <c r="E1724" t="s">
        <v>671</v>
      </c>
      <c r="F1724">
        <v>0</v>
      </c>
      <c r="G1724">
        <v>4802.52</v>
      </c>
      <c r="H1724" t="s">
        <v>602</v>
      </c>
      <c r="I1724">
        <v>9734375.5</v>
      </c>
      <c r="J1724" t="s">
        <v>641</v>
      </c>
    </row>
    <row r="1725" hidden="1" spans="1:10">
      <c r="A1725">
        <v>8</v>
      </c>
      <c r="B1725">
        <v>12</v>
      </c>
      <c r="C1725" t="s">
        <v>676</v>
      </c>
      <c r="D1725" t="s">
        <v>683</v>
      </c>
      <c r="E1725" t="s">
        <v>671</v>
      </c>
      <c r="F1725">
        <v>0</v>
      </c>
      <c r="G1725">
        <v>660.35</v>
      </c>
      <c r="H1725" t="s">
        <v>602</v>
      </c>
      <c r="I1725">
        <v>9733715.15</v>
      </c>
      <c r="J1725" t="s">
        <v>641</v>
      </c>
    </row>
    <row r="1726" spans="1:10">
      <c r="A1726">
        <v>8</v>
      </c>
      <c r="B1726">
        <v>12</v>
      </c>
      <c r="C1726" t="s">
        <v>676</v>
      </c>
      <c r="D1726" t="s">
        <v>685</v>
      </c>
      <c r="E1726" t="s">
        <v>697</v>
      </c>
      <c r="F1726">
        <v>11981.7</v>
      </c>
      <c r="G1726">
        <v>0</v>
      </c>
      <c r="H1726" t="s">
        <v>602</v>
      </c>
      <c r="I1726">
        <v>9745696.85</v>
      </c>
      <c r="J1726" t="s">
        <v>641</v>
      </c>
    </row>
    <row r="1727" hidden="1" spans="1:10">
      <c r="A1727">
        <v>8</v>
      </c>
      <c r="B1727">
        <v>13</v>
      </c>
      <c r="C1727" t="s">
        <v>678</v>
      </c>
      <c r="D1727" t="s">
        <v>750</v>
      </c>
      <c r="E1727" t="s">
        <v>671</v>
      </c>
      <c r="F1727">
        <v>0</v>
      </c>
      <c r="G1727">
        <v>93779.21</v>
      </c>
      <c r="H1727" t="s">
        <v>602</v>
      </c>
      <c r="I1727">
        <v>9651917.64</v>
      </c>
      <c r="J1727" t="s">
        <v>641</v>
      </c>
    </row>
    <row r="1728" hidden="1" spans="1:10">
      <c r="A1728">
        <v>8</v>
      </c>
      <c r="B1728">
        <v>13</v>
      </c>
      <c r="C1728" t="s">
        <v>678</v>
      </c>
      <c r="D1728" t="s">
        <v>682</v>
      </c>
      <c r="E1728" t="s">
        <v>671</v>
      </c>
      <c r="F1728">
        <v>0</v>
      </c>
      <c r="G1728">
        <v>3992.1</v>
      </c>
      <c r="H1728" t="s">
        <v>602</v>
      </c>
      <c r="I1728">
        <v>9647925.54</v>
      </c>
      <c r="J1728" t="s">
        <v>641</v>
      </c>
    </row>
    <row r="1729" hidden="1" spans="1:10">
      <c r="A1729">
        <v>8</v>
      </c>
      <c r="B1729">
        <v>13</v>
      </c>
      <c r="C1729" t="s">
        <v>678</v>
      </c>
      <c r="D1729" t="s">
        <v>711</v>
      </c>
      <c r="E1729" t="s">
        <v>671</v>
      </c>
      <c r="F1729">
        <v>0</v>
      </c>
      <c r="G1729">
        <v>1260.66</v>
      </c>
      <c r="H1729" t="s">
        <v>602</v>
      </c>
      <c r="I1729">
        <v>9646664.88</v>
      </c>
      <c r="J1729" t="s">
        <v>641</v>
      </c>
    </row>
    <row r="1730" hidden="1" spans="1:10">
      <c r="A1730">
        <v>8</v>
      </c>
      <c r="B1730">
        <v>13</v>
      </c>
      <c r="C1730" t="s">
        <v>678</v>
      </c>
      <c r="D1730" t="s">
        <v>683</v>
      </c>
      <c r="E1730" t="s">
        <v>671</v>
      </c>
      <c r="F1730">
        <v>0</v>
      </c>
      <c r="G1730">
        <v>650.35</v>
      </c>
      <c r="H1730" t="s">
        <v>602</v>
      </c>
      <c r="I1730">
        <v>9646014.53</v>
      </c>
      <c r="J1730" t="s">
        <v>641</v>
      </c>
    </row>
    <row r="1731" spans="1:10">
      <c r="A1731">
        <v>8</v>
      </c>
      <c r="B1731">
        <v>13</v>
      </c>
      <c r="C1731" t="s">
        <v>678</v>
      </c>
      <c r="D1731" t="s">
        <v>721</v>
      </c>
      <c r="E1731" t="s">
        <v>697</v>
      </c>
      <c r="F1731">
        <v>15576.21</v>
      </c>
      <c r="G1731">
        <v>0</v>
      </c>
      <c r="H1731" t="s">
        <v>602</v>
      </c>
      <c r="I1731">
        <v>9661590.74</v>
      </c>
      <c r="J1731" t="s">
        <v>641</v>
      </c>
    </row>
    <row r="1732" spans="1:10">
      <c r="A1732">
        <v>8</v>
      </c>
      <c r="B1732">
        <v>13</v>
      </c>
      <c r="C1732" t="s">
        <v>678</v>
      </c>
      <c r="D1732" t="s">
        <v>685</v>
      </c>
      <c r="E1732" t="s">
        <v>697</v>
      </c>
      <c r="F1732">
        <v>4043.82</v>
      </c>
      <c r="G1732">
        <v>0</v>
      </c>
      <c r="H1732" t="s">
        <v>602</v>
      </c>
      <c r="I1732">
        <v>9665634.56</v>
      </c>
      <c r="J1732" t="s">
        <v>641</v>
      </c>
    </row>
    <row r="1733" hidden="1" spans="1:10">
      <c r="A1733">
        <v>8</v>
      </c>
      <c r="B1733">
        <v>14</v>
      </c>
      <c r="C1733" t="s">
        <v>681</v>
      </c>
      <c r="D1733" t="s">
        <v>696</v>
      </c>
      <c r="E1733" t="s">
        <v>671</v>
      </c>
      <c r="F1733">
        <v>0</v>
      </c>
      <c r="G1733">
        <v>690.37</v>
      </c>
      <c r="H1733" t="s">
        <v>602</v>
      </c>
      <c r="I1733">
        <v>9664944.19</v>
      </c>
      <c r="J1733" t="s">
        <v>641</v>
      </c>
    </row>
    <row r="1734" hidden="1" spans="1:10">
      <c r="A1734">
        <v>8</v>
      </c>
      <c r="B1734">
        <v>14</v>
      </c>
      <c r="C1734" t="s">
        <v>681</v>
      </c>
      <c r="D1734" t="s">
        <v>711</v>
      </c>
      <c r="E1734" t="s">
        <v>671</v>
      </c>
      <c r="F1734">
        <v>0</v>
      </c>
      <c r="G1734">
        <v>2431.28</v>
      </c>
      <c r="H1734" t="s">
        <v>602</v>
      </c>
      <c r="I1734">
        <v>9662512.91</v>
      </c>
      <c r="J1734" t="s">
        <v>641</v>
      </c>
    </row>
    <row r="1735" hidden="1" spans="1:10">
      <c r="A1735">
        <v>8</v>
      </c>
      <c r="B1735">
        <v>14</v>
      </c>
      <c r="C1735" t="s">
        <v>681</v>
      </c>
      <c r="D1735" t="s">
        <v>683</v>
      </c>
      <c r="E1735" t="s">
        <v>671</v>
      </c>
      <c r="F1735">
        <v>0</v>
      </c>
      <c r="G1735">
        <v>1861</v>
      </c>
      <c r="H1735" t="s">
        <v>602</v>
      </c>
      <c r="I1735">
        <v>9660651.91</v>
      </c>
      <c r="J1735" t="s">
        <v>641</v>
      </c>
    </row>
    <row r="1736" spans="1:10">
      <c r="A1736">
        <v>8</v>
      </c>
      <c r="B1736">
        <v>14</v>
      </c>
      <c r="C1736" t="s">
        <v>681</v>
      </c>
      <c r="D1736" t="s">
        <v>668</v>
      </c>
      <c r="E1736" t="s">
        <v>690</v>
      </c>
      <c r="F1736">
        <v>4942.45</v>
      </c>
      <c r="G1736">
        <v>0</v>
      </c>
      <c r="H1736" t="s">
        <v>602</v>
      </c>
      <c r="I1736">
        <v>9665594.36</v>
      </c>
      <c r="J1736" t="s">
        <v>641</v>
      </c>
    </row>
    <row r="1737" spans="1:10">
      <c r="A1737">
        <v>8</v>
      </c>
      <c r="B1737">
        <v>14</v>
      </c>
      <c r="C1737" t="s">
        <v>681</v>
      </c>
      <c r="D1737" t="s">
        <v>652</v>
      </c>
      <c r="E1737" t="s">
        <v>690</v>
      </c>
      <c r="F1737">
        <v>3235.06</v>
      </c>
      <c r="G1737">
        <v>0</v>
      </c>
      <c r="H1737" t="s">
        <v>602</v>
      </c>
      <c r="I1737">
        <v>9668829.42</v>
      </c>
      <c r="J1737" t="s">
        <v>641</v>
      </c>
    </row>
    <row r="1738" hidden="1" spans="1:10">
      <c r="A1738">
        <v>8</v>
      </c>
      <c r="B1738">
        <v>15</v>
      </c>
      <c r="C1738" t="s">
        <v>688</v>
      </c>
      <c r="D1738" t="s">
        <v>750</v>
      </c>
      <c r="E1738" t="s">
        <v>671</v>
      </c>
      <c r="F1738">
        <v>0</v>
      </c>
      <c r="G1738">
        <v>15207.98</v>
      </c>
      <c r="H1738" t="s">
        <v>602</v>
      </c>
      <c r="I1738">
        <v>9653621.44</v>
      </c>
      <c r="J1738" t="s">
        <v>641</v>
      </c>
    </row>
    <row r="1739" hidden="1" spans="1:10">
      <c r="A1739">
        <v>8</v>
      </c>
      <c r="B1739">
        <v>15</v>
      </c>
      <c r="C1739" t="s">
        <v>688</v>
      </c>
      <c r="D1739" t="s">
        <v>682</v>
      </c>
      <c r="E1739" t="s">
        <v>671</v>
      </c>
      <c r="F1739">
        <v>0</v>
      </c>
      <c r="G1739">
        <v>7854.13</v>
      </c>
      <c r="H1739" t="s">
        <v>602</v>
      </c>
      <c r="I1739">
        <v>9645767.31</v>
      </c>
      <c r="J1739" t="s">
        <v>641</v>
      </c>
    </row>
    <row r="1740" hidden="1" spans="1:10">
      <c r="A1740">
        <v>8</v>
      </c>
      <c r="B1740">
        <v>15</v>
      </c>
      <c r="C1740" t="s">
        <v>688</v>
      </c>
      <c r="D1740" t="s">
        <v>661</v>
      </c>
      <c r="E1740" t="s">
        <v>671</v>
      </c>
      <c r="F1740">
        <v>0</v>
      </c>
      <c r="G1740">
        <v>9755.12</v>
      </c>
      <c r="H1740" t="s">
        <v>602</v>
      </c>
      <c r="I1740">
        <v>9636012.19</v>
      </c>
      <c r="J1740" t="s">
        <v>641</v>
      </c>
    </row>
    <row r="1741" hidden="1" spans="1:10">
      <c r="A1741">
        <v>8</v>
      </c>
      <c r="B1741">
        <v>15</v>
      </c>
      <c r="C1741" t="s">
        <v>688</v>
      </c>
      <c r="D1741" t="s">
        <v>692</v>
      </c>
      <c r="E1741" t="s">
        <v>671</v>
      </c>
      <c r="F1741">
        <v>0</v>
      </c>
      <c r="G1741">
        <v>1600.84</v>
      </c>
      <c r="H1741" t="s">
        <v>602</v>
      </c>
      <c r="I1741">
        <v>9634411.35</v>
      </c>
      <c r="J1741" t="s">
        <v>641</v>
      </c>
    </row>
    <row r="1742" hidden="1" spans="1:10">
      <c r="A1742">
        <v>8</v>
      </c>
      <c r="B1742">
        <v>15</v>
      </c>
      <c r="C1742" t="s">
        <v>688</v>
      </c>
      <c r="D1742" t="s">
        <v>683</v>
      </c>
      <c r="E1742" t="s">
        <v>671</v>
      </c>
      <c r="F1742">
        <v>0</v>
      </c>
      <c r="G1742">
        <v>4062.14</v>
      </c>
      <c r="H1742" t="s">
        <v>602</v>
      </c>
      <c r="I1742">
        <v>9630349.21</v>
      </c>
      <c r="J1742" t="s">
        <v>641</v>
      </c>
    </row>
    <row r="1743" spans="1:10">
      <c r="A1743">
        <v>8</v>
      </c>
      <c r="B1743">
        <v>15</v>
      </c>
      <c r="C1743" t="s">
        <v>688</v>
      </c>
      <c r="D1743" t="s">
        <v>667</v>
      </c>
      <c r="E1743" t="s">
        <v>653</v>
      </c>
      <c r="F1743">
        <v>25161.57</v>
      </c>
      <c r="G1743">
        <v>0</v>
      </c>
      <c r="H1743" t="s">
        <v>602</v>
      </c>
      <c r="I1743">
        <v>9655510.78</v>
      </c>
      <c r="J1743" t="s">
        <v>641</v>
      </c>
    </row>
    <row r="1744" spans="1:10">
      <c r="A1744">
        <v>8</v>
      </c>
      <c r="B1744">
        <v>15</v>
      </c>
      <c r="C1744" t="s">
        <v>688</v>
      </c>
      <c r="D1744" t="s">
        <v>668</v>
      </c>
      <c r="E1744" t="s">
        <v>653</v>
      </c>
      <c r="F1744">
        <v>4992.37</v>
      </c>
      <c r="G1744">
        <v>0</v>
      </c>
      <c r="H1744" t="s">
        <v>602</v>
      </c>
      <c r="I1744">
        <v>9660503.15</v>
      </c>
      <c r="J1744" t="s">
        <v>641</v>
      </c>
    </row>
    <row r="1745" spans="1:10">
      <c r="A1745">
        <v>8</v>
      </c>
      <c r="B1745">
        <v>15</v>
      </c>
      <c r="C1745" t="s">
        <v>688</v>
      </c>
      <c r="D1745" t="s">
        <v>675</v>
      </c>
      <c r="E1745" t="s">
        <v>653</v>
      </c>
      <c r="F1745">
        <v>4123.69</v>
      </c>
      <c r="G1745">
        <v>0</v>
      </c>
      <c r="H1745" t="s">
        <v>602</v>
      </c>
      <c r="I1745">
        <v>9664626.84</v>
      </c>
      <c r="J1745" t="s">
        <v>641</v>
      </c>
    </row>
    <row r="1746" hidden="1" spans="1:10">
      <c r="A1746">
        <v>8</v>
      </c>
      <c r="B1746">
        <v>16</v>
      </c>
      <c r="C1746" t="s">
        <v>689</v>
      </c>
      <c r="D1746" t="s">
        <v>793</v>
      </c>
      <c r="E1746" t="s">
        <v>671</v>
      </c>
      <c r="F1746">
        <v>0</v>
      </c>
      <c r="G1746">
        <v>1390.73</v>
      </c>
      <c r="H1746" t="s">
        <v>602</v>
      </c>
      <c r="I1746">
        <v>9663236.11</v>
      </c>
      <c r="J1746" t="s">
        <v>641</v>
      </c>
    </row>
    <row r="1747" hidden="1" spans="1:10">
      <c r="A1747">
        <v>8</v>
      </c>
      <c r="B1747">
        <v>16</v>
      </c>
      <c r="C1747" t="s">
        <v>689</v>
      </c>
      <c r="D1747" t="s">
        <v>639</v>
      </c>
      <c r="E1747" t="s">
        <v>671</v>
      </c>
      <c r="F1747">
        <v>0</v>
      </c>
      <c r="G1747">
        <v>3301.75</v>
      </c>
      <c r="H1747" t="s">
        <v>602</v>
      </c>
      <c r="I1747">
        <v>9659934.36</v>
      </c>
      <c r="J1747" t="s">
        <v>641</v>
      </c>
    </row>
    <row r="1748" hidden="1" spans="1:10">
      <c r="A1748">
        <v>8</v>
      </c>
      <c r="B1748">
        <v>16</v>
      </c>
      <c r="C1748" t="s">
        <v>689</v>
      </c>
      <c r="D1748" t="s">
        <v>795</v>
      </c>
      <c r="E1748" t="s">
        <v>671</v>
      </c>
      <c r="F1748">
        <v>0</v>
      </c>
      <c r="G1748">
        <v>6563.45</v>
      </c>
      <c r="H1748" t="s">
        <v>602</v>
      </c>
      <c r="I1748">
        <v>9653370.91</v>
      </c>
      <c r="J1748" t="s">
        <v>641</v>
      </c>
    </row>
    <row r="1749" hidden="1" spans="1:10">
      <c r="A1749">
        <v>8</v>
      </c>
      <c r="B1749">
        <v>16</v>
      </c>
      <c r="C1749" t="s">
        <v>689</v>
      </c>
      <c r="D1749" t="s">
        <v>646</v>
      </c>
      <c r="E1749" t="s">
        <v>671</v>
      </c>
      <c r="F1749">
        <v>0</v>
      </c>
      <c r="G1749">
        <v>3121.66</v>
      </c>
      <c r="H1749" t="s">
        <v>602</v>
      </c>
      <c r="I1749">
        <v>9650249.25</v>
      </c>
      <c r="J1749" t="s">
        <v>641</v>
      </c>
    </row>
    <row r="1750" hidden="1" spans="1:10">
      <c r="A1750">
        <v>8</v>
      </c>
      <c r="B1750">
        <v>16</v>
      </c>
      <c r="C1750" t="s">
        <v>689</v>
      </c>
      <c r="D1750" t="s">
        <v>661</v>
      </c>
      <c r="E1750" t="s">
        <v>671</v>
      </c>
      <c r="F1750">
        <v>0</v>
      </c>
      <c r="G1750">
        <v>4802.52</v>
      </c>
      <c r="H1750" t="s">
        <v>602</v>
      </c>
      <c r="I1750">
        <v>9645446.73</v>
      </c>
      <c r="J1750" t="s">
        <v>641</v>
      </c>
    </row>
    <row r="1751" spans="1:10">
      <c r="A1751">
        <v>8</v>
      </c>
      <c r="B1751">
        <v>16</v>
      </c>
      <c r="C1751" t="s">
        <v>689</v>
      </c>
      <c r="D1751" t="s">
        <v>702</v>
      </c>
      <c r="E1751" t="s">
        <v>653</v>
      </c>
      <c r="F1751">
        <v>1417.83</v>
      </c>
      <c r="G1751">
        <v>0</v>
      </c>
      <c r="H1751" t="s">
        <v>602</v>
      </c>
      <c r="I1751">
        <v>9646864.56</v>
      </c>
      <c r="J1751" t="s">
        <v>641</v>
      </c>
    </row>
    <row r="1752" spans="1:10">
      <c r="A1752">
        <v>8</v>
      </c>
      <c r="B1752">
        <v>16</v>
      </c>
      <c r="C1752" t="s">
        <v>689</v>
      </c>
      <c r="D1752" t="s">
        <v>736</v>
      </c>
      <c r="E1752" t="s">
        <v>653</v>
      </c>
      <c r="F1752">
        <v>7658.28</v>
      </c>
      <c r="G1752">
        <v>0</v>
      </c>
      <c r="H1752" t="s">
        <v>602</v>
      </c>
      <c r="I1752">
        <v>9654522.84</v>
      </c>
      <c r="J1752" t="s">
        <v>641</v>
      </c>
    </row>
    <row r="1753" spans="1:10">
      <c r="A1753">
        <v>8</v>
      </c>
      <c r="B1753">
        <v>16</v>
      </c>
      <c r="C1753" t="s">
        <v>689</v>
      </c>
      <c r="D1753" t="s">
        <v>685</v>
      </c>
      <c r="E1753" t="s">
        <v>653</v>
      </c>
      <c r="F1753">
        <v>4043.82</v>
      </c>
      <c r="G1753">
        <v>0</v>
      </c>
      <c r="H1753" t="s">
        <v>602</v>
      </c>
      <c r="I1753">
        <v>9658566.66</v>
      </c>
      <c r="J1753" t="s">
        <v>641</v>
      </c>
    </row>
    <row r="1754" spans="1:10">
      <c r="A1754">
        <v>8</v>
      </c>
      <c r="B1754">
        <v>16</v>
      </c>
      <c r="C1754" t="s">
        <v>689</v>
      </c>
      <c r="D1754" t="s">
        <v>667</v>
      </c>
      <c r="E1754" t="s">
        <v>653</v>
      </c>
      <c r="F1754">
        <v>215470.89</v>
      </c>
      <c r="G1754">
        <v>0</v>
      </c>
      <c r="H1754" t="s">
        <v>602</v>
      </c>
      <c r="I1754">
        <v>9874037.55</v>
      </c>
      <c r="J1754" t="s">
        <v>641</v>
      </c>
    </row>
    <row r="1755" spans="1:10">
      <c r="A1755">
        <v>8</v>
      </c>
      <c r="B1755">
        <v>16</v>
      </c>
      <c r="C1755" t="s">
        <v>689</v>
      </c>
      <c r="D1755" t="s">
        <v>675</v>
      </c>
      <c r="E1755" t="s">
        <v>653</v>
      </c>
      <c r="F1755">
        <v>629.03</v>
      </c>
      <c r="G1755">
        <v>0</v>
      </c>
      <c r="H1755" t="s">
        <v>602</v>
      </c>
      <c r="I1755">
        <v>9874666.58</v>
      </c>
      <c r="J1755" t="s">
        <v>641</v>
      </c>
    </row>
    <row r="1756" hidden="1" spans="1:10">
      <c r="A1756">
        <v>8</v>
      </c>
      <c r="B1756">
        <v>19</v>
      </c>
      <c r="C1756" t="s">
        <v>691</v>
      </c>
      <c r="D1756" t="s">
        <v>750</v>
      </c>
      <c r="E1756" t="s">
        <v>671</v>
      </c>
      <c r="F1756">
        <v>0</v>
      </c>
      <c r="G1756">
        <v>15107.93</v>
      </c>
      <c r="H1756" t="s">
        <v>602</v>
      </c>
      <c r="I1756">
        <v>9859558.65</v>
      </c>
      <c r="J1756" t="s">
        <v>641</v>
      </c>
    </row>
    <row r="1757" hidden="1" spans="1:10">
      <c r="A1757">
        <v>8</v>
      </c>
      <c r="B1757">
        <v>19</v>
      </c>
      <c r="C1757" t="s">
        <v>691</v>
      </c>
      <c r="D1757" t="s">
        <v>795</v>
      </c>
      <c r="E1757" t="s">
        <v>671</v>
      </c>
      <c r="F1757">
        <v>0</v>
      </c>
      <c r="G1757">
        <v>6153.24</v>
      </c>
      <c r="H1757" t="s">
        <v>602</v>
      </c>
      <c r="I1757">
        <v>9853405.41</v>
      </c>
      <c r="J1757" t="s">
        <v>641</v>
      </c>
    </row>
    <row r="1758" hidden="1" spans="1:10">
      <c r="A1758">
        <v>8</v>
      </c>
      <c r="B1758">
        <v>19</v>
      </c>
      <c r="C1758" t="s">
        <v>691</v>
      </c>
      <c r="D1758" t="s">
        <v>696</v>
      </c>
      <c r="E1758" t="s">
        <v>671</v>
      </c>
      <c r="F1758">
        <v>0</v>
      </c>
      <c r="G1758">
        <v>810.43</v>
      </c>
      <c r="H1758" t="s">
        <v>602</v>
      </c>
      <c r="I1758">
        <v>9852594.98</v>
      </c>
      <c r="J1758" t="s">
        <v>641</v>
      </c>
    </row>
    <row r="1759" hidden="1" spans="1:10">
      <c r="A1759">
        <v>8</v>
      </c>
      <c r="B1759">
        <v>19</v>
      </c>
      <c r="C1759" t="s">
        <v>691</v>
      </c>
      <c r="D1759" t="s">
        <v>682</v>
      </c>
      <c r="E1759" t="s">
        <v>671</v>
      </c>
      <c r="F1759">
        <v>0</v>
      </c>
      <c r="G1759">
        <v>32707.18</v>
      </c>
      <c r="H1759" t="s">
        <v>602</v>
      </c>
      <c r="I1759">
        <v>9819887.8</v>
      </c>
      <c r="J1759" t="s">
        <v>641</v>
      </c>
    </row>
    <row r="1760" hidden="1" spans="1:10">
      <c r="A1760">
        <v>8</v>
      </c>
      <c r="B1760">
        <v>19</v>
      </c>
      <c r="C1760" t="s">
        <v>691</v>
      </c>
      <c r="D1760" t="s">
        <v>661</v>
      </c>
      <c r="E1760" t="s">
        <v>671</v>
      </c>
      <c r="F1760">
        <v>0</v>
      </c>
      <c r="G1760">
        <v>14007.36</v>
      </c>
      <c r="H1760" t="s">
        <v>602</v>
      </c>
      <c r="I1760">
        <v>9805880.44</v>
      </c>
      <c r="J1760" t="s">
        <v>641</v>
      </c>
    </row>
    <row r="1761" hidden="1" spans="1:10">
      <c r="A1761">
        <v>8</v>
      </c>
      <c r="B1761">
        <v>19</v>
      </c>
      <c r="C1761" t="s">
        <v>691</v>
      </c>
      <c r="D1761" t="s">
        <v>683</v>
      </c>
      <c r="E1761" t="s">
        <v>671</v>
      </c>
      <c r="F1761">
        <v>0</v>
      </c>
      <c r="G1761">
        <v>1800.96</v>
      </c>
      <c r="H1761" t="s">
        <v>602</v>
      </c>
      <c r="I1761">
        <v>9804079.48</v>
      </c>
      <c r="J1761" t="s">
        <v>641</v>
      </c>
    </row>
    <row r="1762" hidden="1" spans="1:10">
      <c r="A1762">
        <v>8</v>
      </c>
      <c r="B1762">
        <v>19</v>
      </c>
      <c r="C1762" t="s">
        <v>691</v>
      </c>
      <c r="D1762" t="s">
        <v>663</v>
      </c>
      <c r="E1762" t="s">
        <v>671</v>
      </c>
      <c r="F1762">
        <v>0</v>
      </c>
      <c r="G1762">
        <v>13236.97</v>
      </c>
      <c r="H1762" t="s">
        <v>602</v>
      </c>
      <c r="I1762">
        <v>9790842.51</v>
      </c>
      <c r="J1762" t="s">
        <v>641</v>
      </c>
    </row>
    <row r="1763" spans="1:10">
      <c r="A1763">
        <v>8</v>
      </c>
      <c r="B1763">
        <v>19</v>
      </c>
      <c r="C1763" t="s">
        <v>691</v>
      </c>
      <c r="D1763" t="s">
        <v>685</v>
      </c>
      <c r="E1763" t="s">
        <v>653</v>
      </c>
      <c r="F1763">
        <v>16165.31</v>
      </c>
      <c r="G1763">
        <v>0</v>
      </c>
      <c r="H1763" t="s">
        <v>602</v>
      </c>
      <c r="I1763">
        <v>9807007.82</v>
      </c>
      <c r="J1763" t="s">
        <v>641</v>
      </c>
    </row>
    <row r="1764" spans="1:10">
      <c r="A1764">
        <v>8</v>
      </c>
      <c r="B1764">
        <v>19</v>
      </c>
      <c r="C1764" t="s">
        <v>691</v>
      </c>
      <c r="D1764" t="s">
        <v>667</v>
      </c>
      <c r="E1764" t="s">
        <v>653</v>
      </c>
      <c r="F1764">
        <v>171837.54</v>
      </c>
      <c r="G1764">
        <v>0</v>
      </c>
      <c r="H1764" t="s">
        <v>602</v>
      </c>
      <c r="I1764">
        <v>9978845.36</v>
      </c>
      <c r="J1764" t="s">
        <v>641</v>
      </c>
    </row>
    <row r="1765" spans="1:10">
      <c r="A1765">
        <v>8</v>
      </c>
      <c r="B1765">
        <v>19</v>
      </c>
      <c r="C1765" t="s">
        <v>691</v>
      </c>
      <c r="D1765" t="s">
        <v>668</v>
      </c>
      <c r="E1765" t="s">
        <v>653</v>
      </c>
      <c r="F1765">
        <v>24252.94</v>
      </c>
      <c r="G1765">
        <v>0</v>
      </c>
      <c r="H1765" t="s">
        <v>602</v>
      </c>
      <c r="I1765">
        <v>10003098.3</v>
      </c>
      <c r="J1765" t="s">
        <v>641</v>
      </c>
    </row>
    <row r="1766" spans="1:10">
      <c r="A1766">
        <v>8</v>
      </c>
      <c r="B1766">
        <v>19</v>
      </c>
      <c r="C1766" t="s">
        <v>691</v>
      </c>
      <c r="D1766" t="s">
        <v>652</v>
      </c>
      <c r="E1766" t="s">
        <v>653</v>
      </c>
      <c r="F1766">
        <v>5042.3</v>
      </c>
      <c r="G1766">
        <v>0</v>
      </c>
      <c r="H1766" t="s">
        <v>602</v>
      </c>
      <c r="I1766">
        <v>10008140.6</v>
      </c>
      <c r="J1766" t="s">
        <v>641</v>
      </c>
    </row>
    <row r="1767" spans="1:10">
      <c r="A1767">
        <v>8</v>
      </c>
      <c r="B1767">
        <v>19</v>
      </c>
      <c r="C1767" t="s">
        <v>691</v>
      </c>
      <c r="D1767" t="s">
        <v>675</v>
      </c>
      <c r="E1767" t="s">
        <v>653</v>
      </c>
      <c r="F1767">
        <v>1218.12</v>
      </c>
      <c r="G1767">
        <v>0</v>
      </c>
      <c r="H1767" t="s">
        <v>602</v>
      </c>
      <c r="I1767">
        <v>10009358.72</v>
      </c>
      <c r="J1767" t="s">
        <v>641</v>
      </c>
    </row>
    <row r="1768" spans="1:10">
      <c r="A1768">
        <v>8</v>
      </c>
      <c r="B1768">
        <v>19</v>
      </c>
      <c r="C1768" t="s">
        <v>691</v>
      </c>
      <c r="D1768" t="s">
        <v>687</v>
      </c>
      <c r="E1768" t="s">
        <v>653</v>
      </c>
      <c r="F1768">
        <v>10194.41</v>
      </c>
      <c r="G1768">
        <v>0</v>
      </c>
      <c r="H1768" t="s">
        <v>602</v>
      </c>
      <c r="I1768">
        <v>10019553.13</v>
      </c>
      <c r="J1768" t="s">
        <v>641</v>
      </c>
    </row>
    <row r="1769" hidden="1" spans="1:10">
      <c r="A1769">
        <v>8</v>
      </c>
      <c r="B1769">
        <v>20</v>
      </c>
      <c r="C1769" t="s">
        <v>694</v>
      </c>
      <c r="D1769" t="s">
        <v>750</v>
      </c>
      <c r="E1769" t="s">
        <v>671</v>
      </c>
      <c r="F1769">
        <v>0</v>
      </c>
      <c r="G1769">
        <v>74439.09</v>
      </c>
      <c r="H1769" t="s">
        <v>602</v>
      </c>
      <c r="I1769">
        <v>9945114.04</v>
      </c>
      <c r="J1769" t="s">
        <v>641</v>
      </c>
    </row>
    <row r="1770" hidden="1" spans="1:10">
      <c r="A1770">
        <v>8</v>
      </c>
      <c r="B1770">
        <v>20</v>
      </c>
      <c r="C1770" t="s">
        <v>694</v>
      </c>
      <c r="D1770" t="s">
        <v>642</v>
      </c>
      <c r="E1770" t="s">
        <v>671</v>
      </c>
      <c r="F1770">
        <v>0</v>
      </c>
      <c r="G1770">
        <v>3912.06</v>
      </c>
      <c r="H1770" t="s">
        <v>602</v>
      </c>
      <c r="I1770">
        <v>9941201.98</v>
      </c>
      <c r="J1770" t="s">
        <v>641</v>
      </c>
    </row>
    <row r="1771" hidden="1" spans="1:10">
      <c r="A1771">
        <v>8</v>
      </c>
      <c r="B1771">
        <v>20</v>
      </c>
      <c r="C1771" t="s">
        <v>694</v>
      </c>
      <c r="D1771" t="s">
        <v>795</v>
      </c>
      <c r="E1771" t="s">
        <v>671</v>
      </c>
      <c r="F1771">
        <v>0</v>
      </c>
      <c r="G1771">
        <v>2901.52</v>
      </c>
      <c r="H1771" t="s">
        <v>602</v>
      </c>
      <c r="I1771">
        <v>9938300.46</v>
      </c>
      <c r="J1771" t="s">
        <v>641</v>
      </c>
    </row>
    <row r="1772" hidden="1" spans="1:10">
      <c r="A1772">
        <v>8</v>
      </c>
      <c r="B1772">
        <v>20</v>
      </c>
      <c r="C1772" t="s">
        <v>694</v>
      </c>
      <c r="D1772" t="s">
        <v>682</v>
      </c>
      <c r="E1772" t="s">
        <v>671</v>
      </c>
      <c r="F1772">
        <v>0</v>
      </c>
      <c r="G1772">
        <v>9094.78</v>
      </c>
      <c r="H1772" t="s">
        <v>602</v>
      </c>
      <c r="I1772">
        <v>9929205.68</v>
      </c>
      <c r="J1772" t="s">
        <v>641</v>
      </c>
    </row>
    <row r="1773" hidden="1" spans="1:10">
      <c r="A1773">
        <v>8</v>
      </c>
      <c r="B1773">
        <v>20</v>
      </c>
      <c r="C1773" t="s">
        <v>694</v>
      </c>
      <c r="D1773" t="s">
        <v>646</v>
      </c>
      <c r="E1773" t="s">
        <v>671</v>
      </c>
      <c r="F1773">
        <v>0</v>
      </c>
      <c r="G1773">
        <v>4782.51</v>
      </c>
      <c r="H1773" t="s">
        <v>602</v>
      </c>
      <c r="I1773">
        <v>9924423.17</v>
      </c>
      <c r="J1773" t="s">
        <v>641</v>
      </c>
    </row>
    <row r="1774" hidden="1" spans="1:10">
      <c r="A1774">
        <v>8</v>
      </c>
      <c r="B1774">
        <v>20</v>
      </c>
      <c r="C1774" t="s">
        <v>694</v>
      </c>
      <c r="D1774" t="s">
        <v>661</v>
      </c>
      <c r="E1774" t="s">
        <v>671</v>
      </c>
      <c r="F1774">
        <v>0</v>
      </c>
      <c r="G1774">
        <v>9805.14</v>
      </c>
      <c r="H1774" t="s">
        <v>602</v>
      </c>
      <c r="I1774">
        <v>9914618.03</v>
      </c>
      <c r="J1774" t="s">
        <v>641</v>
      </c>
    </row>
    <row r="1775" hidden="1" spans="1:10">
      <c r="A1775">
        <v>8</v>
      </c>
      <c r="B1775">
        <v>20</v>
      </c>
      <c r="C1775" t="s">
        <v>694</v>
      </c>
      <c r="D1775" t="s">
        <v>692</v>
      </c>
      <c r="E1775" t="s">
        <v>671</v>
      </c>
      <c r="F1775">
        <v>0</v>
      </c>
      <c r="G1775">
        <v>1680.88</v>
      </c>
      <c r="H1775" t="s">
        <v>602</v>
      </c>
      <c r="I1775">
        <v>9912937.15</v>
      </c>
      <c r="J1775" t="s">
        <v>641</v>
      </c>
    </row>
    <row r="1776" spans="1:10">
      <c r="A1776">
        <v>8</v>
      </c>
      <c r="B1776">
        <v>20</v>
      </c>
      <c r="C1776" t="s">
        <v>694</v>
      </c>
      <c r="D1776" t="s">
        <v>708</v>
      </c>
      <c r="E1776" t="s">
        <v>653</v>
      </c>
      <c r="F1776">
        <v>3874.08</v>
      </c>
      <c r="G1776">
        <v>0</v>
      </c>
      <c r="H1776" t="s">
        <v>602</v>
      </c>
      <c r="I1776">
        <v>9916811.23</v>
      </c>
      <c r="J1776" t="s">
        <v>641</v>
      </c>
    </row>
    <row r="1777" spans="1:10">
      <c r="A1777">
        <v>8</v>
      </c>
      <c r="B1777">
        <v>20</v>
      </c>
      <c r="C1777" t="s">
        <v>694</v>
      </c>
      <c r="D1777" t="s">
        <v>668</v>
      </c>
      <c r="E1777" t="s">
        <v>653</v>
      </c>
      <c r="F1777">
        <v>10144.49</v>
      </c>
      <c r="G1777">
        <v>0</v>
      </c>
      <c r="H1777" t="s">
        <v>602</v>
      </c>
      <c r="I1777">
        <v>9926955.72</v>
      </c>
      <c r="J1777" t="s">
        <v>641</v>
      </c>
    </row>
    <row r="1778" spans="1:10">
      <c r="A1778">
        <v>8</v>
      </c>
      <c r="B1778">
        <v>20</v>
      </c>
      <c r="C1778" t="s">
        <v>694</v>
      </c>
      <c r="D1778" t="s">
        <v>685</v>
      </c>
      <c r="E1778" t="s">
        <v>653</v>
      </c>
      <c r="F1778">
        <v>6160.58</v>
      </c>
      <c r="G1778">
        <v>0</v>
      </c>
      <c r="H1778" t="s">
        <v>602</v>
      </c>
      <c r="I1778">
        <v>9933116.3</v>
      </c>
      <c r="J1778" t="s">
        <v>641</v>
      </c>
    </row>
    <row r="1779" hidden="1" spans="1:10">
      <c r="A1779">
        <v>8</v>
      </c>
      <c r="B1779">
        <v>21</v>
      </c>
      <c r="C1779" t="s">
        <v>698</v>
      </c>
      <c r="D1779" t="s">
        <v>793</v>
      </c>
      <c r="E1779" t="s">
        <v>640</v>
      </c>
      <c r="F1779">
        <v>0</v>
      </c>
      <c r="G1779">
        <v>4052.13</v>
      </c>
      <c r="H1779" t="s">
        <v>602</v>
      </c>
      <c r="I1779">
        <v>9929064.17</v>
      </c>
      <c r="J1779" t="s">
        <v>641</v>
      </c>
    </row>
    <row r="1780" hidden="1" spans="1:10">
      <c r="A1780">
        <v>8</v>
      </c>
      <c r="B1780">
        <v>21</v>
      </c>
      <c r="C1780" t="s">
        <v>698</v>
      </c>
      <c r="D1780" t="s">
        <v>639</v>
      </c>
      <c r="E1780" t="s">
        <v>640</v>
      </c>
      <c r="F1780">
        <v>0</v>
      </c>
      <c r="G1780">
        <v>1040.55</v>
      </c>
      <c r="H1780" t="s">
        <v>602</v>
      </c>
      <c r="I1780">
        <v>9928023.62</v>
      </c>
      <c r="J1780" t="s">
        <v>641</v>
      </c>
    </row>
    <row r="1781" hidden="1" spans="1:10">
      <c r="A1781">
        <v>8</v>
      </c>
      <c r="B1781">
        <v>21</v>
      </c>
      <c r="C1781" t="s">
        <v>698</v>
      </c>
      <c r="D1781" t="s">
        <v>750</v>
      </c>
      <c r="E1781" t="s">
        <v>640</v>
      </c>
      <c r="F1781">
        <v>0</v>
      </c>
      <c r="G1781">
        <v>43072.6</v>
      </c>
      <c r="H1781" t="s">
        <v>602</v>
      </c>
      <c r="I1781">
        <v>9884951.02</v>
      </c>
      <c r="J1781" t="s">
        <v>641</v>
      </c>
    </row>
    <row r="1782" hidden="1" spans="1:10">
      <c r="A1782">
        <v>8</v>
      </c>
      <c r="B1782">
        <v>21</v>
      </c>
      <c r="C1782" t="s">
        <v>698</v>
      </c>
      <c r="D1782" t="s">
        <v>795</v>
      </c>
      <c r="E1782" t="s">
        <v>640</v>
      </c>
      <c r="F1782">
        <v>0</v>
      </c>
      <c r="G1782">
        <v>5572.93</v>
      </c>
      <c r="H1782" t="s">
        <v>602</v>
      </c>
      <c r="I1782">
        <v>9879378.09</v>
      </c>
      <c r="J1782" t="s">
        <v>641</v>
      </c>
    </row>
    <row r="1783" hidden="1" spans="1:10">
      <c r="A1783">
        <v>8</v>
      </c>
      <c r="B1783">
        <v>21</v>
      </c>
      <c r="C1783" t="s">
        <v>698</v>
      </c>
      <c r="D1783" t="s">
        <v>696</v>
      </c>
      <c r="E1783" t="s">
        <v>640</v>
      </c>
      <c r="F1783">
        <v>0</v>
      </c>
      <c r="G1783">
        <v>1740.92</v>
      </c>
      <c r="H1783" t="s">
        <v>602</v>
      </c>
      <c r="I1783">
        <v>9877637.17</v>
      </c>
      <c r="J1783" t="s">
        <v>641</v>
      </c>
    </row>
    <row r="1784" hidden="1" spans="1:10">
      <c r="A1784">
        <v>8</v>
      </c>
      <c r="B1784">
        <v>21</v>
      </c>
      <c r="C1784" t="s">
        <v>698</v>
      </c>
      <c r="D1784" t="s">
        <v>646</v>
      </c>
      <c r="E1784" t="s">
        <v>640</v>
      </c>
      <c r="F1784">
        <v>0</v>
      </c>
      <c r="G1784">
        <v>2791.47</v>
      </c>
      <c r="H1784" t="s">
        <v>602</v>
      </c>
      <c r="I1784">
        <v>9874845.7</v>
      </c>
      <c r="J1784" t="s">
        <v>641</v>
      </c>
    </row>
    <row r="1785" hidden="1" spans="1:10">
      <c r="A1785">
        <v>8</v>
      </c>
      <c r="B1785">
        <v>21</v>
      </c>
      <c r="C1785" t="s">
        <v>698</v>
      </c>
      <c r="D1785" t="s">
        <v>776</v>
      </c>
      <c r="E1785" t="s">
        <v>640</v>
      </c>
      <c r="F1785">
        <v>0</v>
      </c>
      <c r="G1785">
        <v>12716.69</v>
      </c>
      <c r="H1785" t="s">
        <v>602</v>
      </c>
      <c r="I1785">
        <v>9862129.01</v>
      </c>
      <c r="J1785" t="s">
        <v>641</v>
      </c>
    </row>
    <row r="1786" hidden="1" spans="1:10">
      <c r="A1786">
        <v>8</v>
      </c>
      <c r="B1786">
        <v>21</v>
      </c>
      <c r="C1786" t="s">
        <v>698</v>
      </c>
      <c r="D1786" t="s">
        <v>809</v>
      </c>
      <c r="E1786" t="s">
        <v>640</v>
      </c>
      <c r="F1786">
        <v>0</v>
      </c>
      <c r="G1786">
        <v>2681.4</v>
      </c>
      <c r="H1786" t="s">
        <v>602</v>
      </c>
      <c r="I1786">
        <v>9859447.61</v>
      </c>
      <c r="J1786" t="s">
        <v>641</v>
      </c>
    </row>
    <row r="1787" hidden="1" spans="1:10">
      <c r="A1787">
        <v>8</v>
      </c>
      <c r="B1787">
        <v>21</v>
      </c>
      <c r="C1787" t="s">
        <v>698</v>
      </c>
      <c r="D1787" t="s">
        <v>683</v>
      </c>
      <c r="E1787" t="s">
        <v>640</v>
      </c>
      <c r="F1787">
        <v>0</v>
      </c>
      <c r="G1787">
        <v>1170.61</v>
      </c>
      <c r="H1787" t="s">
        <v>602</v>
      </c>
      <c r="I1787">
        <v>9858277</v>
      </c>
      <c r="J1787" t="s">
        <v>641</v>
      </c>
    </row>
    <row r="1788" hidden="1" spans="1:10">
      <c r="A1788">
        <v>8</v>
      </c>
      <c r="B1788">
        <v>21</v>
      </c>
      <c r="C1788" t="s">
        <v>698</v>
      </c>
      <c r="D1788" t="s">
        <v>661</v>
      </c>
      <c r="E1788" t="s">
        <v>640</v>
      </c>
      <c r="F1788">
        <v>0</v>
      </c>
      <c r="G1788">
        <v>9805.14</v>
      </c>
      <c r="H1788" t="s">
        <v>602</v>
      </c>
      <c r="I1788">
        <v>9848471.86</v>
      </c>
      <c r="J1788" t="s">
        <v>641</v>
      </c>
    </row>
    <row r="1789" spans="1:10">
      <c r="A1789">
        <v>8</v>
      </c>
      <c r="B1789">
        <v>21</v>
      </c>
      <c r="C1789" t="s">
        <v>698</v>
      </c>
      <c r="D1789" t="s">
        <v>668</v>
      </c>
      <c r="E1789" t="s">
        <v>653</v>
      </c>
      <c r="F1789">
        <v>10084.58</v>
      </c>
      <c r="G1789">
        <v>0</v>
      </c>
      <c r="H1789" t="s">
        <v>602</v>
      </c>
      <c r="I1789">
        <v>9858556.44</v>
      </c>
      <c r="J1789" t="s">
        <v>641</v>
      </c>
    </row>
    <row r="1790" spans="1:10">
      <c r="A1790">
        <v>8</v>
      </c>
      <c r="B1790">
        <v>21</v>
      </c>
      <c r="C1790" t="s">
        <v>698</v>
      </c>
      <c r="D1790" t="s">
        <v>736</v>
      </c>
      <c r="E1790" t="s">
        <v>653</v>
      </c>
      <c r="F1790">
        <v>5212.02</v>
      </c>
      <c r="G1790">
        <v>0</v>
      </c>
      <c r="H1790" t="s">
        <v>602</v>
      </c>
      <c r="I1790">
        <v>9863768.46</v>
      </c>
      <c r="J1790" t="s">
        <v>641</v>
      </c>
    </row>
    <row r="1791" spans="1:10">
      <c r="A1791">
        <v>8</v>
      </c>
      <c r="B1791">
        <v>21</v>
      </c>
      <c r="C1791" t="s">
        <v>698</v>
      </c>
      <c r="D1791" t="s">
        <v>686</v>
      </c>
      <c r="E1791" t="s">
        <v>653</v>
      </c>
      <c r="F1791">
        <v>2815.7</v>
      </c>
      <c r="G1791">
        <v>0</v>
      </c>
      <c r="H1791" t="s">
        <v>602</v>
      </c>
      <c r="I1791">
        <v>9866584.16</v>
      </c>
      <c r="J1791" t="s">
        <v>641</v>
      </c>
    </row>
    <row r="1792" spans="1:10">
      <c r="A1792">
        <v>8</v>
      </c>
      <c r="B1792">
        <v>21</v>
      </c>
      <c r="C1792" t="s">
        <v>698</v>
      </c>
      <c r="D1792" t="s">
        <v>687</v>
      </c>
      <c r="E1792" t="s">
        <v>653</v>
      </c>
      <c r="F1792">
        <v>1597.56</v>
      </c>
      <c r="G1792">
        <v>0</v>
      </c>
      <c r="H1792" t="s">
        <v>602</v>
      </c>
      <c r="I1792">
        <v>9868181.72</v>
      </c>
      <c r="J1792" t="s">
        <v>641</v>
      </c>
    </row>
    <row r="1793" hidden="1" spans="1:10">
      <c r="A1793">
        <v>8</v>
      </c>
      <c r="B1793">
        <v>22</v>
      </c>
      <c r="C1793" t="s">
        <v>700</v>
      </c>
      <c r="D1793" t="s">
        <v>793</v>
      </c>
      <c r="E1793" t="s">
        <v>671</v>
      </c>
      <c r="F1793">
        <v>0</v>
      </c>
      <c r="G1793">
        <v>1270.67</v>
      </c>
      <c r="H1793" t="s">
        <v>602</v>
      </c>
      <c r="I1793">
        <v>9866911.05</v>
      </c>
      <c r="J1793" t="s">
        <v>641</v>
      </c>
    </row>
    <row r="1794" hidden="1" spans="1:10">
      <c r="A1794">
        <v>8</v>
      </c>
      <c r="B1794">
        <v>22</v>
      </c>
      <c r="C1794" t="s">
        <v>700</v>
      </c>
      <c r="D1794" t="s">
        <v>750</v>
      </c>
      <c r="E1794" t="s">
        <v>671</v>
      </c>
      <c r="F1794">
        <v>0</v>
      </c>
      <c r="G1794">
        <v>14007.35</v>
      </c>
      <c r="H1794" t="s">
        <v>602</v>
      </c>
      <c r="I1794">
        <v>9852903.7</v>
      </c>
      <c r="J1794" t="s">
        <v>641</v>
      </c>
    </row>
    <row r="1795" hidden="1" spans="1:10">
      <c r="A1795">
        <v>8</v>
      </c>
      <c r="B1795">
        <v>22</v>
      </c>
      <c r="C1795" t="s">
        <v>700</v>
      </c>
      <c r="D1795" t="s">
        <v>682</v>
      </c>
      <c r="E1795" t="s">
        <v>671</v>
      </c>
      <c r="F1795">
        <v>0</v>
      </c>
      <c r="G1795">
        <v>2971.56</v>
      </c>
      <c r="H1795" t="s">
        <v>602</v>
      </c>
      <c r="I1795">
        <v>9849932.14</v>
      </c>
      <c r="J1795" t="s">
        <v>641</v>
      </c>
    </row>
    <row r="1796" hidden="1" spans="1:10">
      <c r="A1796">
        <v>8</v>
      </c>
      <c r="B1796">
        <v>22</v>
      </c>
      <c r="C1796" t="s">
        <v>700</v>
      </c>
      <c r="D1796" t="s">
        <v>672</v>
      </c>
      <c r="E1796" t="s">
        <v>671</v>
      </c>
      <c r="F1796">
        <v>0</v>
      </c>
      <c r="G1796">
        <v>8084.24</v>
      </c>
      <c r="H1796" t="s">
        <v>602</v>
      </c>
      <c r="I1796">
        <v>9841847.9</v>
      </c>
      <c r="J1796" t="s">
        <v>641</v>
      </c>
    </row>
    <row r="1797" hidden="1" spans="1:10">
      <c r="A1797">
        <v>8</v>
      </c>
      <c r="B1797">
        <v>22</v>
      </c>
      <c r="C1797" t="s">
        <v>700</v>
      </c>
      <c r="D1797" t="s">
        <v>661</v>
      </c>
      <c r="E1797" t="s">
        <v>671</v>
      </c>
      <c r="F1797">
        <v>0</v>
      </c>
      <c r="G1797">
        <v>9805.14</v>
      </c>
      <c r="H1797" t="s">
        <v>602</v>
      </c>
      <c r="I1797">
        <v>9832042.76</v>
      </c>
      <c r="J1797" t="s">
        <v>641</v>
      </c>
    </row>
    <row r="1798" hidden="1" spans="1:10">
      <c r="A1798">
        <v>8</v>
      </c>
      <c r="B1798">
        <v>22</v>
      </c>
      <c r="C1798" t="s">
        <v>700</v>
      </c>
      <c r="D1798" t="s">
        <v>692</v>
      </c>
      <c r="E1798" t="s">
        <v>671</v>
      </c>
      <c r="F1798">
        <v>0</v>
      </c>
      <c r="G1798">
        <v>1640.86</v>
      </c>
      <c r="H1798" t="s">
        <v>602</v>
      </c>
      <c r="I1798">
        <v>9830401.9</v>
      </c>
      <c r="J1798" t="s">
        <v>641</v>
      </c>
    </row>
    <row r="1799" hidden="1" spans="1:10">
      <c r="A1799">
        <v>8</v>
      </c>
      <c r="B1799">
        <v>22</v>
      </c>
      <c r="C1799" t="s">
        <v>700</v>
      </c>
      <c r="D1799" t="s">
        <v>663</v>
      </c>
      <c r="E1799" t="s">
        <v>671</v>
      </c>
      <c r="F1799">
        <v>0</v>
      </c>
      <c r="G1799">
        <v>17008.94</v>
      </c>
      <c r="H1799" t="s">
        <v>602</v>
      </c>
      <c r="I1799">
        <v>9813392.96</v>
      </c>
      <c r="J1799" t="s">
        <v>641</v>
      </c>
    </row>
    <row r="1800" hidden="1" spans="1:10">
      <c r="A1800">
        <v>8</v>
      </c>
      <c r="B1800">
        <v>22</v>
      </c>
      <c r="C1800" t="s">
        <v>700</v>
      </c>
      <c r="D1800" t="s">
        <v>683</v>
      </c>
      <c r="E1800" t="s">
        <v>671</v>
      </c>
      <c r="F1800">
        <v>0</v>
      </c>
      <c r="G1800">
        <v>570.3</v>
      </c>
      <c r="H1800" t="s">
        <v>602</v>
      </c>
      <c r="I1800">
        <v>9812822.66</v>
      </c>
      <c r="J1800" t="s">
        <v>641</v>
      </c>
    </row>
    <row r="1801" spans="1:10">
      <c r="A1801">
        <v>8</v>
      </c>
      <c r="B1801">
        <v>22</v>
      </c>
      <c r="C1801" t="s">
        <v>700</v>
      </c>
      <c r="D1801" t="s">
        <v>736</v>
      </c>
      <c r="E1801" t="s">
        <v>653</v>
      </c>
      <c r="F1801">
        <v>908.61</v>
      </c>
      <c r="G1801">
        <v>0</v>
      </c>
      <c r="H1801" t="s">
        <v>602</v>
      </c>
      <c r="I1801">
        <v>9813731.27</v>
      </c>
      <c r="J1801" t="s">
        <v>641</v>
      </c>
    </row>
    <row r="1802" spans="1:10">
      <c r="A1802">
        <v>8</v>
      </c>
      <c r="B1802">
        <v>22</v>
      </c>
      <c r="C1802" t="s">
        <v>700</v>
      </c>
      <c r="D1802" t="s">
        <v>675</v>
      </c>
      <c r="E1802" t="s">
        <v>653</v>
      </c>
      <c r="F1802">
        <v>579.12</v>
      </c>
      <c r="G1802">
        <v>0</v>
      </c>
      <c r="H1802" t="s">
        <v>602</v>
      </c>
      <c r="I1802">
        <v>9814310.39</v>
      </c>
      <c r="J1802" t="s">
        <v>641</v>
      </c>
    </row>
    <row r="1803" spans="1:10">
      <c r="A1803">
        <v>8</v>
      </c>
      <c r="B1803">
        <v>22</v>
      </c>
      <c r="C1803" t="s">
        <v>700</v>
      </c>
      <c r="D1803" t="s">
        <v>668</v>
      </c>
      <c r="E1803" t="s">
        <v>653</v>
      </c>
      <c r="F1803">
        <v>15037.03</v>
      </c>
      <c r="G1803">
        <v>0</v>
      </c>
      <c r="H1803" t="s">
        <v>602</v>
      </c>
      <c r="I1803">
        <v>9829347.42</v>
      </c>
      <c r="J1803" t="s">
        <v>641</v>
      </c>
    </row>
    <row r="1804" spans="1:10">
      <c r="A1804">
        <v>8</v>
      </c>
      <c r="B1804">
        <v>22</v>
      </c>
      <c r="C1804" t="s">
        <v>700</v>
      </c>
      <c r="D1804" t="s">
        <v>687</v>
      </c>
      <c r="E1804" t="s">
        <v>653</v>
      </c>
      <c r="F1804">
        <v>12670.64</v>
      </c>
      <c r="G1804">
        <v>0</v>
      </c>
      <c r="H1804" t="s">
        <v>602</v>
      </c>
      <c r="I1804">
        <v>9842018.06</v>
      </c>
      <c r="J1804" t="s">
        <v>641</v>
      </c>
    </row>
    <row r="1805" hidden="1" spans="1:10">
      <c r="A1805">
        <v>8</v>
      </c>
      <c r="B1805">
        <v>23</v>
      </c>
      <c r="C1805" t="s">
        <v>703</v>
      </c>
      <c r="D1805" t="s">
        <v>696</v>
      </c>
      <c r="E1805" t="s">
        <v>671</v>
      </c>
      <c r="F1805">
        <v>0</v>
      </c>
      <c r="G1805">
        <v>890.47</v>
      </c>
      <c r="H1805" t="s">
        <v>602</v>
      </c>
      <c r="I1805">
        <v>9841127.59</v>
      </c>
      <c r="J1805" t="s">
        <v>641</v>
      </c>
    </row>
    <row r="1806" hidden="1" spans="1:10">
      <c r="A1806">
        <v>8</v>
      </c>
      <c r="B1806">
        <v>23</v>
      </c>
      <c r="C1806" t="s">
        <v>703</v>
      </c>
      <c r="D1806" t="s">
        <v>776</v>
      </c>
      <c r="E1806" t="s">
        <v>671</v>
      </c>
      <c r="F1806">
        <v>0</v>
      </c>
      <c r="G1806">
        <v>2401.26</v>
      </c>
      <c r="H1806" t="s">
        <v>602</v>
      </c>
      <c r="I1806">
        <v>9838726.33</v>
      </c>
      <c r="J1806" t="s">
        <v>641</v>
      </c>
    </row>
    <row r="1807" hidden="1" spans="1:10">
      <c r="A1807">
        <v>8</v>
      </c>
      <c r="B1807">
        <v>23</v>
      </c>
      <c r="C1807" t="s">
        <v>703</v>
      </c>
      <c r="D1807" t="s">
        <v>745</v>
      </c>
      <c r="E1807" t="s">
        <v>671</v>
      </c>
      <c r="F1807">
        <v>0</v>
      </c>
      <c r="G1807">
        <v>193521.56</v>
      </c>
      <c r="H1807" t="s">
        <v>602</v>
      </c>
      <c r="I1807">
        <v>9645204.77</v>
      </c>
      <c r="J1807" t="s">
        <v>641</v>
      </c>
    </row>
    <row r="1808" hidden="1" spans="1:10">
      <c r="A1808">
        <v>8</v>
      </c>
      <c r="B1808">
        <v>23</v>
      </c>
      <c r="C1808" t="s">
        <v>703</v>
      </c>
      <c r="D1808" t="s">
        <v>663</v>
      </c>
      <c r="E1808" t="s">
        <v>671</v>
      </c>
      <c r="F1808">
        <v>0</v>
      </c>
      <c r="G1808">
        <v>1350.71</v>
      </c>
      <c r="H1808" t="s">
        <v>602</v>
      </c>
      <c r="I1808">
        <v>9643854.06</v>
      </c>
      <c r="J1808" t="s">
        <v>641</v>
      </c>
    </row>
    <row r="1809" hidden="1" spans="1:10">
      <c r="A1809">
        <v>8</v>
      </c>
      <c r="B1809">
        <v>23</v>
      </c>
      <c r="C1809" t="s">
        <v>703</v>
      </c>
      <c r="D1809" t="s">
        <v>679</v>
      </c>
      <c r="E1809" t="s">
        <v>671</v>
      </c>
      <c r="F1809">
        <v>0</v>
      </c>
      <c r="G1809">
        <v>580.3</v>
      </c>
      <c r="H1809" t="s">
        <v>602</v>
      </c>
      <c r="I1809">
        <v>9643273.76</v>
      </c>
      <c r="J1809" t="s">
        <v>641</v>
      </c>
    </row>
    <row r="1810" spans="1:10">
      <c r="A1810">
        <v>8</v>
      </c>
      <c r="B1810">
        <v>23</v>
      </c>
      <c r="C1810" t="s">
        <v>703</v>
      </c>
      <c r="D1810" t="s">
        <v>685</v>
      </c>
      <c r="E1810" t="s">
        <v>653</v>
      </c>
      <c r="F1810">
        <v>3015.39</v>
      </c>
      <c r="G1810">
        <v>0</v>
      </c>
      <c r="H1810" t="s">
        <v>602</v>
      </c>
      <c r="I1810">
        <v>9646289.15</v>
      </c>
      <c r="J1810" t="s">
        <v>641</v>
      </c>
    </row>
    <row r="1811" spans="1:10">
      <c r="A1811">
        <v>8</v>
      </c>
      <c r="B1811">
        <v>23</v>
      </c>
      <c r="C1811" t="s">
        <v>703</v>
      </c>
      <c r="D1811" t="s">
        <v>699</v>
      </c>
      <c r="E1811" t="s">
        <v>653</v>
      </c>
      <c r="F1811">
        <v>4792.68</v>
      </c>
      <c r="G1811">
        <v>0</v>
      </c>
      <c r="H1811" t="s">
        <v>602</v>
      </c>
      <c r="I1811">
        <v>9651081.83</v>
      </c>
      <c r="J1811" t="s">
        <v>641</v>
      </c>
    </row>
    <row r="1812" spans="1:10">
      <c r="A1812">
        <v>8</v>
      </c>
      <c r="B1812">
        <v>23</v>
      </c>
      <c r="C1812" t="s">
        <v>703</v>
      </c>
      <c r="D1812" t="s">
        <v>668</v>
      </c>
      <c r="E1812" t="s">
        <v>653</v>
      </c>
      <c r="F1812">
        <v>5042.29</v>
      </c>
      <c r="G1812">
        <v>0</v>
      </c>
      <c r="H1812" t="s">
        <v>602</v>
      </c>
      <c r="I1812">
        <v>9656124.12</v>
      </c>
      <c r="J1812" t="s">
        <v>641</v>
      </c>
    </row>
    <row r="1813" spans="1:10">
      <c r="A1813">
        <v>8</v>
      </c>
      <c r="B1813">
        <v>23</v>
      </c>
      <c r="C1813" t="s">
        <v>703</v>
      </c>
      <c r="D1813" t="s">
        <v>687</v>
      </c>
      <c r="E1813" t="s">
        <v>653</v>
      </c>
      <c r="F1813">
        <v>1367.91</v>
      </c>
      <c r="G1813">
        <v>0</v>
      </c>
      <c r="H1813" t="s">
        <v>602</v>
      </c>
      <c r="I1813">
        <v>9657492.03</v>
      </c>
      <c r="J1813" t="s">
        <v>641</v>
      </c>
    </row>
    <row r="1814" hidden="1" spans="1:10">
      <c r="A1814">
        <v>8</v>
      </c>
      <c r="B1814">
        <v>26</v>
      </c>
      <c r="C1814" t="s">
        <v>704</v>
      </c>
      <c r="D1814" t="s">
        <v>639</v>
      </c>
      <c r="E1814" t="s">
        <v>671</v>
      </c>
      <c r="F1814">
        <v>0</v>
      </c>
      <c r="G1814">
        <v>1010.54</v>
      </c>
      <c r="H1814" t="s">
        <v>602</v>
      </c>
      <c r="I1814">
        <v>9656481.49</v>
      </c>
      <c r="J1814" t="s">
        <v>641</v>
      </c>
    </row>
    <row r="1815" hidden="1" spans="1:10">
      <c r="A1815">
        <v>8</v>
      </c>
      <c r="B1815">
        <v>26</v>
      </c>
      <c r="C1815" t="s">
        <v>704</v>
      </c>
      <c r="D1815" t="s">
        <v>682</v>
      </c>
      <c r="E1815" t="s">
        <v>671</v>
      </c>
      <c r="F1815">
        <v>0</v>
      </c>
      <c r="G1815">
        <v>6233.28</v>
      </c>
      <c r="H1815" t="s">
        <v>602</v>
      </c>
      <c r="I1815">
        <v>9650248.21</v>
      </c>
      <c r="J1815" t="s">
        <v>641</v>
      </c>
    </row>
    <row r="1816" hidden="1" spans="1:10">
      <c r="A1816">
        <v>8</v>
      </c>
      <c r="B1816">
        <v>26</v>
      </c>
      <c r="C1816" t="s">
        <v>704</v>
      </c>
      <c r="D1816" t="s">
        <v>711</v>
      </c>
      <c r="E1816" t="s">
        <v>671</v>
      </c>
      <c r="F1816">
        <v>0</v>
      </c>
      <c r="G1816">
        <v>1170.62</v>
      </c>
      <c r="H1816" t="s">
        <v>602</v>
      </c>
      <c r="I1816">
        <v>9649077.59</v>
      </c>
      <c r="J1816" t="s">
        <v>641</v>
      </c>
    </row>
    <row r="1817" hidden="1" spans="1:10">
      <c r="A1817">
        <v>8</v>
      </c>
      <c r="B1817">
        <v>26</v>
      </c>
      <c r="C1817" t="s">
        <v>704</v>
      </c>
      <c r="D1817" t="s">
        <v>745</v>
      </c>
      <c r="E1817" t="s">
        <v>671</v>
      </c>
      <c r="F1817">
        <v>0</v>
      </c>
      <c r="G1817">
        <v>89076.75</v>
      </c>
      <c r="H1817" t="s">
        <v>602</v>
      </c>
      <c r="I1817">
        <v>9560000.84</v>
      </c>
      <c r="J1817" t="s">
        <v>641</v>
      </c>
    </row>
    <row r="1818" hidden="1" spans="1:10">
      <c r="A1818">
        <v>8</v>
      </c>
      <c r="B1818">
        <v>26</v>
      </c>
      <c r="C1818" t="s">
        <v>704</v>
      </c>
      <c r="D1818" t="s">
        <v>661</v>
      </c>
      <c r="E1818" t="s">
        <v>671</v>
      </c>
      <c r="F1818">
        <v>0</v>
      </c>
      <c r="G1818">
        <v>24532.88</v>
      </c>
      <c r="H1818" t="s">
        <v>602</v>
      </c>
      <c r="I1818">
        <v>9535467.96</v>
      </c>
      <c r="J1818" t="s">
        <v>641</v>
      </c>
    </row>
    <row r="1819" hidden="1" spans="1:10">
      <c r="A1819">
        <v>8</v>
      </c>
      <c r="B1819">
        <v>26</v>
      </c>
      <c r="C1819" t="s">
        <v>704</v>
      </c>
      <c r="D1819" t="s">
        <v>692</v>
      </c>
      <c r="E1819" t="s">
        <v>671</v>
      </c>
      <c r="F1819">
        <v>0</v>
      </c>
      <c r="G1819">
        <v>3161.66</v>
      </c>
      <c r="H1819" t="s">
        <v>602</v>
      </c>
      <c r="I1819">
        <v>9532306.3</v>
      </c>
      <c r="J1819" t="s">
        <v>641</v>
      </c>
    </row>
    <row r="1820" hidden="1" spans="1:10">
      <c r="A1820">
        <v>8</v>
      </c>
      <c r="B1820">
        <v>26</v>
      </c>
      <c r="C1820" t="s">
        <v>704</v>
      </c>
      <c r="D1820" t="s">
        <v>683</v>
      </c>
      <c r="E1820" t="s">
        <v>671</v>
      </c>
      <c r="F1820">
        <v>0</v>
      </c>
      <c r="G1820">
        <v>570.3</v>
      </c>
      <c r="H1820" t="s">
        <v>602</v>
      </c>
      <c r="I1820">
        <v>9531736</v>
      </c>
      <c r="J1820" t="s">
        <v>641</v>
      </c>
    </row>
    <row r="1821" spans="1:10">
      <c r="A1821">
        <v>8</v>
      </c>
      <c r="B1821">
        <v>26</v>
      </c>
      <c r="C1821" t="s">
        <v>704</v>
      </c>
      <c r="D1821" t="s">
        <v>721</v>
      </c>
      <c r="E1821" t="s">
        <v>653</v>
      </c>
      <c r="F1821">
        <v>44651.79</v>
      </c>
      <c r="G1821">
        <v>0</v>
      </c>
      <c r="H1821" t="s">
        <v>602</v>
      </c>
      <c r="I1821">
        <v>9576387.79</v>
      </c>
      <c r="J1821" t="s">
        <v>641</v>
      </c>
    </row>
    <row r="1822" spans="1:10">
      <c r="A1822">
        <v>8</v>
      </c>
      <c r="B1822">
        <v>26</v>
      </c>
      <c r="C1822" t="s">
        <v>704</v>
      </c>
      <c r="D1822" t="s">
        <v>685</v>
      </c>
      <c r="E1822" t="s">
        <v>653</v>
      </c>
      <c r="F1822">
        <v>3065.31</v>
      </c>
      <c r="G1822">
        <v>0</v>
      </c>
      <c r="H1822" t="s">
        <v>602</v>
      </c>
      <c r="I1822">
        <v>9579453.1</v>
      </c>
      <c r="J1822" t="s">
        <v>641</v>
      </c>
    </row>
    <row r="1823" spans="1:10">
      <c r="A1823">
        <v>8</v>
      </c>
      <c r="B1823">
        <v>26</v>
      </c>
      <c r="C1823" t="s">
        <v>704</v>
      </c>
      <c r="D1823" t="s">
        <v>667</v>
      </c>
      <c r="E1823" t="s">
        <v>653</v>
      </c>
      <c r="F1823">
        <v>178357.57</v>
      </c>
      <c r="G1823">
        <v>0</v>
      </c>
      <c r="H1823" t="s">
        <v>602</v>
      </c>
      <c r="I1823">
        <v>9757810.67</v>
      </c>
      <c r="J1823" t="s">
        <v>641</v>
      </c>
    </row>
    <row r="1824" spans="1:10">
      <c r="A1824">
        <v>8</v>
      </c>
      <c r="B1824">
        <v>26</v>
      </c>
      <c r="C1824" t="s">
        <v>704</v>
      </c>
      <c r="D1824" t="s">
        <v>668</v>
      </c>
      <c r="E1824" t="s">
        <v>653</v>
      </c>
      <c r="F1824">
        <v>29984.21</v>
      </c>
      <c r="G1824">
        <v>0</v>
      </c>
      <c r="H1824" t="s">
        <v>602</v>
      </c>
      <c r="I1824">
        <v>9787794.88</v>
      </c>
      <c r="J1824" t="s">
        <v>641</v>
      </c>
    </row>
    <row r="1825" hidden="1" spans="1:10">
      <c r="A1825">
        <v>8</v>
      </c>
      <c r="B1825">
        <v>27</v>
      </c>
      <c r="C1825" t="s">
        <v>705</v>
      </c>
      <c r="D1825" t="s">
        <v>682</v>
      </c>
      <c r="E1825" t="s">
        <v>810</v>
      </c>
      <c r="F1825">
        <v>0</v>
      </c>
      <c r="G1825">
        <v>3001.58</v>
      </c>
      <c r="H1825" t="s">
        <v>602</v>
      </c>
      <c r="I1825">
        <v>9784793.3</v>
      </c>
      <c r="J1825" t="s">
        <v>641</v>
      </c>
    </row>
    <row r="1826" hidden="1" spans="1:10">
      <c r="A1826">
        <v>8</v>
      </c>
      <c r="B1826">
        <v>27</v>
      </c>
      <c r="C1826" t="s">
        <v>705</v>
      </c>
      <c r="D1826" t="s">
        <v>661</v>
      </c>
      <c r="E1826" t="s">
        <v>810</v>
      </c>
      <c r="F1826">
        <v>0</v>
      </c>
      <c r="G1826">
        <v>4952.6</v>
      </c>
      <c r="H1826" t="s">
        <v>602</v>
      </c>
      <c r="I1826">
        <v>9779840.7</v>
      </c>
      <c r="J1826" t="s">
        <v>641</v>
      </c>
    </row>
    <row r="1827" hidden="1" spans="1:10">
      <c r="A1827">
        <v>8</v>
      </c>
      <c r="B1827">
        <v>27</v>
      </c>
      <c r="C1827" t="s">
        <v>705</v>
      </c>
      <c r="D1827" t="s">
        <v>683</v>
      </c>
      <c r="E1827" t="s">
        <v>810</v>
      </c>
      <c r="F1827">
        <v>0</v>
      </c>
      <c r="G1827">
        <v>560.29</v>
      </c>
      <c r="H1827" t="s">
        <v>602</v>
      </c>
      <c r="I1827">
        <v>9779280.41</v>
      </c>
      <c r="J1827" t="s">
        <v>641</v>
      </c>
    </row>
    <row r="1828" hidden="1" spans="1:10">
      <c r="A1828">
        <v>8</v>
      </c>
      <c r="B1828">
        <v>27</v>
      </c>
      <c r="C1828" t="s">
        <v>705</v>
      </c>
      <c r="D1828" t="s">
        <v>663</v>
      </c>
      <c r="E1828" t="s">
        <v>810</v>
      </c>
      <c r="F1828">
        <v>0</v>
      </c>
      <c r="G1828">
        <v>1340.7</v>
      </c>
      <c r="H1828" t="s">
        <v>602</v>
      </c>
      <c r="I1828">
        <v>9777939.71</v>
      </c>
      <c r="J1828" t="s">
        <v>641</v>
      </c>
    </row>
    <row r="1829" hidden="1" spans="1:10">
      <c r="A1829">
        <v>8</v>
      </c>
      <c r="B1829">
        <v>27</v>
      </c>
      <c r="C1829" t="s">
        <v>705</v>
      </c>
      <c r="D1829" t="s">
        <v>750</v>
      </c>
      <c r="E1829" t="s">
        <v>810</v>
      </c>
      <c r="F1829">
        <v>0</v>
      </c>
      <c r="G1829">
        <v>14727.73</v>
      </c>
      <c r="H1829" t="s">
        <v>602</v>
      </c>
      <c r="I1829">
        <v>9763211.98</v>
      </c>
      <c r="J1829" t="s">
        <v>641</v>
      </c>
    </row>
    <row r="1830" hidden="1" spans="1:10">
      <c r="A1830">
        <v>8</v>
      </c>
      <c r="B1830">
        <v>27</v>
      </c>
      <c r="C1830" t="s">
        <v>705</v>
      </c>
      <c r="D1830" t="s">
        <v>696</v>
      </c>
      <c r="E1830" t="s">
        <v>810</v>
      </c>
      <c r="F1830">
        <v>0</v>
      </c>
      <c r="G1830">
        <v>1720.91</v>
      </c>
      <c r="H1830" t="s">
        <v>602</v>
      </c>
      <c r="I1830">
        <v>9761491.07</v>
      </c>
      <c r="J1830" t="s">
        <v>641</v>
      </c>
    </row>
    <row r="1831" spans="1:10">
      <c r="A1831">
        <v>8</v>
      </c>
      <c r="B1831">
        <v>27</v>
      </c>
      <c r="C1831" t="s">
        <v>705</v>
      </c>
      <c r="D1831" t="s">
        <v>685</v>
      </c>
      <c r="E1831" t="s">
        <v>653</v>
      </c>
      <c r="F1831">
        <v>3095.27</v>
      </c>
      <c r="G1831">
        <v>0</v>
      </c>
      <c r="H1831" t="s">
        <v>602</v>
      </c>
      <c r="I1831">
        <v>9764586.34</v>
      </c>
      <c r="J1831" t="s">
        <v>641</v>
      </c>
    </row>
    <row r="1832" spans="1:10">
      <c r="A1832">
        <v>8</v>
      </c>
      <c r="B1832">
        <v>27</v>
      </c>
      <c r="C1832" t="s">
        <v>705</v>
      </c>
      <c r="D1832" t="s">
        <v>675</v>
      </c>
      <c r="E1832" t="s">
        <v>653</v>
      </c>
      <c r="F1832">
        <v>1737.35</v>
      </c>
      <c r="G1832">
        <v>0</v>
      </c>
      <c r="H1832" t="s">
        <v>602</v>
      </c>
      <c r="I1832">
        <v>9766323.69</v>
      </c>
      <c r="J1832" t="s">
        <v>641</v>
      </c>
    </row>
    <row r="1833" spans="1:10">
      <c r="A1833">
        <v>8</v>
      </c>
      <c r="B1833">
        <v>27</v>
      </c>
      <c r="C1833" t="s">
        <v>705</v>
      </c>
      <c r="D1833" t="s">
        <v>652</v>
      </c>
      <c r="E1833" t="s">
        <v>653</v>
      </c>
      <c r="F1833">
        <v>1597.56</v>
      </c>
      <c r="G1833">
        <v>0</v>
      </c>
      <c r="H1833" t="s">
        <v>602</v>
      </c>
      <c r="I1833">
        <v>9767921.25</v>
      </c>
      <c r="J1833" t="s">
        <v>641</v>
      </c>
    </row>
    <row r="1834" spans="1:10">
      <c r="A1834">
        <v>8</v>
      </c>
      <c r="B1834">
        <v>27</v>
      </c>
      <c r="C1834" t="s">
        <v>705</v>
      </c>
      <c r="D1834" t="s">
        <v>668</v>
      </c>
      <c r="E1834" t="s">
        <v>653</v>
      </c>
      <c r="F1834">
        <v>5092.22</v>
      </c>
      <c r="G1834">
        <v>0</v>
      </c>
      <c r="H1834" t="s">
        <v>602</v>
      </c>
      <c r="I1834">
        <v>9773013.47</v>
      </c>
      <c r="J1834" t="s">
        <v>641</v>
      </c>
    </row>
    <row r="1835" spans="1:10">
      <c r="A1835">
        <v>8</v>
      </c>
      <c r="B1835">
        <v>27</v>
      </c>
      <c r="C1835" t="s">
        <v>705</v>
      </c>
      <c r="D1835" t="s">
        <v>667</v>
      </c>
      <c r="E1835" t="s">
        <v>653</v>
      </c>
      <c r="F1835">
        <v>59708.8</v>
      </c>
      <c r="G1835">
        <v>0</v>
      </c>
      <c r="H1835" t="s">
        <v>602</v>
      </c>
      <c r="I1835">
        <v>9832722.27</v>
      </c>
      <c r="J1835" t="s">
        <v>641</v>
      </c>
    </row>
    <row r="1836" spans="1:10">
      <c r="A1836">
        <v>8</v>
      </c>
      <c r="B1836">
        <v>27</v>
      </c>
      <c r="C1836" t="s">
        <v>705</v>
      </c>
      <c r="D1836" t="s">
        <v>673</v>
      </c>
      <c r="E1836" t="s">
        <v>653</v>
      </c>
      <c r="F1836">
        <v>16944.12</v>
      </c>
      <c r="G1836">
        <v>0</v>
      </c>
      <c r="H1836" t="s">
        <v>602</v>
      </c>
      <c r="I1836">
        <v>9849666.39</v>
      </c>
      <c r="J1836" t="s">
        <v>641</v>
      </c>
    </row>
    <row r="1837" hidden="1" spans="1:10">
      <c r="A1837">
        <v>8</v>
      </c>
      <c r="B1837">
        <v>28</v>
      </c>
      <c r="C1837" t="s">
        <v>707</v>
      </c>
      <c r="D1837" t="s">
        <v>795</v>
      </c>
      <c r="E1837" t="s">
        <v>671</v>
      </c>
      <c r="F1837">
        <v>0</v>
      </c>
      <c r="G1837">
        <v>5452.87</v>
      </c>
      <c r="H1837" t="s">
        <v>602</v>
      </c>
      <c r="I1837">
        <v>9844213.52</v>
      </c>
      <c r="J1837" t="s">
        <v>641</v>
      </c>
    </row>
    <row r="1838" hidden="1" spans="1:10">
      <c r="A1838">
        <v>8</v>
      </c>
      <c r="B1838">
        <v>28</v>
      </c>
      <c r="C1838" t="s">
        <v>707</v>
      </c>
      <c r="D1838" t="s">
        <v>776</v>
      </c>
      <c r="E1838" t="s">
        <v>671</v>
      </c>
      <c r="F1838">
        <v>0</v>
      </c>
      <c r="G1838">
        <v>10925.74</v>
      </c>
      <c r="H1838" t="s">
        <v>602</v>
      </c>
      <c r="I1838">
        <v>9833287.78</v>
      </c>
      <c r="J1838" t="s">
        <v>641</v>
      </c>
    </row>
    <row r="1839" hidden="1" spans="1:10">
      <c r="A1839">
        <v>8</v>
      </c>
      <c r="B1839">
        <v>28</v>
      </c>
      <c r="C1839" t="s">
        <v>707</v>
      </c>
      <c r="D1839" t="s">
        <v>661</v>
      </c>
      <c r="E1839" t="s">
        <v>671</v>
      </c>
      <c r="F1839">
        <v>0</v>
      </c>
      <c r="G1839">
        <v>4902.57</v>
      </c>
      <c r="H1839" t="s">
        <v>602</v>
      </c>
      <c r="I1839">
        <v>9828385.21</v>
      </c>
      <c r="J1839" t="s">
        <v>641</v>
      </c>
    </row>
    <row r="1840" hidden="1" spans="1:10">
      <c r="A1840">
        <v>8</v>
      </c>
      <c r="B1840">
        <v>28</v>
      </c>
      <c r="C1840" t="s">
        <v>707</v>
      </c>
      <c r="D1840" t="s">
        <v>683</v>
      </c>
      <c r="E1840" t="s">
        <v>671</v>
      </c>
      <c r="F1840">
        <v>0</v>
      </c>
      <c r="G1840">
        <v>3061.63</v>
      </c>
      <c r="H1840" t="s">
        <v>602</v>
      </c>
      <c r="I1840">
        <v>9825323.58</v>
      </c>
      <c r="J1840" t="s">
        <v>641</v>
      </c>
    </row>
    <row r="1841" hidden="1" spans="1:10">
      <c r="A1841">
        <v>8</v>
      </c>
      <c r="B1841">
        <v>28</v>
      </c>
      <c r="C1841" t="s">
        <v>707</v>
      </c>
      <c r="D1841" t="s">
        <v>663</v>
      </c>
      <c r="E1841" t="s">
        <v>671</v>
      </c>
      <c r="F1841">
        <v>0</v>
      </c>
      <c r="G1841">
        <v>1310.69</v>
      </c>
      <c r="H1841" t="s">
        <v>602</v>
      </c>
      <c r="I1841">
        <v>9824012.89</v>
      </c>
      <c r="J1841" t="s">
        <v>641</v>
      </c>
    </row>
    <row r="1842" hidden="1" spans="1:10">
      <c r="A1842">
        <v>8</v>
      </c>
      <c r="B1842">
        <v>28</v>
      </c>
      <c r="C1842" t="s">
        <v>707</v>
      </c>
      <c r="D1842" t="s">
        <v>809</v>
      </c>
      <c r="E1842" t="s">
        <v>671</v>
      </c>
      <c r="F1842">
        <v>0</v>
      </c>
      <c r="G1842">
        <v>7023.71</v>
      </c>
      <c r="H1842" t="s">
        <v>602</v>
      </c>
      <c r="I1842">
        <v>9816989.18</v>
      </c>
      <c r="J1842" t="s">
        <v>641</v>
      </c>
    </row>
    <row r="1843" spans="1:10">
      <c r="A1843">
        <v>8</v>
      </c>
      <c r="B1843">
        <v>28</v>
      </c>
      <c r="C1843" t="s">
        <v>707</v>
      </c>
      <c r="D1843" t="s">
        <v>685</v>
      </c>
      <c r="E1843" t="s">
        <v>653</v>
      </c>
      <c r="F1843">
        <v>9605.32</v>
      </c>
      <c r="G1843">
        <v>0</v>
      </c>
      <c r="H1843" t="s">
        <v>602</v>
      </c>
      <c r="I1843">
        <v>9826594.5</v>
      </c>
      <c r="J1843" t="s">
        <v>641</v>
      </c>
    </row>
    <row r="1844" spans="1:10">
      <c r="A1844">
        <v>8</v>
      </c>
      <c r="B1844">
        <v>28</v>
      </c>
      <c r="C1844" t="s">
        <v>707</v>
      </c>
      <c r="D1844" t="s">
        <v>673</v>
      </c>
      <c r="E1844" t="s">
        <v>653</v>
      </c>
      <c r="F1844">
        <v>8556.93</v>
      </c>
      <c r="G1844">
        <v>0</v>
      </c>
      <c r="H1844" t="s">
        <v>602</v>
      </c>
      <c r="I1844">
        <v>9835151.43</v>
      </c>
      <c r="J1844" t="s">
        <v>641</v>
      </c>
    </row>
    <row r="1845" spans="1:10">
      <c r="A1845">
        <v>8</v>
      </c>
      <c r="B1845">
        <v>28</v>
      </c>
      <c r="C1845" t="s">
        <v>707</v>
      </c>
      <c r="D1845" t="s">
        <v>667</v>
      </c>
      <c r="E1845" t="s">
        <v>653</v>
      </c>
      <c r="F1845">
        <v>61206.52</v>
      </c>
      <c r="G1845">
        <v>0</v>
      </c>
      <c r="H1845" t="s">
        <v>602</v>
      </c>
      <c r="I1845">
        <v>9896357.95</v>
      </c>
      <c r="J1845" t="s">
        <v>641</v>
      </c>
    </row>
    <row r="1846" spans="1:10">
      <c r="A1846">
        <v>8</v>
      </c>
      <c r="B1846">
        <v>28</v>
      </c>
      <c r="C1846" t="s">
        <v>707</v>
      </c>
      <c r="D1846" t="s">
        <v>668</v>
      </c>
      <c r="E1846" t="s">
        <v>653</v>
      </c>
      <c r="F1846">
        <v>5092.22</v>
      </c>
      <c r="G1846">
        <v>0</v>
      </c>
      <c r="H1846" t="s">
        <v>602</v>
      </c>
      <c r="I1846">
        <v>9901450.17</v>
      </c>
      <c r="J1846" t="s">
        <v>641</v>
      </c>
    </row>
    <row r="1847" spans="1:10">
      <c r="A1847">
        <v>8</v>
      </c>
      <c r="B1847">
        <v>28</v>
      </c>
      <c r="C1847" t="s">
        <v>707</v>
      </c>
      <c r="D1847" t="s">
        <v>675</v>
      </c>
      <c r="E1847" t="s">
        <v>653</v>
      </c>
      <c r="F1847">
        <v>6220.46</v>
      </c>
      <c r="G1847">
        <v>0</v>
      </c>
      <c r="H1847" t="s">
        <v>602</v>
      </c>
      <c r="I1847">
        <v>9907670.63</v>
      </c>
      <c r="J1847" t="s">
        <v>641</v>
      </c>
    </row>
    <row r="1848" spans="1:10">
      <c r="A1848">
        <v>8</v>
      </c>
      <c r="B1848">
        <v>28</v>
      </c>
      <c r="C1848" t="s">
        <v>707</v>
      </c>
      <c r="D1848" t="s">
        <v>687</v>
      </c>
      <c r="E1848" t="s">
        <v>653</v>
      </c>
      <c r="F1848">
        <v>1337.96</v>
      </c>
      <c r="G1848">
        <v>0</v>
      </c>
      <c r="H1848" t="s">
        <v>602</v>
      </c>
      <c r="I1848">
        <v>9909008.59</v>
      </c>
      <c r="J1848" t="s">
        <v>641</v>
      </c>
    </row>
    <row r="1849" hidden="1" spans="1:10">
      <c r="A1849">
        <v>8</v>
      </c>
      <c r="B1849">
        <v>29</v>
      </c>
      <c r="C1849" t="s">
        <v>709</v>
      </c>
      <c r="D1849" t="s">
        <v>696</v>
      </c>
      <c r="E1849" t="s">
        <v>671</v>
      </c>
      <c r="F1849">
        <v>0</v>
      </c>
      <c r="G1849">
        <v>830.44</v>
      </c>
      <c r="H1849" t="s">
        <v>602</v>
      </c>
      <c r="I1849">
        <v>9908178.15</v>
      </c>
      <c r="J1849" t="s">
        <v>641</v>
      </c>
    </row>
    <row r="1850" hidden="1" spans="1:10">
      <c r="A1850">
        <v>8</v>
      </c>
      <c r="B1850">
        <v>29</v>
      </c>
      <c r="C1850" t="s">
        <v>709</v>
      </c>
      <c r="D1850" t="s">
        <v>776</v>
      </c>
      <c r="E1850" t="s">
        <v>671</v>
      </c>
      <c r="F1850">
        <v>0</v>
      </c>
      <c r="G1850">
        <v>7343.87</v>
      </c>
      <c r="H1850" t="s">
        <v>602</v>
      </c>
      <c r="I1850">
        <v>9900834.28</v>
      </c>
      <c r="J1850" t="s">
        <v>641</v>
      </c>
    </row>
    <row r="1851" hidden="1" spans="1:10">
      <c r="A1851">
        <v>8</v>
      </c>
      <c r="B1851">
        <v>29</v>
      </c>
      <c r="C1851" t="s">
        <v>709</v>
      </c>
      <c r="D1851" t="s">
        <v>745</v>
      </c>
      <c r="E1851" t="s">
        <v>671</v>
      </c>
      <c r="F1851">
        <v>0</v>
      </c>
      <c r="G1851">
        <v>59421.18</v>
      </c>
      <c r="H1851" t="s">
        <v>602</v>
      </c>
      <c r="I1851">
        <v>9841413.1</v>
      </c>
      <c r="J1851" t="s">
        <v>641</v>
      </c>
    </row>
    <row r="1852" hidden="1" spans="1:10">
      <c r="A1852">
        <v>8</v>
      </c>
      <c r="B1852">
        <v>29</v>
      </c>
      <c r="C1852" t="s">
        <v>709</v>
      </c>
      <c r="D1852" t="s">
        <v>661</v>
      </c>
      <c r="E1852" t="s">
        <v>671</v>
      </c>
      <c r="F1852">
        <v>0</v>
      </c>
      <c r="G1852">
        <v>9805.14</v>
      </c>
      <c r="H1852" t="s">
        <v>602</v>
      </c>
      <c r="I1852">
        <v>9831607.96</v>
      </c>
      <c r="J1852" t="s">
        <v>641</v>
      </c>
    </row>
    <row r="1853" hidden="1" spans="1:10">
      <c r="A1853">
        <v>8</v>
      </c>
      <c r="B1853">
        <v>29</v>
      </c>
      <c r="C1853" t="s">
        <v>709</v>
      </c>
      <c r="D1853" t="s">
        <v>683</v>
      </c>
      <c r="E1853" t="s">
        <v>671</v>
      </c>
      <c r="F1853">
        <v>0</v>
      </c>
      <c r="G1853">
        <v>1210.65</v>
      </c>
      <c r="H1853" t="s">
        <v>602</v>
      </c>
      <c r="I1853">
        <v>9830397.31</v>
      </c>
      <c r="J1853" t="s">
        <v>641</v>
      </c>
    </row>
    <row r="1854" spans="1:10">
      <c r="A1854">
        <v>8</v>
      </c>
      <c r="B1854">
        <v>29</v>
      </c>
      <c r="C1854" t="s">
        <v>709</v>
      </c>
      <c r="D1854" t="s">
        <v>667</v>
      </c>
      <c r="E1854" t="s">
        <v>653</v>
      </c>
      <c r="F1854">
        <v>30952.72</v>
      </c>
      <c r="G1854">
        <v>0</v>
      </c>
      <c r="H1854" t="s">
        <v>602</v>
      </c>
      <c r="I1854">
        <v>9861350.03</v>
      </c>
      <c r="J1854" t="s">
        <v>641</v>
      </c>
    </row>
    <row r="1855" spans="1:10">
      <c r="A1855">
        <v>8</v>
      </c>
      <c r="B1855">
        <v>29</v>
      </c>
      <c r="C1855" t="s">
        <v>709</v>
      </c>
      <c r="D1855" t="s">
        <v>668</v>
      </c>
      <c r="E1855" t="s">
        <v>653</v>
      </c>
      <c r="F1855">
        <v>5092.22</v>
      </c>
      <c r="G1855">
        <v>0</v>
      </c>
      <c r="H1855" t="s">
        <v>602</v>
      </c>
      <c r="I1855">
        <v>9866442.25</v>
      </c>
      <c r="J1855" t="s">
        <v>641</v>
      </c>
    </row>
    <row r="1856" spans="1:10">
      <c r="A1856">
        <v>8</v>
      </c>
      <c r="B1856">
        <v>29</v>
      </c>
      <c r="C1856" t="s">
        <v>709</v>
      </c>
      <c r="D1856" t="s">
        <v>675</v>
      </c>
      <c r="E1856" t="s">
        <v>653</v>
      </c>
      <c r="F1856">
        <v>2536.1</v>
      </c>
      <c r="G1856">
        <v>0</v>
      </c>
      <c r="H1856" t="s">
        <v>602</v>
      </c>
      <c r="I1856">
        <v>9868978.35</v>
      </c>
      <c r="J1856" t="s">
        <v>641</v>
      </c>
    </row>
    <row r="1857" hidden="1" spans="1:10">
      <c r="A1857">
        <v>8</v>
      </c>
      <c r="B1857">
        <v>30</v>
      </c>
      <c r="C1857" t="s">
        <v>712</v>
      </c>
      <c r="D1857" t="s">
        <v>795</v>
      </c>
      <c r="E1857" t="s">
        <v>671</v>
      </c>
      <c r="F1857">
        <v>0</v>
      </c>
      <c r="G1857">
        <v>2651.4</v>
      </c>
      <c r="H1857" t="s">
        <v>602</v>
      </c>
      <c r="I1857">
        <v>9866326.95</v>
      </c>
      <c r="J1857" t="s">
        <v>641</v>
      </c>
    </row>
    <row r="1858" hidden="1" spans="1:10">
      <c r="A1858">
        <v>8</v>
      </c>
      <c r="B1858">
        <v>30</v>
      </c>
      <c r="C1858" t="s">
        <v>712</v>
      </c>
      <c r="D1858" t="s">
        <v>696</v>
      </c>
      <c r="E1858" t="s">
        <v>671</v>
      </c>
      <c r="F1858">
        <v>0</v>
      </c>
      <c r="G1858">
        <v>810.43</v>
      </c>
      <c r="H1858" t="s">
        <v>602</v>
      </c>
      <c r="I1858">
        <v>9865516.52</v>
      </c>
      <c r="J1858" t="s">
        <v>641</v>
      </c>
    </row>
    <row r="1859" hidden="1" spans="1:10">
      <c r="A1859">
        <v>8</v>
      </c>
      <c r="B1859">
        <v>30</v>
      </c>
      <c r="C1859" t="s">
        <v>712</v>
      </c>
      <c r="D1859" t="s">
        <v>776</v>
      </c>
      <c r="E1859" t="s">
        <v>671</v>
      </c>
      <c r="F1859">
        <v>0</v>
      </c>
      <c r="G1859">
        <v>10335.44</v>
      </c>
      <c r="H1859" t="s">
        <v>602</v>
      </c>
      <c r="I1859">
        <v>9855181.08</v>
      </c>
      <c r="J1859" t="s">
        <v>641</v>
      </c>
    </row>
    <row r="1860" hidden="1" spans="1:10">
      <c r="A1860">
        <v>8</v>
      </c>
      <c r="B1860">
        <v>30</v>
      </c>
      <c r="C1860" t="s">
        <v>712</v>
      </c>
      <c r="D1860" t="s">
        <v>745</v>
      </c>
      <c r="E1860" t="s">
        <v>671</v>
      </c>
      <c r="F1860">
        <v>0</v>
      </c>
      <c r="G1860">
        <v>231461.46</v>
      </c>
      <c r="H1860" t="s">
        <v>602</v>
      </c>
      <c r="I1860">
        <v>9623719.62</v>
      </c>
      <c r="J1860" t="s">
        <v>641</v>
      </c>
    </row>
    <row r="1861" hidden="1" spans="1:10">
      <c r="A1861">
        <v>8</v>
      </c>
      <c r="B1861">
        <v>30</v>
      </c>
      <c r="C1861" t="s">
        <v>712</v>
      </c>
      <c r="D1861" t="s">
        <v>661</v>
      </c>
      <c r="E1861" t="s">
        <v>671</v>
      </c>
      <c r="F1861">
        <v>0</v>
      </c>
      <c r="G1861">
        <v>4852.55</v>
      </c>
      <c r="H1861" t="s">
        <v>602</v>
      </c>
      <c r="I1861">
        <v>9618867.07</v>
      </c>
      <c r="J1861" t="s">
        <v>641</v>
      </c>
    </row>
    <row r="1862" spans="1:10">
      <c r="A1862">
        <v>8</v>
      </c>
      <c r="B1862">
        <v>30</v>
      </c>
      <c r="C1862" t="s">
        <v>712</v>
      </c>
      <c r="D1862" t="s">
        <v>667</v>
      </c>
      <c r="E1862" t="s">
        <v>653</v>
      </c>
      <c r="F1862">
        <v>58979.91</v>
      </c>
      <c r="G1862">
        <v>0</v>
      </c>
      <c r="H1862" t="s">
        <v>602</v>
      </c>
      <c r="I1862">
        <v>9677846.98</v>
      </c>
      <c r="J1862" t="s">
        <v>641</v>
      </c>
    </row>
    <row r="1863" spans="1:10">
      <c r="A1863">
        <v>8</v>
      </c>
      <c r="B1863">
        <v>30</v>
      </c>
      <c r="C1863" t="s">
        <v>712</v>
      </c>
      <c r="D1863" t="s">
        <v>668</v>
      </c>
      <c r="E1863" t="s">
        <v>653</v>
      </c>
      <c r="F1863">
        <v>4862.57</v>
      </c>
      <c r="G1863">
        <v>0</v>
      </c>
      <c r="H1863" t="s">
        <v>602</v>
      </c>
      <c r="I1863">
        <v>9682709.55</v>
      </c>
      <c r="J1863" t="s">
        <v>641</v>
      </c>
    </row>
    <row r="1864" hidden="1" spans="4:9">
      <c r="D1864" t="s">
        <v>726</v>
      </c>
      <c r="F1864">
        <v>1505470.11</v>
      </c>
      <c r="G1864">
        <v>1483489.13</v>
      </c>
      <c r="H1864" t="s">
        <v>602</v>
      </c>
      <c r="I1864">
        <v>9682709.55</v>
      </c>
    </row>
    <row r="1865" hidden="1" spans="4:9">
      <c r="D1865" t="s">
        <v>727</v>
      </c>
      <c r="F1865">
        <v>73653619.44</v>
      </c>
      <c r="G1865">
        <v>75455035.15</v>
      </c>
      <c r="H1865" t="s">
        <v>602</v>
      </c>
      <c r="I1865">
        <v>9682709.55</v>
      </c>
    </row>
    <row r="1866" hidden="1" spans="1:10">
      <c r="A1866">
        <v>9</v>
      </c>
      <c r="B1866">
        <v>2</v>
      </c>
      <c r="C1866" t="s">
        <v>730</v>
      </c>
      <c r="D1866" t="s">
        <v>793</v>
      </c>
      <c r="E1866" t="s">
        <v>671</v>
      </c>
      <c r="F1866">
        <v>0</v>
      </c>
      <c r="G1866">
        <v>1240.65</v>
      </c>
      <c r="H1866" t="s">
        <v>602</v>
      </c>
      <c r="I1866">
        <v>9681468.9</v>
      </c>
      <c r="J1866" t="s">
        <v>641</v>
      </c>
    </row>
    <row r="1867" hidden="1" spans="1:10">
      <c r="A1867">
        <v>9</v>
      </c>
      <c r="B1867">
        <v>2</v>
      </c>
      <c r="C1867" t="s">
        <v>730</v>
      </c>
      <c r="D1867" t="s">
        <v>639</v>
      </c>
      <c r="E1867" t="s">
        <v>671</v>
      </c>
      <c r="F1867">
        <v>0</v>
      </c>
      <c r="G1867">
        <v>3771.98</v>
      </c>
      <c r="H1867" t="s">
        <v>602</v>
      </c>
      <c r="I1867">
        <v>9677696.92</v>
      </c>
      <c r="J1867" t="s">
        <v>641</v>
      </c>
    </row>
    <row r="1868" hidden="1" spans="1:10">
      <c r="A1868">
        <v>9</v>
      </c>
      <c r="B1868">
        <v>2</v>
      </c>
      <c r="C1868" t="s">
        <v>730</v>
      </c>
      <c r="D1868" t="s">
        <v>795</v>
      </c>
      <c r="E1868" t="s">
        <v>671</v>
      </c>
      <c r="F1868">
        <v>0</v>
      </c>
      <c r="G1868">
        <v>7614</v>
      </c>
      <c r="H1868" t="s">
        <v>602</v>
      </c>
      <c r="I1868">
        <v>9670082.92</v>
      </c>
      <c r="J1868" t="s">
        <v>641</v>
      </c>
    </row>
    <row r="1869" hidden="1" spans="1:10">
      <c r="A1869">
        <v>9</v>
      </c>
      <c r="B1869">
        <v>2</v>
      </c>
      <c r="C1869" t="s">
        <v>730</v>
      </c>
      <c r="D1869" t="s">
        <v>682</v>
      </c>
      <c r="E1869" t="s">
        <v>671</v>
      </c>
      <c r="F1869">
        <v>0</v>
      </c>
      <c r="G1869">
        <v>6333.33</v>
      </c>
      <c r="H1869" t="s">
        <v>602</v>
      </c>
      <c r="I1869">
        <v>9663749.59</v>
      </c>
      <c r="J1869" t="s">
        <v>641</v>
      </c>
    </row>
    <row r="1870" hidden="1" spans="1:10">
      <c r="A1870">
        <v>9</v>
      </c>
      <c r="B1870">
        <v>2</v>
      </c>
      <c r="C1870" t="s">
        <v>730</v>
      </c>
      <c r="D1870" t="s">
        <v>683</v>
      </c>
      <c r="E1870" t="s">
        <v>671</v>
      </c>
      <c r="F1870">
        <v>0</v>
      </c>
      <c r="G1870">
        <v>1850.99</v>
      </c>
      <c r="H1870" t="s">
        <v>602</v>
      </c>
      <c r="I1870">
        <v>9661898.6</v>
      </c>
      <c r="J1870" t="s">
        <v>641</v>
      </c>
    </row>
    <row r="1871" spans="1:10">
      <c r="A1871">
        <v>9</v>
      </c>
      <c r="B1871">
        <v>2</v>
      </c>
      <c r="C1871" t="s">
        <v>730</v>
      </c>
      <c r="D1871" t="s">
        <v>721</v>
      </c>
      <c r="E1871" t="s">
        <v>653</v>
      </c>
      <c r="F1871">
        <v>48006.68</v>
      </c>
      <c r="G1871">
        <v>0</v>
      </c>
      <c r="H1871" t="s">
        <v>602</v>
      </c>
      <c r="I1871">
        <v>9709905.28</v>
      </c>
      <c r="J1871" t="s">
        <v>641</v>
      </c>
    </row>
    <row r="1872" spans="1:10">
      <c r="A1872">
        <v>9</v>
      </c>
      <c r="B1872">
        <v>2</v>
      </c>
      <c r="C1872" t="s">
        <v>730</v>
      </c>
      <c r="D1872" t="s">
        <v>685</v>
      </c>
      <c r="E1872" t="s">
        <v>653</v>
      </c>
      <c r="F1872">
        <v>3195.12</v>
      </c>
      <c r="G1872">
        <v>0</v>
      </c>
      <c r="H1872" t="s">
        <v>602</v>
      </c>
      <c r="I1872">
        <v>9713100.4</v>
      </c>
      <c r="J1872" t="s">
        <v>641</v>
      </c>
    </row>
    <row r="1873" spans="1:10">
      <c r="A1873">
        <v>9</v>
      </c>
      <c r="B1873">
        <v>2</v>
      </c>
      <c r="C1873" t="s">
        <v>730</v>
      </c>
      <c r="D1873" t="s">
        <v>657</v>
      </c>
      <c r="E1873" t="s">
        <v>653</v>
      </c>
      <c r="F1873">
        <v>1198.17</v>
      </c>
      <c r="G1873">
        <v>0</v>
      </c>
      <c r="H1873" t="s">
        <v>602</v>
      </c>
      <c r="I1873">
        <v>9714298.57</v>
      </c>
      <c r="J1873" t="s">
        <v>641</v>
      </c>
    </row>
    <row r="1874" spans="1:10">
      <c r="A1874">
        <v>9</v>
      </c>
      <c r="B1874">
        <v>2</v>
      </c>
      <c r="C1874" t="s">
        <v>730</v>
      </c>
      <c r="D1874" t="s">
        <v>667</v>
      </c>
      <c r="E1874" t="s">
        <v>653</v>
      </c>
      <c r="F1874">
        <v>89912.66</v>
      </c>
      <c r="G1874">
        <v>0</v>
      </c>
      <c r="H1874" t="s">
        <v>602</v>
      </c>
      <c r="I1874">
        <v>9804211.23</v>
      </c>
      <c r="J1874" t="s">
        <v>641</v>
      </c>
    </row>
    <row r="1875" spans="1:10">
      <c r="A1875">
        <v>9</v>
      </c>
      <c r="B1875">
        <v>2</v>
      </c>
      <c r="C1875" t="s">
        <v>730</v>
      </c>
      <c r="D1875" t="s">
        <v>675</v>
      </c>
      <c r="E1875" t="s">
        <v>653</v>
      </c>
      <c r="F1875">
        <v>1857.14</v>
      </c>
      <c r="G1875">
        <v>0</v>
      </c>
      <c r="H1875" t="s">
        <v>602</v>
      </c>
      <c r="I1875">
        <v>9806068.37</v>
      </c>
      <c r="J1875" t="s">
        <v>641</v>
      </c>
    </row>
    <row r="1876" hidden="1" spans="1:10">
      <c r="A1876">
        <v>9</v>
      </c>
      <c r="B1876">
        <v>3</v>
      </c>
      <c r="C1876" t="s">
        <v>720</v>
      </c>
      <c r="D1876" t="s">
        <v>795</v>
      </c>
      <c r="E1876" t="s">
        <v>671</v>
      </c>
      <c r="F1876">
        <v>0</v>
      </c>
      <c r="G1876">
        <v>2381.25</v>
      </c>
      <c r="H1876" t="s">
        <v>602</v>
      </c>
      <c r="I1876">
        <v>9803687.12</v>
      </c>
      <c r="J1876" t="s">
        <v>641</v>
      </c>
    </row>
    <row r="1877" hidden="1" spans="1:10">
      <c r="A1877">
        <v>9</v>
      </c>
      <c r="B1877">
        <v>3</v>
      </c>
      <c r="C1877" t="s">
        <v>720</v>
      </c>
      <c r="D1877" t="s">
        <v>711</v>
      </c>
      <c r="E1877" t="s">
        <v>671</v>
      </c>
      <c r="F1877">
        <v>0</v>
      </c>
      <c r="G1877">
        <v>1180.62</v>
      </c>
      <c r="H1877" t="s">
        <v>602</v>
      </c>
      <c r="I1877">
        <v>9802506.5</v>
      </c>
      <c r="J1877" t="s">
        <v>641</v>
      </c>
    </row>
    <row r="1878" spans="1:10">
      <c r="A1878">
        <v>9</v>
      </c>
      <c r="B1878">
        <v>3</v>
      </c>
      <c r="C1878" t="s">
        <v>720</v>
      </c>
      <c r="D1878" t="s">
        <v>675</v>
      </c>
      <c r="E1878" t="s">
        <v>690</v>
      </c>
      <c r="F1878">
        <v>639.02</v>
      </c>
      <c r="G1878">
        <v>0</v>
      </c>
      <c r="H1878" t="s">
        <v>602</v>
      </c>
      <c r="I1878">
        <v>9803145.52</v>
      </c>
      <c r="J1878" t="s">
        <v>641</v>
      </c>
    </row>
    <row r="1879" hidden="1" spans="1:10">
      <c r="A1879">
        <v>9</v>
      </c>
      <c r="B1879">
        <v>4</v>
      </c>
      <c r="C1879" t="s">
        <v>732</v>
      </c>
      <c r="D1879" t="s">
        <v>780</v>
      </c>
      <c r="E1879" t="s">
        <v>671</v>
      </c>
      <c r="F1879">
        <v>0</v>
      </c>
      <c r="G1879">
        <v>3021.59</v>
      </c>
      <c r="H1879" t="s">
        <v>602</v>
      </c>
      <c r="I1879">
        <v>9800123.93</v>
      </c>
      <c r="J1879" t="s">
        <v>641</v>
      </c>
    </row>
    <row r="1880" hidden="1" spans="1:10">
      <c r="A1880">
        <v>9</v>
      </c>
      <c r="B1880">
        <v>4</v>
      </c>
      <c r="C1880" t="s">
        <v>732</v>
      </c>
      <c r="D1880" t="s">
        <v>661</v>
      </c>
      <c r="E1880" t="s">
        <v>671</v>
      </c>
      <c r="F1880">
        <v>0</v>
      </c>
      <c r="G1880">
        <v>4842.54</v>
      </c>
      <c r="H1880" t="s">
        <v>602</v>
      </c>
      <c r="I1880">
        <v>9795281.39</v>
      </c>
      <c r="J1880" t="s">
        <v>641</v>
      </c>
    </row>
    <row r="1881" spans="1:10">
      <c r="A1881">
        <v>9</v>
      </c>
      <c r="B1881">
        <v>4</v>
      </c>
      <c r="C1881" t="s">
        <v>732</v>
      </c>
      <c r="D1881" t="s">
        <v>657</v>
      </c>
      <c r="E1881" t="s">
        <v>690</v>
      </c>
      <c r="F1881">
        <v>1208.15</v>
      </c>
      <c r="G1881">
        <v>0</v>
      </c>
      <c r="H1881" t="s">
        <v>602</v>
      </c>
      <c r="I1881">
        <v>9796489.54</v>
      </c>
      <c r="J1881" t="s">
        <v>641</v>
      </c>
    </row>
    <row r="1882" hidden="1" spans="1:10">
      <c r="A1882">
        <v>9</v>
      </c>
      <c r="B1882">
        <v>5</v>
      </c>
      <c r="C1882" t="s">
        <v>733</v>
      </c>
      <c r="D1882" t="s">
        <v>793</v>
      </c>
      <c r="E1882" t="s">
        <v>671</v>
      </c>
      <c r="F1882">
        <v>0</v>
      </c>
      <c r="G1882">
        <v>1200.63</v>
      </c>
      <c r="H1882" t="s">
        <v>602</v>
      </c>
      <c r="I1882">
        <v>9795288.91</v>
      </c>
      <c r="J1882" t="s">
        <v>641</v>
      </c>
    </row>
    <row r="1883" hidden="1" spans="1:10">
      <c r="A1883">
        <v>9</v>
      </c>
      <c r="B1883">
        <v>5</v>
      </c>
      <c r="C1883" t="s">
        <v>733</v>
      </c>
      <c r="D1883" t="s">
        <v>750</v>
      </c>
      <c r="E1883" t="s">
        <v>671</v>
      </c>
      <c r="F1883">
        <v>0</v>
      </c>
      <c r="G1883">
        <v>48025.21</v>
      </c>
      <c r="H1883" t="s">
        <v>602</v>
      </c>
      <c r="I1883">
        <v>9747263.7</v>
      </c>
      <c r="J1883" t="s">
        <v>641</v>
      </c>
    </row>
    <row r="1884" hidden="1" spans="1:10">
      <c r="A1884">
        <v>9</v>
      </c>
      <c r="B1884">
        <v>5</v>
      </c>
      <c r="C1884" t="s">
        <v>733</v>
      </c>
      <c r="D1884" t="s">
        <v>661</v>
      </c>
      <c r="E1884" t="s">
        <v>671</v>
      </c>
      <c r="F1884">
        <v>0</v>
      </c>
      <c r="G1884">
        <v>4852.55</v>
      </c>
      <c r="H1884" t="s">
        <v>602</v>
      </c>
      <c r="I1884">
        <v>9742411.15</v>
      </c>
      <c r="J1884" t="s">
        <v>641</v>
      </c>
    </row>
    <row r="1885" hidden="1" spans="1:10">
      <c r="A1885">
        <v>9</v>
      </c>
      <c r="B1885">
        <v>5</v>
      </c>
      <c r="C1885" t="s">
        <v>733</v>
      </c>
      <c r="D1885" t="s">
        <v>683</v>
      </c>
      <c r="E1885" t="s">
        <v>671</v>
      </c>
      <c r="F1885">
        <v>0</v>
      </c>
      <c r="G1885">
        <v>620.33</v>
      </c>
      <c r="H1885" t="s">
        <v>602</v>
      </c>
      <c r="I1885">
        <v>9741790.82</v>
      </c>
      <c r="J1885" t="s">
        <v>641</v>
      </c>
    </row>
    <row r="1886" spans="1:10">
      <c r="A1886">
        <v>9</v>
      </c>
      <c r="B1886">
        <v>5</v>
      </c>
      <c r="C1886" t="s">
        <v>733</v>
      </c>
      <c r="D1886" t="s">
        <v>721</v>
      </c>
      <c r="E1886" t="s">
        <v>697</v>
      </c>
      <c r="F1886">
        <v>16654.56</v>
      </c>
      <c r="G1886">
        <v>0</v>
      </c>
      <c r="H1886" t="s">
        <v>602</v>
      </c>
      <c r="I1886">
        <v>9758445.38</v>
      </c>
      <c r="J1886" t="s">
        <v>641</v>
      </c>
    </row>
    <row r="1887" spans="1:10">
      <c r="A1887">
        <v>9</v>
      </c>
      <c r="B1887">
        <v>5</v>
      </c>
      <c r="C1887" t="s">
        <v>733</v>
      </c>
      <c r="D1887" t="s">
        <v>668</v>
      </c>
      <c r="E1887" t="s">
        <v>697</v>
      </c>
      <c r="F1887">
        <v>9884.9</v>
      </c>
      <c r="G1887">
        <v>0</v>
      </c>
      <c r="H1887" t="s">
        <v>602</v>
      </c>
      <c r="I1887">
        <v>9768330.28</v>
      </c>
      <c r="J1887" t="s">
        <v>641</v>
      </c>
    </row>
    <row r="1888" hidden="1" spans="1:10">
      <c r="A1888">
        <v>9</v>
      </c>
      <c r="B1888">
        <v>6</v>
      </c>
      <c r="C1888" t="s">
        <v>638</v>
      </c>
      <c r="D1888" t="s">
        <v>711</v>
      </c>
      <c r="E1888" t="s">
        <v>784</v>
      </c>
      <c r="F1888">
        <v>0</v>
      </c>
      <c r="G1888">
        <v>1210.64</v>
      </c>
      <c r="H1888" t="s">
        <v>602</v>
      </c>
      <c r="I1888">
        <v>9767119.64</v>
      </c>
      <c r="J1888" t="s">
        <v>641</v>
      </c>
    </row>
    <row r="1889" hidden="1" spans="1:10">
      <c r="A1889">
        <v>9</v>
      </c>
      <c r="B1889">
        <v>6</v>
      </c>
      <c r="C1889" t="s">
        <v>638</v>
      </c>
      <c r="D1889" t="s">
        <v>692</v>
      </c>
      <c r="E1889" t="s">
        <v>784</v>
      </c>
      <c r="F1889">
        <v>0</v>
      </c>
      <c r="G1889">
        <v>558693.16</v>
      </c>
      <c r="H1889" t="s">
        <v>602</v>
      </c>
      <c r="I1889">
        <v>9208426.48</v>
      </c>
      <c r="J1889" t="s">
        <v>641</v>
      </c>
    </row>
    <row r="1890" hidden="1" spans="1:10">
      <c r="A1890">
        <v>9</v>
      </c>
      <c r="B1890">
        <v>6</v>
      </c>
      <c r="C1890" t="s">
        <v>638</v>
      </c>
      <c r="D1890" t="s">
        <v>683</v>
      </c>
      <c r="E1890" t="s">
        <v>784</v>
      </c>
      <c r="F1890">
        <v>0</v>
      </c>
      <c r="G1890">
        <v>650.35</v>
      </c>
      <c r="H1890" t="s">
        <v>602</v>
      </c>
      <c r="I1890">
        <v>9207776.13</v>
      </c>
      <c r="J1890" t="s">
        <v>641</v>
      </c>
    </row>
    <row r="1891" spans="1:10">
      <c r="A1891">
        <v>9</v>
      </c>
      <c r="B1891">
        <v>6</v>
      </c>
      <c r="C1891" t="s">
        <v>638</v>
      </c>
      <c r="D1891" t="s">
        <v>811</v>
      </c>
      <c r="E1891" t="s">
        <v>690</v>
      </c>
      <c r="F1891">
        <v>1457.77</v>
      </c>
      <c r="G1891">
        <v>0</v>
      </c>
      <c r="H1891" t="s">
        <v>602</v>
      </c>
      <c r="I1891">
        <v>9209233.9</v>
      </c>
      <c r="J1891" t="s">
        <v>641</v>
      </c>
    </row>
    <row r="1892" spans="1:10">
      <c r="A1892">
        <v>9</v>
      </c>
      <c r="B1892">
        <v>6</v>
      </c>
      <c r="C1892" t="s">
        <v>638</v>
      </c>
      <c r="D1892" t="s">
        <v>675</v>
      </c>
      <c r="E1892" t="s">
        <v>690</v>
      </c>
      <c r="F1892">
        <v>3284.95</v>
      </c>
      <c r="G1892">
        <v>0</v>
      </c>
      <c r="H1892" t="s">
        <v>602</v>
      </c>
      <c r="I1892">
        <v>9212518.85</v>
      </c>
      <c r="J1892" t="s">
        <v>641</v>
      </c>
    </row>
    <row r="1893" spans="1:10">
      <c r="A1893">
        <v>9</v>
      </c>
      <c r="B1893">
        <v>6</v>
      </c>
      <c r="C1893" t="s">
        <v>638</v>
      </c>
      <c r="D1893" t="s">
        <v>657</v>
      </c>
      <c r="E1893" t="s">
        <v>690</v>
      </c>
      <c r="F1893">
        <v>1238.11</v>
      </c>
      <c r="G1893">
        <v>0</v>
      </c>
      <c r="H1893" t="s">
        <v>602</v>
      </c>
      <c r="I1893">
        <v>9213756.96</v>
      </c>
      <c r="J1893" t="s">
        <v>641</v>
      </c>
    </row>
    <row r="1894" hidden="1" spans="1:10">
      <c r="A1894">
        <v>9</v>
      </c>
      <c r="B1894">
        <v>9</v>
      </c>
      <c r="C1894" t="s">
        <v>659</v>
      </c>
      <c r="D1894" t="s">
        <v>750</v>
      </c>
      <c r="E1894" t="s">
        <v>671</v>
      </c>
      <c r="F1894">
        <v>0</v>
      </c>
      <c r="G1894">
        <v>47124.73</v>
      </c>
      <c r="H1894" t="s">
        <v>602</v>
      </c>
      <c r="I1894">
        <v>9166632.23</v>
      </c>
      <c r="J1894" t="s">
        <v>641</v>
      </c>
    </row>
    <row r="1895" hidden="1" spans="1:10">
      <c r="A1895">
        <v>9</v>
      </c>
      <c r="B1895">
        <v>9</v>
      </c>
      <c r="C1895" t="s">
        <v>659</v>
      </c>
      <c r="D1895" t="s">
        <v>711</v>
      </c>
      <c r="E1895" t="s">
        <v>671</v>
      </c>
      <c r="F1895">
        <v>0</v>
      </c>
      <c r="G1895">
        <v>3481.84</v>
      </c>
      <c r="H1895" t="s">
        <v>602</v>
      </c>
      <c r="I1895">
        <v>9163150.39</v>
      </c>
      <c r="J1895" t="s">
        <v>641</v>
      </c>
    </row>
    <row r="1896" hidden="1" spans="1:10">
      <c r="A1896">
        <v>9</v>
      </c>
      <c r="B1896">
        <v>9</v>
      </c>
      <c r="C1896" t="s">
        <v>659</v>
      </c>
      <c r="D1896" t="s">
        <v>672</v>
      </c>
      <c r="E1896" t="s">
        <v>671</v>
      </c>
      <c r="F1896">
        <v>0</v>
      </c>
      <c r="G1896">
        <v>8324.37</v>
      </c>
      <c r="H1896" t="s">
        <v>602</v>
      </c>
      <c r="I1896">
        <v>9154826.02</v>
      </c>
      <c r="J1896" t="s">
        <v>641</v>
      </c>
    </row>
    <row r="1897" hidden="1" spans="1:10">
      <c r="A1897">
        <v>9</v>
      </c>
      <c r="B1897">
        <v>9</v>
      </c>
      <c r="C1897" t="s">
        <v>659</v>
      </c>
      <c r="D1897" t="s">
        <v>692</v>
      </c>
      <c r="E1897" t="s">
        <v>671</v>
      </c>
      <c r="F1897">
        <v>0</v>
      </c>
      <c r="G1897">
        <v>1590.84</v>
      </c>
      <c r="H1897" t="s">
        <v>602</v>
      </c>
      <c r="I1897">
        <v>9153235.18</v>
      </c>
      <c r="J1897" t="s">
        <v>641</v>
      </c>
    </row>
    <row r="1898" spans="1:10">
      <c r="A1898">
        <v>9</v>
      </c>
      <c r="B1898">
        <v>9</v>
      </c>
      <c r="C1898" t="s">
        <v>659</v>
      </c>
      <c r="D1898" t="s">
        <v>657</v>
      </c>
      <c r="E1898" t="s">
        <v>697</v>
      </c>
      <c r="F1898">
        <v>1178.2</v>
      </c>
      <c r="G1898">
        <v>0</v>
      </c>
      <c r="H1898" t="s">
        <v>602</v>
      </c>
      <c r="I1898">
        <v>9154413.38</v>
      </c>
      <c r="J1898" t="s">
        <v>641</v>
      </c>
    </row>
    <row r="1899" spans="1:10">
      <c r="A1899">
        <v>9</v>
      </c>
      <c r="B1899">
        <v>9</v>
      </c>
      <c r="C1899" t="s">
        <v>659</v>
      </c>
      <c r="D1899" t="s">
        <v>675</v>
      </c>
      <c r="E1899" t="s">
        <v>697</v>
      </c>
      <c r="F1899">
        <v>2066.83</v>
      </c>
      <c r="G1899">
        <v>0</v>
      </c>
      <c r="H1899" t="s">
        <v>602</v>
      </c>
      <c r="I1899">
        <v>9156480.21</v>
      </c>
      <c r="J1899" t="s">
        <v>641</v>
      </c>
    </row>
    <row r="1900" hidden="1" spans="1:10">
      <c r="A1900">
        <v>9</v>
      </c>
      <c r="B1900">
        <v>10</v>
      </c>
      <c r="C1900" t="s">
        <v>670</v>
      </c>
      <c r="D1900" t="s">
        <v>711</v>
      </c>
      <c r="E1900" t="s">
        <v>671</v>
      </c>
      <c r="F1900">
        <v>0</v>
      </c>
      <c r="G1900">
        <v>1280.67</v>
      </c>
      <c r="H1900" t="s">
        <v>602</v>
      </c>
      <c r="I1900">
        <v>9155199.54</v>
      </c>
      <c r="J1900" t="s">
        <v>641</v>
      </c>
    </row>
    <row r="1901" hidden="1" spans="1:10">
      <c r="A1901">
        <v>9</v>
      </c>
      <c r="B1901">
        <v>10</v>
      </c>
      <c r="C1901" t="s">
        <v>670</v>
      </c>
      <c r="D1901" t="s">
        <v>672</v>
      </c>
      <c r="E1901" t="s">
        <v>671</v>
      </c>
      <c r="F1901">
        <v>0</v>
      </c>
      <c r="G1901">
        <v>49876.19</v>
      </c>
      <c r="H1901" t="s">
        <v>602</v>
      </c>
      <c r="I1901">
        <v>9105323.35</v>
      </c>
      <c r="J1901" t="s">
        <v>641</v>
      </c>
    </row>
    <row r="1902" hidden="1" spans="1:10">
      <c r="A1902">
        <v>9</v>
      </c>
      <c r="B1902">
        <v>10</v>
      </c>
      <c r="C1902" t="s">
        <v>670</v>
      </c>
      <c r="D1902" t="s">
        <v>692</v>
      </c>
      <c r="E1902" t="s">
        <v>671</v>
      </c>
      <c r="F1902">
        <v>0</v>
      </c>
      <c r="G1902">
        <v>1580.83</v>
      </c>
      <c r="H1902" t="s">
        <v>602</v>
      </c>
      <c r="I1902">
        <v>9103742.52</v>
      </c>
      <c r="J1902" t="s">
        <v>641</v>
      </c>
    </row>
    <row r="1903" hidden="1" spans="1:10">
      <c r="A1903">
        <v>9</v>
      </c>
      <c r="B1903">
        <v>10</v>
      </c>
      <c r="C1903" t="s">
        <v>670</v>
      </c>
      <c r="D1903" t="s">
        <v>683</v>
      </c>
      <c r="E1903" t="s">
        <v>671</v>
      </c>
      <c r="F1903">
        <v>0</v>
      </c>
      <c r="G1903">
        <v>1350.72</v>
      </c>
      <c r="H1903" t="s">
        <v>602</v>
      </c>
      <c r="I1903">
        <v>9102391.8</v>
      </c>
      <c r="J1903" t="s">
        <v>641</v>
      </c>
    </row>
    <row r="1904" hidden="1" spans="1:10">
      <c r="A1904">
        <v>9</v>
      </c>
      <c r="B1904">
        <v>10</v>
      </c>
      <c r="C1904" t="s">
        <v>670</v>
      </c>
      <c r="D1904" t="s">
        <v>663</v>
      </c>
      <c r="E1904" t="s">
        <v>671</v>
      </c>
      <c r="F1904">
        <v>0</v>
      </c>
      <c r="G1904">
        <v>1310.69</v>
      </c>
      <c r="H1904" t="s">
        <v>602</v>
      </c>
      <c r="I1904">
        <v>9101081.11</v>
      </c>
      <c r="J1904" t="s">
        <v>641</v>
      </c>
    </row>
    <row r="1905" spans="1:10">
      <c r="A1905">
        <v>9</v>
      </c>
      <c r="B1905">
        <v>10</v>
      </c>
      <c r="C1905" t="s">
        <v>670</v>
      </c>
      <c r="D1905" t="s">
        <v>657</v>
      </c>
      <c r="E1905" t="s">
        <v>653</v>
      </c>
      <c r="F1905">
        <v>6210.51</v>
      </c>
      <c r="G1905">
        <v>0</v>
      </c>
      <c r="H1905" t="s">
        <v>602</v>
      </c>
      <c r="I1905">
        <v>9107291.62</v>
      </c>
      <c r="J1905" t="s">
        <v>641</v>
      </c>
    </row>
    <row r="1906" spans="1:10">
      <c r="A1906">
        <v>9</v>
      </c>
      <c r="B1906">
        <v>10</v>
      </c>
      <c r="C1906" t="s">
        <v>670</v>
      </c>
      <c r="D1906" t="s">
        <v>667</v>
      </c>
      <c r="E1906" t="s">
        <v>653</v>
      </c>
      <c r="F1906">
        <v>157159.96</v>
      </c>
      <c r="G1906">
        <v>0</v>
      </c>
      <c r="H1906" t="s">
        <v>602</v>
      </c>
      <c r="I1906">
        <v>9264451.58</v>
      </c>
      <c r="J1906" t="s">
        <v>641</v>
      </c>
    </row>
    <row r="1907" spans="1:10">
      <c r="A1907">
        <v>9</v>
      </c>
      <c r="B1907">
        <v>10</v>
      </c>
      <c r="C1907" t="s">
        <v>670</v>
      </c>
      <c r="D1907" t="s">
        <v>668</v>
      </c>
      <c r="E1907" t="s">
        <v>653</v>
      </c>
      <c r="F1907">
        <v>4992.37</v>
      </c>
      <c r="G1907">
        <v>0</v>
      </c>
      <c r="H1907" t="s">
        <v>602</v>
      </c>
      <c r="I1907">
        <v>9269443.95</v>
      </c>
      <c r="J1907" t="s">
        <v>641</v>
      </c>
    </row>
    <row r="1908" hidden="1" spans="1:10">
      <c r="A1908">
        <v>9</v>
      </c>
      <c r="B1908">
        <v>11</v>
      </c>
      <c r="C1908" t="s">
        <v>676</v>
      </c>
      <c r="D1908" t="s">
        <v>750</v>
      </c>
      <c r="E1908" t="s">
        <v>671</v>
      </c>
      <c r="F1908">
        <v>0</v>
      </c>
      <c r="G1908">
        <v>15608.19</v>
      </c>
      <c r="H1908" t="s">
        <v>602</v>
      </c>
      <c r="I1908">
        <v>9253835.76</v>
      </c>
      <c r="J1908" t="s">
        <v>641</v>
      </c>
    </row>
    <row r="1909" hidden="1" spans="1:10">
      <c r="A1909">
        <v>9</v>
      </c>
      <c r="B1909">
        <v>11</v>
      </c>
      <c r="C1909" t="s">
        <v>676</v>
      </c>
      <c r="D1909" t="s">
        <v>795</v>
      </c>
      <c r="E1909" t="s">
        <v>671</v>
      </c>
      <c r="F1909">
        <v>0</v>
      </c>
      <c r="G1909">
        <v>2331.23</v>
      </c>
      <c r="H1909" t="s">
        <v>602</v>
      </c>
      <c r="I1909">
        <v>9251504.53</v>
      </c>
      <c r="J1909" t="s">
        <v>641</v>
      </c>
    </row>
    <row r="1910" hidden="1" spans="1:10">
      <c r="A1910">
        <v>9</v>
      </c>
      <c r="B1910">
        <v>11</v>
      </c>
      <c r="C1910" t="s">
        <v>676</v>
      </c>
      <c r="D1910" t="s">
        <v>711</v>
      </c>
      <c r="E1910" t="s">
        <v>671</v>
      </c>
      <c r="F1910">
        <v>0</v>
      </c>
      <c r="G1910">
        <v>1340.7</v>
      </c>
      <c r="H1910" t="s">
        <v>602</v>
      </c>
      <c r="I1910">
        <v>9250163.83</v>
      </c>
      <c r="J1910" t="s">
        <v>641</v>
      </c>
    </row>
    <row r="1911" hidden="1" spans="1:10">
      <c r="A1911">
        <v>9</v>
      </c>
      <c r="B1911">
        <v>11</v>
      </c>
      <c r="C1911" t="s">
        <v>676</v>
      </c>
      <c r="D1911" t="s">
        <v>692</v>
      </c>
      <c r="E1911" t="s">
        <v>671</v>
      </c>
      <c r="F1911">
        <v>0</v>
      </c>
      <c r="G1911">
        <v>393806.64</v>
      </c>
      <c r="H1911" t="s">
        <v>602</v>
      </c>
      <c r="I1911">
        <v>8856357.19</v>
      </c>
      <c r="J1911" t="s">
        <v>641</v>
      </c>
    </row>
    <row r="1912" spans="1:10">
      <c r="A1912">
        <v>9</v>
      </c>
      <c r="B1912">
        <v>11</v>
      </c>
      <c r="C1912" t="s">
        <v>676</v>
      </c>
      <c r="D1912" t="s">
        <v>657</v>
      </c>
      <c r="E1912" t="s">
        <v>697</v>
      </c>
      <c r="F1912">
        <v>5381.78</v>
      </c>
      <c r="G1912">
        <v>0</v>
      </c>
      <c r="H1912" t="s">
        <v>602</v>
      </c>
      <c r="I1912">
        <v>8861738.97</v>
      </c>
      <c r="J1912" t="s">
        <v>641</v>
      </c>
    </row>
    <row r="1913" spans="1:10">
      <c r="A1913">
        <v>9</v>
      </c>
      <c r="B1913">
        <v>11</v>
      </c>
      <c r="C1913" t="s">
        <v>676</v>
      </c>
      <c r="D1913" t="s">
        <v>667</v>
      </c>
      <c r="E1913" t="s">
        <v>697</v>
      </c>
      <c r="F1913">
        <v>828185.06</v>
      </c>
      <c r="G1913">
        <v>0</v>
      </c>
      <c r="H1913" t="s">
        <v>602</v>
      </c>
      <c r="I1913">
        <v>9689924.03</v>
      </c>
      <c r="J1913" t="s">
        <v>641</v>
      </c>
    </row>
    <row r="1914" spans="1:10">
      <c r="A1914">
        <v>9</v>
      </c>
      <c r="B1914">
        <v>11</v>
      </c>
      <c r="C1914" t="s">
        <v>676</v>
      </c>
      <c r="D1914" t="s">
        <v>675</v>
      </c>
      <c r="E1914" t="s">
        <v>697</v>
      </c>
      <c r="F1914">
        <v>688.94</v>
      </c>
      <c r="G1914">
        <v>0</v>
      </c>
      <c r="H1914" t="s">
        <v>602</v>
      </c>
      <c r="I1914">
        <v>9690612.97</v>
      </c>
      <c r="J1914" t="s">
        <v>641</v>
      </c>
    </row>
    <row r="1915" hidden="1" spans="1:10">
      <c r="A1915">
        <v>9</v>
      </c>
      <c r="B1915">
        <v>12</v>
      </c>
      <c r="C1915" t="s">
        <v>678</v>
      </c>
      <c r="D1915" t="s">
        <v>750</v>
      </c>
      <c r="E1915" t="s">
        <v>671</v>
      </c>
      <c r="F1915">
        <v>0</v>
      </c>
      <c r="G1915">
        <v>169268.83</v>
      </c>
      <c r="H1915" t="s">
        <v>602</v>
      </c>
      <c r="I1915">
        <v>9521344.14</v>
      </c>
      <c r="J1915" t="s">
        <v>641</v>
      </c>
    </row>
    <row r="1916" hidden="1" spans="1:10">
      <c r="A1916">
        <v>9</v>
      </c>
      <c r="B1916">
        <v>12</v>
      </c>
      <c r="C1916" t="s">
        <v>678</v>
      </c>
      <c r="D1916" t="s">
        <v>692</v>
      </c>
      <c r="E1916" t="s">
        <v>671</v>
      </c>
      <c r="F1916">
        <v>0</v>
      </c>
      <c r="G1916">
        <v>1600.84</v>
      </c>
      <c r="H1916" t="s">
        <v>602</v>
      </c>
      <c r="I1916">
        <v>9519743.3</v>
      </c>
      <c r="J1916" t="s">
        <v>641</v>
      </c>
    </row>
    <row r="1917" hidden="1" spans="1:10">
      <c r="A1917">
        <v>9</v>
      </c>
      <c r="B1917">
        <v>12</v>
      </c>
      <c r="C1917" t="s">
        <v>678</v>
      </c>
      <c r="D1917" t="s">
        <v>711</v>
      </c>
      <c r="E1917" t="s">
        <v>671</v>
      </c>
      <c r="F1917">
        <v>0</v>
      </c>
      <c r="G1917">
        <v>1420.75</v>
      </c>
      <c r="H1917" t="s">
        <v>602</v>
      </c>
      <c r="I1917">
        <v>9518322.55</v>
      </c>
      <c r="J1917" t="s">
        <v>641</v>
      </c>
    </row>
    <row r="1918" spans="1:10">
      <c r="A1918">
        <v>9</v>
      </c>
      <c r="B1918">
        <v>12</v>
      </c>
      <c r="C1918" t="s">
        <v>678</v>
      </c>
      <c r="D1918" t="s">
        <v>668</v>
      </c>
      <c r="E1918" t="s">
        <v>690</v>
      </c>
      <c r="F1918">
        <v>5092.22</v>
      </c>
      <c r="G1918">
        <v>0</v>
      </c>
      <c r="H1918" t="s">
        <v>602</v>
      </c>
      <c r="I1918">
        <v>9523414.77</v>
      </c>
      <c r="J1918" t="s">
        <v>641</v>
      </c>
    </row>
    <row r="1919" spans="1:10">
      <c r="A1919">
        <v>9</v>
      </c>
      <c r="B1919">
        <v>12</v>
      </c>
      <c r="C1919" t="s">
        <v>678</v>
      </c>
      <c r="D1919" t="s">
        <v>667</v>
      </c>
      <c r="E1919" t="s">
        <v>690</v>
      </c>
      <c r="F1919">
        <v>412320.23</v>
      </c>
      <c r="G1919">
        <v>0</v>
      </c>
      <c r="H1919" t="s">
        <v>602</v>
      </c>
      <c r="I1919">
        <v>9935735</v>
      </c>
      <c r="J1919" t="s">
        <v>641</v>
      </c>
    </row>
    <row r="1920" spans="1:10">
      <c r="A1920">
        <v>9</v>
      </c>
      <c r="B1920">
        <v>12</v>
      </c>
      <c r="C1920" t="s">
        <v>678</v>
      </c>
      <c r="D1920" t="s">
        <v>657</v>
      </c>
      <c r="E1920" t="s">
        <v>690</v>
      </c>
      <c r="F1920">
        <v>4303.4</v>
      </c>
      <c r="G1920">
        <v>0</v>
      </c>
      <c r="H1920" t="s">
        <v>602</v>
      </c>
      <c r="I1920">
        <v>9940038.4</v>
      </c>
      <c r="J1920" t="s">
        <v>641</v>
      </c>
    </row>
    <row r="1921" spans="1:10">
      <c r="A1921">
        <v>9</v>
      </c>
      <c r="B1921">
        <v>12</v>
      </c>
      <c r="C1921" t="s">
        <v>678</v>
      </c>
      <c r="D1921" t="s">
        <v>675</v>
      </c>
      <c r="E1921" t="s">
        <v>690</v>
      </c>
      <c r="F1921">
        <v>2126.74</v>
      </c>
      <c r="G1921">
        <v>0</v>
      </c>
      <c r="H1921" t="s">
        <v>602</v>
      </c>
      <c r="I1921">
        <v>9942165.14</v>
      </c>
      <c r="J1921" t="s">
        <v>641</v>
      </c>
    </row>
    <row r="1922" spans="1:10">
      <c r="A1922">
        <v>9</v>
      </c>
      <c r="B1922">
        <v>12</v>
      </c>
      <c r="C1922" t="s">
        <v>678</v>
      </c>
      <c r="D1922" t="s">
        <v>685</v>
      </c>
      <c r="E1922" t="s">
        <v>690</v>
      </c>
      <c r="F1922">
        <v>6599.92</v>
      </c>
      <c r="G1922">
        <v>0</v>
      </c>
      <c r="H1922" t="s">
        <v>602</v>
      </c>
      <c r="I1922">
        <v>9948765.06</v>
      </c>
      <c r="J1922" t="s">
        <v>641</v>
      </c>
    </row>
    <row r="1923" hidden="1" spans="1:10">
      <c r="A1923">
        <v>9</v>
      </c>
      <c r="B1923">
        <v>16</v>
      </c>
      <c r="C1923" t="s">
        <v>681</v>
      </c>
      <c r="D1923" t="s">
        <v>793</v>
      </c>
      <c r="E1923" t="s">
        <v>671</v>
      </c>
      <c r="F1923">
        <v>0</v>
      </c>
      <c r="G1923">
        <v>1160.61</v>
      </c>
      <c r="H1923" t="s">
        <v>602</v>
      </c>
      <c r="I1923">
        <v>9947604.45</v>
      </c>
      <c r="J1923" t="s">
        <v>641</v>
      </c>
    </row>
    <row r="1924" hidden="1" spans="1:10">
      <c r="A1924">
        <v>9</v>
      </c>
      <c r="B1924">
        <v>16</v>
      </c>
      <c r="C1924" t="s">
        <v>681</v>
      </c>
      <c r="D1924" t="s">
        <v>812</v>
      </c>
      <c r="E1924" t="s">
        <v>671</v>
      </c>
      <c r="F1924">
        <v>0</v>
      </c>
      <c r="G1924">
        <v>219395.2</v>
      </c>
      <c r="H1924" t="s">
        <v>602</v>
      </c>
      <c r="I1924">
        <v>9728209.25</v>
      </c>
      <c r="J1924" t="s">
        <v>641</v>
      </c>
    </row>
    <row r="1925" hidden="1" spans="1:10">
      <c r="A1925">
        <v>9</v>
      </c>
      <c r="B1925">
        <v>16</v>
      </c>
      <c r="C1925" t="s">
        <v>681</v>
      </c>
      <c r="D1925" t="s">
        <v>795</v>
      </c>
      <c r="E1925" t="s">
        <v>671</v>
      </c>
      <c r="F1925">
        <v>0</v>
      </c>
      <c r="G1925">
        <v>2281.2</v>
      </c>
      <c r="H1925" t="s">
        <v>602</v>
      </c>
      <c r="I1925">
        <v>9725928.05</v>
      </c>
      <c r="J1925" t="s">
        <v>641</v>
      </c>
    </row>
    <row r="1926" hidden="1" spans="1:10">
      <c r="A1926">
        <v>9</v>
      </c>
      <c r="B1926">
        <v>16</v>
      </c>
      <c r="C1926" t="s">
        <v>681</v>
      </c>
      <c r="D1926" t="s">
        <v>745</v>
      </c>
      <c r="E1926" t="s">
        <v>671</v>
      </c>
      <c r="F1926">
        <v>0</v>
      </c>
      <c r="G1926">
        <v>73988.83</v>
      </c>
      <c r="H1926" t="s">
        <v>602</v>
      </c>
      <c r="I1926">
        <v>9651939.22</v>
      </c>
      <c r="J1926" t="s">
        <v>641</v>
      </c>
    </row>
    <row r="1927" hidden="1" spans="1:10">
      <c r="A1927">
        <v>9</v>
      </c>
      <c r="B1927">
        <v>16</v>
      </c>
      <c r="C1927" t="s">
        <v>681</v>
      </c>
      <c r="D1927" t="s">
        <v>661</v>
      </c>
      <c r="E1927" t="s">
        <v>671</v>
      </c>
      <c r="F1927">
        <v>0</v>
      </c>
      <c r="G1927">
        <v>5102.68</v>
      </c>
      <c r="H1927" t="s">
        <v>602</v>
      </c>
      <c r="I1927">
        <v>9646836.54</v>
      </c>
      <c r="J1927" t="s">
        <v>641</v>
      </c>
    </row>
    <row r="1928" hidden="1" spans="1:10">
      <c r="A1928">
        <v>9</v>
      </c>
      <c r="B1928">
        <v>16</v>
      </c>
      <c r="C1928" t="s">
        <v>681</v>
      </c>
      <c r="D1928" t="s">
        <v>683</v>
      </c>
      <c r="E1928" t="s">
        <v>671</v>
      </c>
      <c r="F1928">
        <v>0</v>
      </c>
      <c r="G1928">
        <v>700.37</v>
      </c>
      <c r="H1928" t="s">
        <v>602</v>
      </c>
      <c r="I1928">
        <v>9646136.17</v>
      </c>
      <c r="J1928" t="s">
        <v>641</v>
      </c>
    </row>
    <row r="1929" spans="1:10">
      <c r="A1929">
        <v>9</v>
      </c>
      <c r="B1929">
        <v>16</v>
      </c>
      <c r="C1929" t="s">
        <v>681</v>
      </c>
      <c r="D1929" t="s">
        <v>685</v>
      </c>
      <c r="E1929" t="s">
        <v>653</v>
      </c>
      <c r="F1929">
        <v>3374.85</v>
      </c>
      <c r="G1929">
        <v>0</v>
      </c>
      <c r="H1929" t="s">
        <v>602</v>
      </c>
      <c r="I1929">
        <v>9649511.02</v>
      </c>
      <c r="J1929" t="s">
        <v>641</v>
      </c>
    </row>
    <row r="1930" spans="1:10">
      <c r="A1930">
        <v>9</v>
      </c>
      <c r="B1930">
        <v>16</v>
      </c>
      <c r="C1930" t="s">
        <v>681</v>
      </c>
      <c r="D1930" t="s">
        <v>657</v>
      </c>
      <c r="E1930" t="s">
        <v>653</v>
      </c>
      <c r="F1930">
        <v>1477.74</v>
      </c>
      <c r="G1930">
        <v>0</v>
      </c>
      <c r="H1930" t="s">
        <v>602</v>
      </c>
      <c r="I1930">
        <v>9650988.76</v>
      </c>
      <c r="J1930" t="s">
        <v>641</v>
      </c>
    </row>
    <row r="1931" spans="1:10">
      <c r="A1931">
        <v>9</v>
      </c>
      <c r="B1931">
        <v>16</v>
      </c>
      <c r="C1931" t="s">
        <v>681</v>
      </c>
      <c r="D1931" t="s">
        <v>668</v>
      </c>
      <c r="E1931" t="s">
        <v>653</v>
      </c>
      <c r="F1931">
        <v>5251.98</v>
      </c>
      <c r="G1931">
        <v>0</v>
      </c>
      <c r="H1931" t="s">
        <v>602</v>
      </c>
      <c r="I1931">
        <v>9656240.74</v>
      </c>
      <c r="J1931" t="s">
        <v>641</v>
      </c>
    </row>
    <row r="1932" spans="1:10">
      <c r="A1932">
        <v>9</v>
      </c>
      <c r="B1932">
        <v>16</v>
      </c>
      <c r="C1932" t="s">
        <v>681</v>
      </c>
      <c r="D1932" t="s">
        <v>675</v>
      </c>
      <c r="E1932" t="s">
        <v>653</v>
      </c>
      <c r="F1932">
        <v>1447.78</v>
      </c>
      <c r="G1932">
        <v>0</v>
      </c>
      <c r="H1932" t="s">
        <v>602</v>
      </c>
      <c r="I1932">
        <v>9657688.52</v>
      </c>
      <c r="J1932" t="s">
        <v>641</v>
      </c>
    </row>
    <row r="1933" hidden="1" spans="1:10">
      <c r="A1933">
        <v>9</v>
      </c>
      <c r="B1933">
        <v>17</v>
      </c>
      <c r="C1933" t="s">
        <v>688</v>
      </c>
      <c r="D1933" t="s">
        <v>750</v>
      </c>
      <c r="E1933" t="s">
        <v>671</v>
      </c>
      <c r="F1933">
        <v>0</v>
      </c>
      <c r="G1933">
        <v>15157.96</v>
      </c>
      <c r="H1933" t="s">
        <v>602</v>
      </c>
      <c r="I1933">
        <v>9642530.56</v>
      </c>
      <c r="J1933" t="s">
        <v>641</v>
      </c>
    </row>
    <row r="1934" hidden="1" spans="1:10">
      <c r="A1934">
        <v>9</v>
      </c>
      <c r="B1934">
        <v>17</v>
      </c>
      <c r="C1934" t="s">
        <v>688</v>
      </c>
      <c r="D1934" t="s">
        <v>812</v>
      </c>
      <c r="E1934" t="s">
        <v>671</v>
      </c>
      <c r="F1934">
        <v>0</v>
      </c>
      <c r="G1934">
        <v>81622.87</v>
      </c>
      <c r="H1934" t="s">
        <v>602</v>
      </c>
      <c r="I1934">
        <v>9560907.69</v>
      </c>
      <c r="J1934" t="s">
        <v>641</v>
      </c>
    </row>
    <row r="1935" hidden="1" spans="1:10">
      <c r="A1935">
        <v>9</v>
      </c>
      <c r="B1935">
        <v>17</v>
      </c>
      <c r="C1935" t="s">
        <v>688</v>
      </c>
      <c r="D1935" t="s">
        <v>745</v>
      </c>
      <c r="E1935" t="s">
        <v>671</v>
      </c>
      <c r="F1935">
        <v>0</v>
      </c>
      <c r="G1935">
        <v>73388.52</v>
      </c>
      <c r="H1935" t="s">
        <v>602</v>
      </c>
      <c r="I1935">
        <v>9487519.17</v>
      </c>
      <c r="J1935" t="s">
        <v>641</v>
      </c>
    </row>
    <row r="1936" hidden="1" spans="1:10">
      <c r="A1936">
        <v>9</v>
      </c>
      <c r="B1936">
        <v>17</v>
      </c>
      <c r="C1936" t="s">
        <v>688</v>
      </c>
      <c r="D1936" t="s">
        <v>683</v>
      </c>
      <c r="E1936" t="s">
        <v>671</v>
      </c>
      <c r="F1936">
        <v>0</v>
      </c>
      <c r="G1936">
        <v>6773.61</v>
      </c>
      <c r="H1936" t="s">
        <v>602</v>
      </c>
      <c r="I1936">
        <v>9480745.56</v>
      </c>
      <c r="J1936" t="s">
        <v>641</v>
      </c>
    </row>
    <row r="1937" spans="1:10">
      <c r="A1937">
        <v>9</v>
      </c>
      <c r="B1937">
        <v>17</v>
      </c>
      <c r="C1937" t="s">
        <v>688</v>
      </c>
      <c r="D1937" t="s">
        <v>813</v>
      </c>
      <c r="E1937" t="s">
        <v>697</v>
      </c>
      <c r="F1937">
        <v>14837.32</v>
      </c>
      <c r="G1937">
        <v>0</v>
      </c>
      <c r="H1937" t="s">
        <v>602</v>
      </c>
      <c r="I1937">
        <v>9495582.88</v>
      </c>
      <c r="J1937" t="s">
        <v>641</v>
      </c>
    </row>
    <row r="1938" spans="1:10">
      <c r="A1938">
        <v>9</v>
      </c>
      <c r="B1938">
        <v>17</v>
      </c>
      <c r="C1938" t="s">
        <v>688</v>
      </c>
      <c r="D1938" t="s">
        <v>667</v>
      </c>
      <c r="E1938" t="s">
        <v>697</v>
      </c>
      <c r="F1938">
        <v>37942.05</v>
      </c>
      <c r="G1938">
        <v>0</v>
      </c>
      <c r="H1938" t="s">
        <v>602</v>
      </c>
      <c r="I1938">
        <v>9533524.93</v>
      </c>
      <c r="J1938" t="s">
        <v>641</v>
      </c>
    </row>
    <row r="1939" spans="1:10">
      <c r="A1939">
        <v>9</v>
      </c>
      <c r="B1939">
        <v>17</v>
      </c>
      <c r="C1939" t="s">
        <v>688</v>
      </c>
      <c r="D1939" t="s">
        <v>675</v>
      </c>
      <c r="E1939" t="s">
        <v>697</v>
      </c>
      <c r="F1939">
        <v>2066.83</v>
      </c>
      <c r="G1939">
        <v>0</v>
      </c>
      <c r="H1939" t="s">
        <v>602</v>
      </c>
      <c r="I1939">
        <v>9535591.76</v>
      </c>
      <c r="J1939" t="s">
        <v>641</v>
      </c>
    </row>
    <row r="1940" hidden="1" spans="1:10">
      <c r="A1940">
        <v>9</v>
      </c>
      <c r="B1940">
        <v>18</v>
      </c>
      <c r="C1940" t="s">
        <v>689</v>
      </c>
      <c r="D1940" t="s">
        <v>812</v>
      </c>
      <c r="E1940" t="s">
        <v>671</v>
      </c>
      <c r="F1940">
        <v>0</v>
      </c>
      <c r="G1940">
        <v>7573.99</v>
      </c>
      <c r="H1940" t="s">
        <v>602</v>
      </c>
      <c r="I1940">
        <v>9528017.77</v>
      </c>
      <c r="J1940" t="s">
        <v>641</v>
      </c>
    </row>
    <row r="1941" hidden="1" spans="1:10">
      <c r="A1941">
        <v>9</v>
      </c>
      <c r="B1941">
        <v>18</v>
      </c>
      <c r="C1941" t="s">
        <v>689</v>
      </c>
      <c r="D1941" t="s">
        <v>711</v>
      </c>
      <c r="E1941" t="s">
        <v>671</v>
      </c>
      <c r="F1941">
        <v>0</v>
      </c>
      <c r="G1941">
        <v>2881.52</v>
      </c>
      <c r="H1941" t="s">
        <v>602</v>
      </c>
      <c r="I1941">
        <v>9525136.25</v>
      </c>
      <c r="J1941" t="s">
        <v>641</v>
      </c>
    </row>
    <row r="1942" hidden="1" spans="1:10">
      <c r="A1942">
        <v>9</v>
      </c>
      <c r="B1942">
        <v>18</v>
      </c>
      <c r="C1942" t="s">
        <v>689</v>
      </c>
      <c r="D1942" t="s">
        <v>661</v>
      </c>
      <c r="E1942" t="s">
        <v>671</v>
      </c>
      <c r="F1942">
        <v>0</v>
      </c>
      <c r="G1942">
        <v>5002.63</v>
      </c>
      <c r="H1942" t="s">
        <v>602</v>
      </c>
      <c r="I1942">
        <v>9520133.62</v>
      </c>
      <c r="J1942" t="s">
        <v>641</v>
      </c>
    </row>
    <row r="1943" hidden="1" spans="1:10">
      <c r="A1943">
        <v>9</v>
      </c>
      <c r="B1943">
        <v>18</v>
      </c>
      <c r="C1943" t="s">
        <v>689</v>
      </c>
      <c r="D1943" t="s">
        <v>692</v>
      </c>
      <c r="E1943" t="s">
        <v>671</v>
      </c>
      <c r="F1943">
        <v>0</v>
      </c>
      <c r="G1943">
        <v>1590.84</v>
      </c>
      <c r="H1943" t="s">
        <v>602</v>
      </c>
      <c r="I1943">
        <v>9518542.78</v>
      </c>
      <c r="J1943" t="s">
        <v>641</v>
      </c>
    </row>
    <row r="1944" hidden="1" spans="1:10">
      <c r="A1944">
        <v>9</v>
      </c>
      <c r="B1944">
        <v>18</v>
      </c>
      <c r="C1944" t="s">
        <v>689</v>
      </c>
      <c r="D1944" t="s">
        <v>683</v>
      </c>
      <c r="E1944" t="s">
        <v>671</v>
      </c>
      <c r="F1944">
        <v>0</v>
      </c>
      <c r="G1944">
        <v>1971.05</v>
      </c>
      <c r="H1944" t="s">
        <v>602</v>
      </c>
      <c r="I1944">
        <v>9516571.73</v>
      </c>
      <c r="J1944" t="s">
        <v>641</v>
      </c>
    </row>
    <row r="1945" spans="1:10">
      <c r="A1945">
        <v>9</v>
      </c>
      <c r="B1945">
        <v>18</v>
      </c>
      <c r="C1945" t="s">
        <v>689</v>
      </c>
      <c r="D1945" t="s">
        <v>813</v>
      </c>
      <c r="E1945" t="s">
        <v>653</v>
      </c>
      <c r="F1945">
        <v>5821.1</v>
      </c>
      <c r="G1945">
        <v>0</v>
      </c>
      <c r="H1945" t="s">
        <v>602</v>
      </c>
      <c r="I1945">
        <v>9522392.83</v>
      </c>
      <c r="J1945" t="s">
        <v>641</v>
      </c>
    </row>
    <row r="1946" spans="1:10">
      <c r="A1946">
        <v>9</v>
      </c>
      <c r="B1946">
        <v>18</v>
      </c>
      <c r="C1946" t="s">
        <v>689</v>
      </c>
      <c r="D1946" t="s">
        <v>657</v>
      </c>
      <c r="E1946" t="s">
        <v>653</v>
      </c>
      <c r="F1946">
        <v>2935.5</v>
      </c>
      <c r="G1946">
        <v>0</v>
      </c>
      <c r="H1946" t="s">
        <v>602</v>
      </c>
      <c r="I1946">
        <v>9525328.33</v>
      </c>
      <c r="J1946" t="s">
        <v>641</v>
      </c>
    </row>
    <row r="1947" spans="1:10">
      <c r="A1947">
        <v>9</v>
      </c>
      <c r="B1947">
        <v>18</v>
      </c>
      <c r="C1947" t="s">
        <v>689</v>
      </c>
      <c r="D1947" t="s">
        <v>675</v>
      </c>
      <c r="E1947" t="s">
        <v>653</v>
      </c>
      <c r="F1947">
        <v>5471.6</v>
      </c>
      <c r="G1947">
        <v>0</v>
      </c>
      <c r="H1947" t="s">
        <v>602</v>
      </c>
      <c r="I1947">
        <v>9530799.93</v>
      </c>
      <c r="J1947" t="s">
        <v>641</v>
      </c>
    </row>
    <row r="1948" hidden="1" spans="1:10">
      <c r="A1948">
        <v>9</v>
      </c>
      <c r="B1948">
        <v>19</v>
      </c>
      <c r="C1948" t="s">
        <v>691</v>
      </c>
      <c r="D1948" t="s">
        <v>639</v>
      </c>
      <c r="E1948" t="s">
        <v>671</v>
      </c>
      <c r="F1948">
        <v>0</v>
      </c>
      <c r="G1948">
        <v>3441.82</v>
      </c>
      <c r="H1948" t="s">
        <v>602</v>
      </c>
      <c r="I1948">
        <v>9527358.11</v>
      </c>
      <c r="J1948" t="s">
        <v>641</v>
      </c>
    </row>
    <row r="1949" hidden="1" spans="1:10">
      <c r="A1949">
        <v>9</v>
      </c>
      <c r="B1949">
        <v>19</v>
      </c>
      <c r="C1949" t="s">
        <v>691</v>
      </c>
      <c r="D1949" t="s">
        <v>812</v>
      </c>
      <c r="E1949" t="s">
        <v>671</v>
      </c>
      <c r="F1949">
        <v>0</v>
      </c>
      <c r="G1949">
        <v>3501.84</v>
      </c>
      <c r="H1949" t="s">
        <v>602</v>
      </c>
      <c r="I1949">
        <v>9523856.27</v>
      </c>
      <c r="J1949" t="s">
        <v>641</v>
      </c>
    </row>
    <row r="1950" hidden="1" spans="1:10">
      <c r="A1950">
        <v>9</v>
      </c>
      <c r="B1950">
        <v>19</v>
      </c>
      <c r="C1950" t="s">
        <v>691</v>
      </c>
      <c r="D1950" t="s">
        <v>682</v>
      </c>
      <c r="E1950" t="s">
        <v>671</v>
      </c>
      <c r="F1950">
        <v>0</v>
      </c>
      <c r="G1950">
        <v>3281.72</v>
      </c>
      <c r="H1950" t="s">
        <v>602</v>
      </c>
      <c r="I1950">
        <v>9520574.55</v>
      </c>
      <c r="J1950" t="s">
        <v>641</v>
      </c>
    </row>
    <row r="1951" hidden="1" spans="1:10">
      <c r="A1951">
        <v>9</v>
      </c>
      <c r="B1951">
        <v>19</v>
      </c>
      <c r="C1951" t="s">
        <v>691</v>
      </c>
      <c r="D1951" t="s">
        <v>711</v>
      </c>
      <c r="E1951" t="s">
        <v>671</v>
      </c>
      <c r="F1951">
        <v>0</v>
      </c>
      <c r="G1951">
        <v>1440.76</v>
      </c>
      <c r="H1951" t="s">
        <v>602</v>
      </c>
      <c r="I1951">
        <v>9519133.79</v>
      </c>
      <c r="J1951" t="s">
        <v>641</v>
      </c>
    </row>
    <row r="1952" hidden="1" spans="1:10">
      <c r="A1952">
        <v>9</v>
      </c>
      <c r="B1952">
        <v>19</v>
      </c>
      <c r="C1952" t="s">
        <v>691</v>
      </c>
      <c r="D1952" t="s">
        <v>692</v>
      </c>
      <c r="E1952" t="s">
        <v>671</v>
      </c>
      <c r="F1952">
        <v>0</v>
      </c>
      <c r="G1952">
        <v>1560.82</v>
      </c>
      <c r="H1952" t="s">
        <v>602</v>
      </c>
      <c r="I1952">
        <v>9517572.97</v>
      </c>
      <c r="J1952" t="s">
        <v>641</v>
      </c>
    </row>
    <row r="1953" hidden="1" spans="1:10">
      <c r="A1953">
        <v>9</v>
      </c>
      <c r="B1953">
        <v>19</v>
      </c>
      <c r="C1953" t="s">
        <v>691</v>
      </c>
      <c r="D1953" t="s">
        <v>663</v>
      </c>
      <c r="E1953" t="s">
        <v>671</v>
      </c>
      <c r="F1953">
        <v>0</v>
      </c>
      <c r="G1953">
        <v>1280.67</v>
      </c>
      <c r="H1953" t="s">
        <v>602</v>
      </c>
      <c r="I1953">
        <v>9516292.3</v>
      </c>
      <c r="J1953" t="s">
        <v>641</v>
      </c>
    </row>
    <row r="1954" hidden="1" spans="1:10">
      <c r="A1954">
        <v>9</v>
      </c>
      <c r="B1954">
        <v>19</v>
      </c>
      <c r="C1954" t="s">
        <v>691</v>
      </c>
      <c r="D1954" t="s">
        <v>683</v>
      </c>
      <c r="E1954" t="s">
        <v>671</v>
      </c>
      <c r="F1954">
        <v>0</v>
      </c>
      <c r="G1954">
        <v>5893.15</v>
      </c>
      <c r="H1954" t="s">
        <v>602</v>
      </c>
      <c r="I1954">
        <v>9510399.15</v>
      </c>
      <c r="J1954" t="s">
        <v>641</v>
      </c>
    </row>
    <row r="1955" spans="1:10">
      <c r="A1955">
        <v>9</v>
      </c>
      <c r="B1955">
        <v>19</v>
      </c>
      <c r="C1955" t="s">
        <v>691</v>
      </c>
      <c r="D1955" t="s">
        <v>652</v>
      </c>
      <c r="E1955" t="s">
        <v>653</v>
      </c>
      <c r="F1955">
        <v>1567.6</v>
      </c>
      <c r="G1955">
        <v>0</v>
      </c>
      <c r="H1955" t="s">
        <v>602</v>
      </c>
      <c r="I1955">
        <v>9511966.75</v>
      </c>
      <c r="J1955" t="s">
        <v>641</v>
      </c>
    </row>
    <row r="1956" spans="1:10">
      <c r="A1956">
        <v>9</v>
      </c>
      <c r="B1956">
        <v>19</v>
      </c>
      <c r="C1956" t="s">
        <v>691</v>
      </c>
      <c r="D1956" t="s">
        <v>657</v>
      </c>
      <c r="E1956" t="s">
        <v>653</v>
      </c>
      <c r="F1956">
        <v>2975.44</v>
      </c>
      <c r="G1956">
        <v>0</v>
      </c>
      <c r="H1956" t="s">
        <v>602</v>
      </c>
      <c r="I1956">
        <v>9514942.19</v>
      </c>
      <c r="J1956" t="s">
        <v>641</v>
      </c>
    </row>
    <row r="1957" spans="1:10">
      <c r="A1957">
        <v>9</v>
      </c>
      <c r="B1957">
        <v>19</v>
      </c>
      <c r="C1957" t="s">
        <v>691</v>
      </c>
      <c r="D1957" t="s">
        <v>675</v>
      </c>
      <c r="E1957" t="s">
        <v>653</v>
      </c>
      <c r="F1957">
        <v>4652.85</v>
      </c>
      <c r="G1957">
        <v>0</v>
      </c>
      <c r="H1957" t="s">
        <v>602</v>
      </c>
      <c r="I1957">
        <v>9519595.04</v>
      </c>
      <c r="J1957" t="s">
        <v>641</v>
      </c>
    </row>
    <row r="1958" hidden="1" spans="1:10">
      <c r="A1958">
        <v>9</v>
      </c>
      <c r="B1958">
        <v>20</v>
      </c>
      <c r="C1958" t="s">
        <v>698</v>
      </c>
      <c r="D1958" t="s">
        <v>711</v>
      </c>
      <c r="E1958" t="s">
        <v>671</v>
      </c>
      <c r="F1958">
        <v>0</v>
      </c>
      <c r="G1958">
        <v>1480.78</v>
      </c>
      <c r="H1958" t="s">
        <v>602</v>
      </c>
      <c r="I1958">
        <v>9518114.26</v>
      </c>
      <c r="J1958" t="s">
        <v>641</v>
      </c>
    </row>
    <row r="1959" hidden="1" spans="1:10">
      <c r="A1959">
        <v>9</v>
      </c>
      <c r="B1959">
        <v>20</v>
      </c>
      <c r="C1959" t="s">
        <v>698</v>
      </c>
      <c r="D1959" t="s">
        <v>672</v>
      </c>
      <c r="E1959" t="s">
        <v>671</v>
      </c>
      <c r="F1959">
        <v>0</v>
      </c>
      <c r="G1959">
        <v>8304.36</v>
      </c>
      <c r="H1959" t="s">
        <v>602</v>
      </c>
      <c r="I1959">
        <v>9509809.9</v>
      </c>
      <c r="J1959" t="s">
        <v>641</v>
      </c>
    </row>
    <row r="1960" hidden="1" spans="1:10">
      <c r="A1960">
        <v>9</v>
      </c>
      <c r="B1960">
        <v>20</v>
      </c>
      <c r="C1960" t="s">
        <v>698</v>
      </c>
      <c r="D1960" t="s">
        <v>745</v>
      </c>
      <c r="E1960" t="s">
        <v>671</v>
      </c>
      <c r="F1960">
        <v>0</v>
      </c>
      <c r="G1960">
        <v>146556.91</v>
      </c>
      <c r="H1960" t="s">
        <v>602</v>
      </c>
      <c r="I1960">
        <v>9363252.99</v>
      </c>
      <c r="J1960" t="s">
        <v>641</v>
      </c>
    </row>
    <row r="1961" hidden="1" spans="1:10">
      <c r="A1961">
        <v>9</v>
      </c>
      <c r="B1961">
        <v>20</v>
      </c>
      <c r="C1961" t="s">
        <v>698</v>
      </c>
      <c r="D1961" t="s">
        <v>663</v>
      </c>
      <c r="E1961" t="s">
        <v>671</v>
      </c>
      <c r="F1961">
        <v>0</v>
      </c>
      <c r="G1961">
        <v>1240.65</v>
      </c>
      <c r="H1961" t="s">
        <v>602</v>
      </c>
      <c r="I1961">
        <v>9362012.34</v>
      </c>
      <c r="J1961" t="s">
        <v>641</v>
      </c>
    </row>
    <row r="1962" spans="1:10">
      <c r="A1962">
        <v>9</v>
      </c>
      <c r="B1962">
        <v>20</v>
      </c>
      <c r="C1962" t="s">
        <v>698</v>
      </c>
      <c r="D1962" t="s">
        <v>657</v>
      </c>
      <c r="E1962" t="s">
        <v>697</v>
      </c>
      <c r="F1962">
        <v>1507.69</v>
      </c>
      <c r="G1962">
        <v>0</v>
      </c>
      <c r="H1962" t="s">
        <v>602</v>
      </c>
      <c r="I1962">
        <v>9363520.03</v>
      </c>
      <c r="J1962" t="s">
        <v>641</v>
      </c>
    </row>
    <row r="1963" spans="1:10">
      <c r="A1963">
        <v>9</v>
      </c>
      <c r="B1963">
        <v>20</v>
      </c>
      <c r="C1963" t="s">
        <v>698</v>
      </c>
      <c r="D1963" t="s">
        <v>675</v>
      </c>
      <c r="E1963" t="s">
        <v>697</v>
      </c>
      <c r="F1963">
        <v>1407.84</v>
      </c>
      <c r="G1963">
        <v>0</v>
      </c>
      <c r="H1963" t="s">
        <v>602</v>
      </c>
      <c r="I1963">
        <v>9364927.87</v>
      </c>
      <c r="J1963" t="s">
        <v>641</v>
      </c>
    </row>
    <row r="1964" hidden="1" spans="1:10">
      <c r="A1964">
        <v>9</v>
      </c>
      <c r="B1964">
        <v>23</v>
      </c>
      <c r="C1964" t="s">
        <v>700</v>
      </c>
      <c r="D1964" t="s">
        <v>672</v>
      </c>
      <c r="E1964" t="s">
        <v>671</v>
      </c>
      <c r="F1964">
        <v>0</v>
      </c>
      <c r="G1964">
        <v>8174.29</v>
      </c>
      <c r="H1964" t="s">
        <v>602</v>
      </c>
      <c r="I1964">
        <v>9356753.58</v>
      </c>
      <c r="J1964" t="s">
        <v>641</v>
      </c>
    </row>
    <row r="1965" hidden="1" spans="1:10">
      <c r="A1965">
        <v>9</v>
      </c>
      <c r="B1965">
        <v>23</v>
      </c>
      <c r="C1965" t="s">
        <v>700</v>
      </c>
      <c r="D1965" t="s">
        <v>682</v>
      </c>
      <c r="E1965" t="s">
        <v>671</v>
      </c>
      <c r="F1965">
        <v>0</v>
      </c>
      <c r="G1965">
        <v>3231.7</v>
      </c>
      <c r="H1965" t="s">
        <v>602</v>
      </c>
      <c r="I1965">
        <v>9353521.88</v>
      </c>
      <c r="J1965" t="s">
        <v>641</v>
      </c>
    </row>
    <row r="1966" spans="1:10">
      <c r="A1966">
        <v>9</v>
      </c>
      <c r="B1966">
        <v>23</v>
      </c>
      <c r="C1966" t="s">
        <v>700</v>
      </c>
      <c r="D1966" t="s">
        <v>731</v>
      </c>
      <c r="E1966" t="s">
        <v>690</v>
      </c>
      <c r="F1966">
        <v>2596.03</v>
      </c>
      <c r="G1966">
        <v>0</v>
      </c>
      <c r="H1966" t="s">
        <v>602</v>
      </c>
      <c r="I1966">
        <v>9356117.91</v>
      </c>
      <c r="J1966" t="s">
        <v>641</v>
      </c>
    </row>
    <row r="1967" hidden="1" spans="1:10">
      <c r="A1967">
        <v>9</v>
      </c>
      <c r="B1967">
        <v>24</v>
      </c>
      <c r="C1967" t="s">
        <v>703</v>
      </c>
      <c r="D1967" t="s">
        <v>682</v>
      </c>
      <c r="E1967" t="s">
        <v>671</v>
      </c>
      <c r="F1967">
        <v>0</v>
      </c>
      <c r="G1967">
        <v>3171.67</v>
      </c>
      <c r="H1967" t="s">
        <v>602</v>
      </c>
      <c r="I1967">
        <v>9352946.24</v>
      </c>
      <c r="J1967" t="s">
        <v>641</v>
      </c>
    </row>
    <row r="1968" hidden="1" spans="1:10">
      <c r="A1968">
        <v>9</v>
      </c>
      <c r="B1968">
        <v>24</v>
      </c>
      <c r="C1968" t="s">
        <v>703</v>
      </c>
      <c r="D1968" t="s">
        <v>711</v>
      </c>
      <c r="E1968" t="s">
        <v>671</v>
      </c>
      <c r="F1968">
        <v>0</v>
      </c>
      <c r="G1968">
        <v>1540.81</v>
      </c>
      <c r="H1968" t="s">
        <v>602</v>
      </c>
      <c r="I1968">
        <v>9351405.43</v>
      </c>
      <c r="J1968" t="s">
        <v>641</v>
      </c>
    </row>
    <row r="1969" hidden="1" spans="1:10">
      <c r="A1969">
        <v>9</v>
      </c>
      <c r="B1969">
        <v>24</v>
      </c>
      <c r="C1969" t="s">
        <v>703</v>
      </c>
      <c r="D1969" t="s">
        <v>672</v>
      </c>
      <c r="E1969" t="s">
        <v>671</v>
      </c>
      <c r="F1969">
        <v>0</v>
      </c>
      <c r="G1969">
        <v>24162.68</v>
      </c>
      <c r="H1969" t="s">
        <v>602</v>
      </c>
      <c r="I1969">
        <v>9327242.75</v>
      </c>
      <c r="J1969" t="s">
        <v>641</v>
      </c>
    </row>
    <row r="1970" hidden="1" spans="1:10">
      <c r="A1970">
        <v>9</v>
      </c>
      <c r="B1970">
        <v>24</v>
      </c>
      <c r="C1970" t="s">
        <v>703</v>
      </c>
      <c r="D1970" t="s">
        <v>745</v>
      </c>
      <c r="E1970" t="s">
        <v>671</v>
      </c>
      <c r="F1970">
        <v>0</v>
      </c>
      <c r="G1970">
        <v>36529.17</v>
      </c>
      <c r="H1970" t="s">
        <v>602</v>
      </c>
      <c r="I1970">
        <v>9290713.58</v>
      </c>
      <c r="J1970" t="s">
        <v>641</v>
      </c>
    </row>
    <row r="1971" hidden="1" spans="1:10">
      <c r="A1971">
        <v>9</v>
      </c>
      <c r="B1971">
        <v>24</v>
      </c>
      <c r="C1971" t="s">
        <v>703</v>
      </c>
      <c r="D1971" t="s">
        <v>683</v>
      </c>
      <c r="E1971" t="s">
        <v>671</v>
      </c>
      <c r="F1971">
        <v>0</v>
      </c>
      <c r="G1971">
        <v>710.38</v>
      </c>
      <c r="H1971" t="s">
        <v>602</v>
      </c>
      <c r="I1971">
        <v>9290003.2</v>
      </c>
      <c r="J1971" t="s">
        <v>641</v>
      </c>
    </row>
    <row r="1972" spans="1:10">
      <c r="A1972">
        <v>9</v>
      </c>
      <c r="B1972">
        <v>24</v>
      </c>
      <c r="C1972" t="s">
        <v>703</v>
      </c>
      <c r="D1972" t="s">
        <v>813</v>
      </c>
      <c r="E1972" t="s">
        <v>653</v>
      </c>
      <c r="F1972">
        <v>1727.36</v>
      </c>
      <c r="G1972">
        <v>0</v>
      </c>
      <c r="H1972" t="s">
        <v>602</v>
      </c>
      <c r="I1972">
        <v>9291730.56</v>
      </c>
      <c r="J1972" t="s">
        <v>641</v>
      </c>
    </row>
    <row r="1973" spans="1:10">
      <c r="A1973">
        <v>9</v>
      </c>
      <c r="B1973">
        <v>24</v>
      </c>
      <c r="C1973" t="s">
        <v>703</v>
      </c>
      <c r="D1973" t="s">
        <v>657</v>
      </c>
      <c r="E1973" t="s">
        <v>653</v>
      </c>
      <c r="F1973">
        <v>4742.75</v>
      </c>
      <c r="G1973">
        <v>0</v>
      </c>
      <c r="H1973" t="s">
        <v>602</v>
      </c>
      <c r="I1973">
        <v>9296473.31</v>
      </c>
      <c r="J1973" t="s">
        <v>641</v>
      </c>
    </row>
    <row r="1974" spans="1:10">
      <c r="A1974">
        <v>9</v>
      </c>
      <c r="B1974">
        <v>24</v>
      </c>
      <c r="C1974" t="s">
        <v>703</v>
      </c>
      <c r="D1974" t="s">
        <v>673</v>
      </c>
      <c r="E1974" t="s">
        <v>653</v>
      </c>
      <c r="F1974">
        <v>8087.65</v>
      </c>
      <c r="G1974">
        <v>0</v>
      </c>
      <c r="H1974" t="s">
        <v>602</v>
      </c>
      <c r="I1974">
        <v>9304560.96</v>
      </c>
      <c r="J1974" t="s">
        <v>641</v>
      </c>
    </row>
    <row r="1975" spans="1:10">
      <c r="A1975">
        <v>9</v>
      </c>
      <c r="B1975">
        <v>24</v>
      </c>
      <c r="C1975" t="s">
        <v>703</v>
      </c>
      <c r="D1975" t="s">
        <v>675</v>
      </c>
      <c r="E1975" t="s">
        <v>653</v>
      </c>
      <c r="F1975">
        <v>1447.78</v>
      </c>
      <c r="G1975">
        <v>0</v>
      </c>
      <c r="H1975" t="s">
        <v>602</v>
      </c>
      <c r="I1975">
        <v>9306008.74</v>
      </c>
      <c r="J1975" t="s">
        <v>641</v>
      </c>
    </row>
    <row r="1976" hidden="1" spans="1:10">
      <c r="A1976">
        <v>9</v>
      </c>
      <c r="B1976">
        <v>25</v>
      </c>
      <c r="C1976" t="s">
        <v>704</v>
      </c>
      <c r="D1976" t="s">
        <v>711</v>
      </c>
      <c r="E1976" t="s">
        <v>671</v>
      </c>
      <c r="F1976">
        <v>0</v>
      </c>
      <c r="G1976">
        <v>1670.88</v>
      </c>
      <c r="H1976" t="s">
        <v>602</v>
      </c>
      <c r="I1976">
        <v>9304337.86</v>
      </c>
      <c r="J1976" t="s">
        <v>641</v>
      </c>
    </row>
    <row r="1977" hidden="1" spans="1:10">
      <c r="A1977">
        <v>9</v>
      </c>
      <c r="B1977">
        <v>25</v>
      </c>
      <c r="C1977" t="s">
        <v>704</v>
      </c>
      <c r="D1977" t="s">
        <v>672</v>
      </c>
      <c r="E1977" t="s">
        <v>671</v>
      </c>
      <c r="F1977">
        <v>0</v>
      </c>
      <c r="G1977">
        <v>31406.48</v>
      </c>
      <c r="H1977" t="s">
        <v>602</v>
      </c>
      <c r="I1977">
        <v>9272931.38</v>
      </c>
      <c r="J1977" t="s">
        <v>641</v>
      </c>
    </row>
    <row r="1978" hidden="1" spans="1:10">
      <c r="A1978">
        <v>9</v>
      </c>
      <c r="B1978">
        <v>25</v>
      </c>
      <c r="C1978" t="s">
        <v>704</v>
      </c>
      <c r="D1978" t="s">
        <v>745</v>
      </c>
      <c r="E1978" t="s">
        <v>671</v>
      </c>
      <c r="F1978">
        <v>0</v>
      </c>
      <c r="G1978">
        <v>419320.04</v>
      </c>
      <c r="H1978" t="s">
        <v>602</v>
      </c>
      <c r="I1978">
        <v>8853611.34</v>
      </c>
      <c r="J1978" t="s">
        <v>641</v>
      </c>
    </row>
    <row r="1979" hidden="1" spans="1:10">
      <c r="A1979">
        <v>9</v>
      </c>
      <c r="B1979">
        <v>25</v>
      </c>
      <c r="C1979" t="s">
        <v>704</v>
      </c>
      <c r="D1979" t="s">
        <v>661</v>
      </c>
      <c r="E1979" t="s">
        <v>671</v>
      </c>
      <c r="F1979">
        <v>0</v>
      </c>
      <c r="G1979">
        <v>4902.57</v>
      </c>
      <c r="H1979" t="s">
        <v>602</v>
      </c>
      <c r="I1979">
        <v>8848708.77</v>
      </c>
      <c r="J1979" t="s">
        <v>641</v>
      </c>
    </row>
    <row r="1980" hidden="1" spans="1:10">
      <c r="A1980">
        <v>9</v>
      </c>
      <c r="B1980">
        <v>25</v>
      </c>
      <c r="C1980" t="s">
        <v>704</v>
      </c>
      <c r="D1980" t="s">
        <v>683</v>
      </c>
      <c r="E1980" t="s">
        <v>671</v>
      </c>
      <c r="F1980">
        <v>0</v>
      </c>
      <c r="G1980">
        <v>2071.1</v>
      </c>
      <c r="H1980" t="s">
        <v>602</v>
      </c>
      <c r="I1980">
        <v>8846637.67</v>
      </c>
      <c r="J1980" t="s">
        <v>641</v>
      </c>
    </row>
    <row r="1981" spans="1:10">
      <c r="A1981">
        <v>9</v>
      </c>
      <c r="B1981">
        <v>25</v>
      </c>
      <c r="C1981" t="s">
        <v>704</v>
      </c>
      <c r="D1981" t="s">
        <v>657</v>
      </c>
      <c r="E1981" t="s">
        <v>653</v>
      </c>
      <c r="F1981">
        <v>5022.33</v>
      </c>
      <c r="G1981">
        <v>0</v>
      </c>
      <c r="H1981" t="s">
        <v>602</v>
      </c>
      <c r="I1981">
        <v>8851660</v>
      </c>
      <c r="J1981" t="s">
        <v>641</v>
      </c>
    </row>
    <row r="1982" spans="1:10">
      <c r="A1982">
        <v>9</v>
      </c>
      <c r="B1982">
        <v>25</v>
      </c>
      <c r="C1982" t="s">
        <v>704</v>
      </c>
      <c r="D1982" t="s">
        <v>667</v>
      </c>
      <c r="E1982" t="s">
        <v>653</v>
      </c>
      <c r="F1982">
        <v>69433.95</v>
      </c>
      <c r="G1982">
        <v>0</v>
      </c>
      <c r="H1982" t="s">
        <v>602</v>
      </c>
      <c r="I1982">
        <v>8921093.95</v>
      </c>
      <c r="J1982" t="s">
        <v>641</v>
      </c>
    </row>
    <row r="1983" hidden="1" spans="1:10">
      <c r="A1983">
        <v>9</v>
      </c>
      <c r="B1983">
        <v>26</v>
      </c>
      <c r="C1983" t="s">
        <v>705</v>
      </c>
      <c r="D1983" t="s">
        <v>793</v>
      </c>
      <c r="E1983" t="s">
        <v>671</v>
      </c>
      <c r="F1983">
        <v>0</v>
      </c>
      <c r="G1983">
        <v>3521.86</v>
      </c>
      <c r="H1983" t="s">
        <v>602</v>
      </c>
      <c r="I1983">
        <v>8917572.09</v>
      </c>
      <c r="J1983" t="s">
        <v>641</v>
      </c>
    </row>
    <row r="1984" hidden="1" spans="1:10">
      <c r="A1984">
        <v>9</v>
      </c>
      <c r="B1984">
        <v>26</v>
      </c>
      <c r="C1984" t="s">
        <v>705</v>
      </c>
      <c r="D1984" t="s">
        <v>814</v>
      </c>
      <c r="E1984" t="s">
        <v>671</v>
      </c>
      <c r="F1984">
        <v>0</v>
      </c>
      <c r="G1984">
        <v>22521.82</v>
      </c>
      <c r="H1984" t="s">
        <v>602</v>
      </c>
      <c r="I1984">
        <v>8895050.27</v>
      </c>
      <c r="J1984" t="s">
        <v>641</v>
      </c>
    </row>
    <row r="1985" hidden="1" spans="1:10">
      <c r="A1985">
        <v>9</v>
      </c>
      <c r="B1985">
        <v>26</v>
      </c>
      <c r="C1985" t="s">
        <v>705</v>
      </c>
      <c r="D1985" t="s">
        <v>745</v>
      </c>
      <c r="E1985" t="s">
        <v>671</v>
      </c>
      <c r="F1985">
        <v>0</v>
      </c>
      <c r="G1985">
        <v>236103.9</v>
      </c>
      <c r="H1985" t="s">
        <v>602</v>
      </c>
      <c r="I1985">
        <v>8658946.37</v>
      </c>
      <c r="J1985" t="s">
        <v>641</v>
      </c>
    </row>
    <row r="1986" spans="1:10">
      <c r="A1986">
        <v>9</v>
      </c>
      <c r="B1986">
        <v>26</v>
      </c>
      <c r="C1986" t="s">
        <v>705</v>
      </c>
      <c r="D1986" t="s">
        <v>702</v>
      </c>
      <c r="E1986" t="s">
        <v>690</v>
      </c>
      <c r="F1986">
        <v>4772.7</v>
      </c>
      <c r="G1986">
        <v>0</v>
      </c>
      <c r="H1986" t="s">
        <v>602</v>
      </c>
      <c r="I1986">
        <v>8663719.07</v>
      </c>
      <c r="J1986" t="s">
        <v>641</v>
      </c>
    </row>
    <row r="1987" spans="1:10">
      <c r="A1987">
        <v>9</v>
      </c>
      <c r="B1987">
        <v>26</v>
      </c>
      <c r="C1987" t="s">
        <v>705</v>
      </c>
      <c r="D1987" t="s">
        <v>735</v>
      </c>
      <c r="E1987" t="s">
        <v>690</v>
      </c>
      <c r="F1987">
        <v>848.7</v>
      </c>
      <c r="G1987">
        <v>0</v>
      </c>
      <c r="H1987" t="s">
        <v>602</v>
      </c>
      <c r="I1987">
        <v>8664567.77</v>
      </c>
      <c r="J1987" t="s">
        <v>641</v>
      </c>
    </row>
    <row r="1988" spans="1:10">
      <c r="A1988">
        <v>9</v>
      </c>
      <c r="B1988">
        <v>26</v>
      </c>
      <c r="C1988" t="s">
        <v>705</v>
      </c>
      <c r="D1988" t="s">
        <v>667</v>
      </c>
      <c r="E1988" t="s">
        <v>690</v>
      </c>
      <c r="F1988">
        <v>33249.22</v>
      </c>
      <c r="G1988">
        <v>0</v>
      </c>
      <c r="H1988" t="s">
        <v>602</v>
      </c>
      <c r="I1988">
        <v>8697816.99</v>
      </c>
      <c r="J1988" t="s">
        <v>641</v>
      </c>
    </row>
    <row r="1989" spans="1:10">
      <c r="A1989">
        <v>9</v>
      </c>
      <c r="B1989">
        <v>26</v>
      </c>
      <c r="C1989" t="s">
        <v>705</v>
      </c>
      <c r="D1989" t="s">
        <v>657</v>
      </c>
      <c r="E1989" t="s">
        <v>690</v>
      </c>
      <c r="F1989">
        <v>3454.72</v>
      </c>
      <c r="G1989">
        <v>0</v>
      </c>
      <c r="H1989" t="s">
        <v>602</v>
      </c>
      <c r="I1989">
        <v>8701271.71</v>
      </c>
      <c r="J1989" t="s">
        <v>641</v>
      </c>
    </row>
    <row r="1990" spans="1:10">
      <c r="A1990">
        <v>9</v>
      </c>
      <c r="B1990">
        <v>26</v>
      </c>
      <c r="C1990" t="s">
        <v>705</v>
      </c>
      <c r="D1990" t="s">
        <v>673</v>
      </c>
      <c r="E1990" t="s">
        <v>690</v>
      </c>
      <c r="F1990">
        <v>15945.64</v>
      </c>
      <c r="G1990">
        <v>0</v>
      </c>
      <c r="H1990" t="s">
        <v>602</v>
      </c>
      <c r="I1990">
        <v>8717217.35</v>
      </c>
      <c r="J1990" t="s">
        <v>641</v>
      </c>
    </row>
    <row r="1991" hidden="1" spans="1:10">
      <c r="A1991">
        <v>9</v>
      </c>
      <c r="B1991">
        <v>26</v>
      </c>
      <c r="C1991" t="s">
        <v>705</v>
      </c>
      <c r="D1991" t="s">
        <v>815</v>
      </c>
      <c r="E1991" t="s">
        <v>690</v>
      </c>
      <c r="F1991">
        <v>22500</v>
      </c>
      <c r="G1991">
        <v>0</v>
      </c>
      <c r="H1991" t="s">
        <v>602</v>
      </c>
      <c r="I1991">
        <v>8739717.35</v>
      </c>
      <c r="J1991" t="s">
        <v>641</v>
      </c>
    </row>
    <row r="1992" hidden="1" spans="1:10">
      <c r="A1992">
        <v>9</v>
      </c>
      <c r="B1992">
        <v>26</v>
      </c>
      <c r="C1992" t="s">
        <v>705</v>
      </c>
      <c r="D1992" t="s">
        <v>815</v>
      </c>
      <c r="E1992" t="s">
        <v>690</v>
      </c>
      <c r="F1992">
        <v>4420</v>
      </c>
      <c r="G1992">
        <v>0</v>
      </c>
      <c r="H1992" t="s">
        <v>602</v>
      </c>
      <c r="I1992">
        <v>8744137.35</v>
      </c>
      <c r="J1992" t="s">
        <v>641</v>
      </c>
    </row>
    <row r="1993" hidden="1" spans="1:10">
      <c r="A1993">
        <v>9</v>
      </c>
      <c r="B1993">
        <v>27</v>
      </c>
      <c r="C1993" t="s">
        <v>709</v>
      </c>
      <c r="D1993" t="s">
        <v>683</v>
      </c>
      <c r="E1993" t="s">
        <v>671</v>
      </c>
      <c r="F1993">
        <v>0</v>
      </c>
      <c r="G1993">
        <v>1340.72</v>
      </c>
      <c r="H1993" t="s">
        <v>602</v>
      </c>
      <c r="I1993">
        <v>8742796.63</v>
      </c>
      <c r="J1993" t="s">
        <v>641</v>
      </c>
    </row>
    <row r="1994" hidden="1" spans="1:10">
      <c r="A1994">
        <v>9</v>
      </c>
      <c r="B1994">
        <v>27</v>
      </c>
      <c r="C1994" t="s">
        <v>709</v>
      </c>
      <c r="D1994" t="s">
        <v>692</v>
      </c>
      <c r="E1994" t="s">
        <v>671</v>
      </c>
      <c r="F1994">
        <v>0</v>
      </c>
      <c r="G1994">
        <v>1560.82</v>
      </c>
      <c r="H1994" t="s">
        <v>602</v>
      </c>
      <c r="I1994">
        <v>8741235.81</v>
      </c>
      <c r="J1994" t="s">
        <v>641</v>
      </c>
    </row>
    <row r="1995" hidden="1" spans="1:10">
      <c r="A1995">
        <v>9</v>
      </c>
      <c r="B1995">
        <v>27</v>
      </c>
      <c r="C1995" t="s">
        <v>709</v>
      </c>
      <c r="D1995" t="s">
        <v>672</v>
      </c>
      <c r="E1995" t="s">
        <v>671</v>
      </c>
      <c r="F1995">
        <v>0</v>
      </c>
      <c r="G1995">
        <v>7654.02</v>
      </c>
      <c r="H1995" t="s">
        <v>602</v>
      </c>
      <c r="I1995">
        <v>8733581.79</v>
      </c>
      <c r="J1995" t="s">
        <v>641</v>
      </c>
    </row>
    <row r="1996" spans="1:10">
      <c r="A1996">
        <v>9</v>
      </c>
      <c r="B1996">
        <v>27</v>
      </c>
      <c r="C1996" t="s">
        <v>709</v>
      </c>
      <c r="D1996" t="s">
        <v>667</v>
      </c>
      <c r="E1996" t="s">
        <v>816</v>
      </c>
      <c r="F1996">
        <v>211177.46</v>
      </c>
      <c r="G1996">
        <v>0</v>
      </c>
      <c r="H1996" t="s">
        <v>602</v>
      </c>
      <c r="I1996">
        <v>8944759.25</v>
      </c>
      <c r="J1996" t="s">
        <v>641</v>
      </c>
    </row>
    <row r="1997" spans="1:10">
      <c r="A1997">
        <v>9</v>
      </c>
      <c r="B1997">
        <v>27</v>
      </c>
      <c r="C1997" t="s">
        <v>709</v>
      </c>
      <c r="D1997" t="s">
        <v>657</v>
      </c>
      <c r="E1997" t="s">
        <v>816</v>
      </c>
      <c r="F1997">
        <v>3584.52</v>
      </c>
      <c r="G1997">
        <v>0</v>
      </c>
      <c r="H1997" t="s">
        <v>602</v>
      </c>
      <c r="I1997">
        <v>8948343.77</v>
      </c>
      <c r="J1997" t="s">
        <v>641</v>
      </c>
    </row>
    <row r="1998" spans="1:10">
      <c r="A1998">
        <v>9</v>
      </c>
      <c r="B1998">
        <v>27</v>
      </c>
      <c r="C1998" t="s">
        <v>709</v>
      </c>
      <c r="D1998" t="s">
        <v>668</v>
      </c>
      <c r="E1998" t="s">
        <v>816</v>
      </c>
      <c r="F1998">
        <v>10084.59</v>
      </c>
      <c r="G1998">
        <v>0</v>
      </c>
      <c r="H1998" t="s">
        <v>602</v>
      </c>
      <c r="I1998">
        <v>8958428.36</v>
      </c>
      <c r="J1998" t="s">
        <v>641</v>
      </c>
    </row>
    <row r="1999" spans="1:10">
      <c r="A1999">
        <v>9</v>
      </c>
      <c r="B1999">
        <v>27</v>
      </c>
      <c r="C1999" t="s">
        <v>709</v>
      </c>
      <c r="D1999" t="s">
        <v>675</v>
      </c>
      <c r="E1999" t="s">
        <v>816</v>
      </c>
      <c r="F1999">
        <v>1377.88</v>
      </c>
      <c r="G1999">
        <v>0</v>
      </c>
      <c r="H1999" t="s">
        <v>602</v>
      </c>
      <c r="I1999">
        <v>8959806.24</v>
      </c>
      <c r="J1999" t="s">
        <v>641</v>
      </c>
    </row>
    <row r="2000" hidden="1" spans="1:10">
      <c r="A2000">
        <v>9</v>
      </c>
      <c r="B2000">
        <v>30</v>
      </c>
      <c r="C2000" t="s">
        <v>712</v>
      </c>
      <c r="D2000" t="s">
        <v>745</v>
      </c>
      <c r="E2000" t="s">
        <v>671</v>
      </c>
      <c r="F2000">
        <v>0</v>
      </c>
      <c r="G2000">
        <v>34217.96</v>
      </c>
      <c r="H2000" t="s">
        <v>602</v>
      </c>
      <c r="I2000">
        <v>8925588.28</v>
      </c>
      <c r="J2000" t="s">
        <v>641</v>
      </c>
    </row>
    <row r="2001" hidden="1" spans="1:10">
      <c r="A2001">
        <v>9</v>
      </c>
      <c r="B2001">
        <v>30</v>
      </c>
      <c r="C2001" t="s">
        <v>712</v>
      </c>
      <c r="D2001" t="s">
        <v>661</v>
      </c>
      <c r="E2001" t="s">
        <v>671</v>
      </c>
      <c r="F2001">
        <v>0</v>
      </c>
      <c r="G2001">
        <v>7368.86</v>
      </c>
      <c r="H2001" t="s">
        <v>602</v>
      </c>
      <c r="I2001">
        <v>8918219.42</v>
      </c>
      <c r="J2001" t="s">
        <v>641</v>
      </c>
    </row>
    <row r="2002" hidden="1" spans="1:10">
      <c r="A2002">
        <v>9</v>
      </c>
      <c r="B2002">
        <v>30</v>
      </c>
      <c r="C2002" t="s">
        <v>712</v>
      </c>
      <c r="D2002" t="s">
        <v>683</v>
      </c>
      <c r="E2002" t="s">
        <v>671</v>
      </c>
      <c r="F2002">
        <v>0</v>
      </c>
      <c r="G2002">
        <v>1340.72</v>
      </c>
      <c r="H2002" t="s">
        <v>602</v>
      </c>
      <c r="I2002">
        <v>8916878.7</v>
      </c>
      <c r="J2002" t="s">
        <v>641</v>
      </c>
    </row>
    <row r="2003" hidden="1" spans="1:10">
      <c r="A2003">
        <v>9</v>
      </c>
      <c r="B2003">
        <v>30</v>
      </c>
      <c r="C2003" t="s">
        <v>712</v>
      </c>
      <c r="D2003" t="s">
        <v>663</v>
      </c>
      <c r="E2003" t="s">
        <v>671</v>
      </c>
      <c r="F2003">
        <v>0</v>
      </c>
      <c r="G2003">
        <v>1200.63</v>
      </c>
      <c r="H2003" t="s">
        <v>602</v>
      </c>
      <c r="I2003">
        <v>8915678.07</v>
      </c>
      <c r="J2003" t="s">
        <v>641</v>
      </c>
    </row>
    <row r="2004" spans="1:10">
      <c r="A2004">
        <v>9</v>
      </c>
      <c r="B2004">
        <v>30</v>
      </c>
      <c r="C2004" t="s">
        <v>712</v>
      </c>
      <c r="D2004" t="s">
        <v>668</v>
      </c>
      <c r="E2004" t="s">
        <v>697</v>
      </c>
      <c r="F2004">
        <v>4992.37</v>
      </c>
      <c r="G2004">
        <v>0</v>
      </c>
      <c r="H2004" t="s">
        <v>602</v>
      </c>
      <c r="I2004">
        <v>8920670.44</v>
      </c>
      <c r="J2004" t="s">
        <v>641</v>
      </c>
    </row>
    <row r="2005" spans="1:10">
      <c r="A2005">
        <v>9</v>
      </c>
      <c r="B2005">
        <v>30</v>
      </c>
      <c r="C2005" t="s">
        <v>712</v>
      </c>
      <c r="D2005" t="s">
        <v>675</v>
      </c>
      <c r="E2005" t="s">
        <v>697</v>
      </c>
      <c r="F2005">
        <v>1377.88</v>
      </c>
      <c r="G2005">
        <v>0</v>
      </c>
      <c r="H2005" t="s">
        <v>602</v>
      </c>
      <c r="I2005">
        <v>8922048.32</v>
      </c>
      <c r="J2005" t="s">
        <v>641</v>
      </c>
    </row>
    <row r="2006" hidden="1" spans="4:9">
      <c r="D2006" t="s">
        <v>726</v>
      </c>
      <c r="F2006">
        <v>2118425.09</v>
      </c>
      <c r="G2006">
        <v>2879086.32</v>
      </c>
      <c r="H2006" t="s">
        <v>602</v>
      </c>
      <c r="I2006">
        <v>8922048.32</v>
      </c>
    </row>
    <row r="2007" hidden="1" spans="4:9">
      <c r="D2007" t="s">
        <v>727</v>
      </c>
      <c r="F2007">
        <v>75772044.53</v>
      </c>
      <c r="G2007">
        <v>78334121.47</v>
      </c>
      <c r="H2007" t="s">
        <v>602</v>
      </c>
      <c r="I2007">
        <v>8922048.32</v>
      </c>
    </row>
    <row r="2008" hidden="1" spans="1:10">
      <c r="A2008">
        <v>10</v>
      </c>
      <c r="B2008">
        <v>8</v>
      </c>
      <c r="C2008" t="s">
        <v>730</v>
      </c>
      <c r="D2008" t="s">
        <v>711</v>
      </c>
      <c r="E2008" t="s">
        <v>671</v>
      </c>
      <c r="F2008">
        <v>0</v>
      </c>
      <c r="G2008">
        <v>1780.93</v>
      </c>
      <c r="H2008" t="s">
        <v>602</v>
      </c>
      <c r="I2008">
        <v>8920267.39</v>
      </c>
      <c r="J2008" t="s">
        <v>641</v>
      </c>
    </row>
    <row r="2009" hidden="1" spans="1:10">
      <c r="A2009">
        <v>10</v>
      </c>
      <c r="B2009">
        <v>8</v>
      </c>
      <c r="C2009" t="s">
        <v>730</v>
      </c>
      <c r="D2009" t="s">
        <v>683</v>
      </c>
      <c r="E2009" t="s">
        <v>671</v>
      </c>
      <c r="F2009">
        <v>0</v>
      </c>
      <c r="G2009">
        <v>2101.12</v>
      </c>
      <c r="H2009" t="s">
        <v>602</v>
      </c>
      <c r="I2009">
        <v>8918166.27</v>
      </c>
      <c r="J2009" t="s">
        <v>641</v>
      </c>
    </row>
    <row r="2010" spans="1:10">
      <c r="A2010">
        <v>10</v>
      </c>
      <c r="B2010">
        <v>8</v>
      </c>
      <c r="C2010" t="s">
        <v>730</v>
      </c>
      <c r="D2010" t="s">
        <v>673</v>
      </c>
      <c r="E2010" t="s">
        <v>690</v>
      </c>
      <c r="F2010">
        <v>7937.87</v>
      </c>
      <c r="G2010">
        <v>0</v>
      </c>
      <c r="H2010" t="s">
        <v>602</v>
      </c>
      <c r="I2010">
        <v>8926104.14</v>
      </c>
      <c r="J2010" t="s">
        <v>641</v>
      </c>
    </row>
    <row r="2011" spans="1:10">
      <c r="A2011">
        <v>10</v>
      </c>
      <c r="B2011">
        <v>8</v>
      </c>
      <c r="C2011" t="s">
        <v>730</v>
      </c>
      <c r="D2011" t="s">
        <v>675</v>
      </c>
      <c r="E2011" t="s">
        <v>690</v>
      </c>
      <c r="F2011">
        <v>2855.62</v>
      </c>
      <c r="G2011">
        <v>0</v>
      </c>
      <c r="H2011" t="s">
        <v>602</v>
      </c>
      <c r="I2011">
        <v>8928959.76</v>
      </c>
      <c r="J2011" t="s">
        <v>641</v>
      </c>
    </row>
    <row r="2012" hidden="1" spans="1:10">
      <c r="A2012">
        <v>10</v>
      </c>
      <c r="B2012">
        <v>9</v>
      </c>
      <c r="C2012" t="s">
        <v>720</v>
      </c>
      <c r="D2012" t="s">
        <v>682</v>
      </c>
      <c r="E2012" t="s">
        <v>671</v>
      </c>
      <c r="F2012">
        <v>0</v>
      </c>
      <c r="G2012">
        <v>9054.76</v>
      </c>
      <c r="H2012" t="s">
        <v>602</v>
      </c>
      <c r="I2012">
        <v>8919905</v>
      </c>
      <c r="J2012" t="s">
        <v>641</v>
      </c>
    </row>
    <row r="2013" hidden="1" spans="1:10">
      <c r="A2013">
        <v>10</v>
      </c>
      <c r="B2013">
        <v>9</v>
      </c>
      <c r="C2013" t="s">
        <v>720</v>
      </c>
      <c r="D2013" t="s">
        <v>672</v>
      </c>
      <c r="E2013" t="s">
        <v>671</v>
      </c>
      <c r="F2013">
        <v>0</v>
      </c>
      <c r="G2013">
        <v>30055.78</v>
      </c>
      <c r="H2013" t="s">
        <v>602</v>
      </c>
      <c r="I2013">
        <v>8889849.22</v>
      </c>
      <c r="J2013" t="s">
        <v>641</v>
      </c>
    </row>
    <row r="2014" hidden="1" spans="1:10">
      <c r="A2014">
        <v>10</v>
      </c>
      <c r="B2014">
        <v>9</v>
      </c>
      <c r="C2014" t="s">
        <v>720</v>
      </c>
      <c r="D2014" t="s">
        <v>683</v>
      </c>
      <c r="E2014" t="s">
        <v>671</v>
      </c>
      <c r="F2014">
        <v>0</v>
      </c>
      <c r="G2014">
        <v>690.37</v>
      </c>
      <c r="H2014" t="s">
        <v>602</v>
      </c>
      <c r="I2014">
        <v>8889158.85</v>
      </c>
      <c r="J2014" t="s">
        <v>641</v>
      </c>
    </row>
    <row r="2015" spans="1:10">
      <c r="A2015">
        <v>10</v>
      </c>
      <c r="B2015">
        <v>9</v>
      </c>
      <c r="C2015" t="s">
        <v>720</v>
      </c>
      <c r="D2015" t="s">
        <v>685</v>
      </c>
      <c r="E2015" t="s">
        <v>690</v>
      </c>
      <c r="F2015">
        <v>9185.95</v>
      </c>
      <c r="G2015">
        <v>0</v>
      </c>
      <c r="H2015" t="s">
        <v>602</v>
      </c>
      <c r="I2015">
        <v>8898344.8</v>
      </c>
      <c r="J2015" t="s">
        <v>641</v>
      </c>
    </row>
    <row r="2016" spans="1:10">
      <c r="A2016">
        <v>10</v>
      </c>
      <c r="B2016">
        <v>9</v>
      </c>
      <c r="C2016" t="s">
        <v>720</v>
      </c>
      <c r="D2016" t="s">
        <v>657</v>
      </c>
      <c r="E2016" t="s">
        <v>690</v>
      </c>
      <c r="F2016">
        <v>1827.2</v>
      </c>
      <c r="G2016">
        <v>0</v>
      </c>
      <c r="H2016" t="s">
        <v>602</v>
      </c>
      <c r="I2016">
        <v>8900172</v>
      </c>
      <c r="J2016" t="s">
        <v>641</v>
      </c>
    </row>
    <row r="2017" spans="1:10">
      <c r="A2017">
        <v>10</v>
      </c>
      <c r="B2017">
        <v>9</v>
      </c>
      <c r="C2017" t="s">
        <v>720</v>
      </c>
      <c r="D2017" t="s">
        <v>675</v>
      </c>
      <c r="E2017" t="s">
        <v>690</v>
      </c>
      <c r="F2017">
        <v>2136.72</v>
      </c>
      <c r="G2017">
        <v>0</v>
      </c>
      <c r="H2017" t="s">
        <v>602</v>
      </c>
      <c r="I2017">
        <v>8902308.72</v>
      </c>
      <c r="J2017" t="s">
        <v>641</v>
      </c>
    </row>
    <row r="2018" hidden="1" spans="1:10">
      <c r="A2018">
        <v>10</v>
      </c>
      <c r="B2018">
        <v>10</v>
      </c>
      <c r="C2018" t="s">
        <v>732</v>
      </c>
      <c r="D2018" t="s">
        <v>750</v>
      </c>
      <c r="E2018" t="s">
        <v>671</v>
      </c>
      <c r="F2018">
        <v>0</v>
      </c>
      <c r="G2018">
        <v>59831.41</v>
      </c>
      <c r="H2018" t="s">
        <v>602</v>
      </c>
      <c r="I2018">
        <v>8842477.31</v>
      </c>
      <c r="J2018" t="s">
        <v>641</v>
      </c>
    </row>
    <row r="2019" hidden="1" spans="1:10">
      <c r="A2019">
        <v>10</v>
      </c>
      <c r="B2019">
        <v>10</v>
      </c>
      <c r="C2019" t="s">
        <v>732</v>
      </c>
      <c r="D2019" t="s">
        <v>683</v>
      </c>
      <c r="E2019" t="s">
        <v>671</v>
      </c>
      <c r="F2019">
        <v>0</v>
      </c>
      <c r="G2019">
        <v>700.37</v>
      </c>
      <c r="H2019" t="s">
        <v>602</v>
      </c>
      <c r="I2019">
        <v>8841776.94</v>
      </c>
      <c r="J2019" t="s">
        <v>641</v>
      </c>
    </row>
    <row r="2020" spans="1:10">
      <c r="A2020">
        <v>10</v>
      </c>
      <c r="B2020">
        <v>10</v>
      </c>
      <c r="C2020" t="s">
        <v>732</v>
      </c>
      <c r="D2020" t="s">
        <v>657</v>
      </c>
      <c r="E2020" t="s">
        <v>690</v>
      </c>
      <c r="F2020">
        <v>1877.13</v>
      </c>
      <c r="G2020">
        <v>0</v>
      </c>
      <c r="H2020" t="s">
        <v>602</v>
      </c>
      <c r="I2020">
        <v>8843654.07</v>
      </c>
      <c r="J2020" t="s">
        <v>641</v>
      </c>
    </row>
    <row r="2021" hidden="1" spans="1:10">
      <c r="A2021">
        <v>10</v>
      </c>
      <c r="B2021">
        <v>11</v>
      </c>
      <c r="C2021" t="s">
        <v>733</v>
      </c>
      <c r="D2021" t="s">
        <v>711</v>
      </c>
      <c r="E2021" t="s">
        <v>671</v>
      </c>
      <c r="F2021">
        <v>0</v>
      </c>
      <c r="G2021">
        <v>1840.97</v>
      </c>
      <c r="H2021" t="s">
        <v>602</v>
      </c>
      <c r="I2021">
        <v>8841813.1</v>
      </c>
      <c r="J2021" t="s">
        <v>641</v>
      </c>
    </row>
    <row r="2022" hidden="1" spans="1:10">
      <c r="A2022">
        <v>10</v>
      </c>
      <c r="B2022">
        <v>11</v>
      </c>
      <c r="C2022" t="s">
        <v>733</v>
      </c>
      <c r="D2022" t="s">
        <v>683</v>
      </c>
      <c r="E2022" t="s">
        <v>671</v>
      </c>
      <c r="F2022">
        <v>0</v>
      </c>
      <c r="G2022">
        <v>690.37</v>
      </c>
      <c r="H2022" t="s">
        <v>602</v>
      </c>
      <c r="I2022">
        <v>8841122.73</v>
      </c>
      <c r="J2022" t="s">
        <v>641</v>
      </c>
    </row>
    <row r="2023" spans="1:10">
      <c r="A2023">
        <v>10</v>
      </c>
      <c r="B2023">
        <v>11</v>
      </c>
      <c r="C2023" t="s">
        <v>733</v>
      </c>
      <c r="D2023" t="s">
        <v>668</v>
      </c>
      <c r="E2023" t="s">
        <v>690</v>
      </c>
      <c r="F2023">
        <v>5092.22</v>
      </c>
      <c r="G2023">
        <v>0</v>
      </c>
      <c r="H2023" t="s">
        <v>602</v>
      </c>
      <c r="I2023">
        <v>8846214.95</v>
      </c>
      <c r="J2023" t="s">
        <v>641</v>
      </c>
    </row>
    <row r="2024" spans="1:10">
      <c r="A2024">
        <v>10</v>
      </c>
      <c r="B2024">
        <v>11</v>
      </c>
      <c r="C2024" t="s">
        <v>733</v>
      </c>
      <c r="D2024" t="s">
        <v>675</v>
      </c>
      <c r="E2024" t="s">
        <v>690</v>
      </c>
      <c r="F2024">
        <v>708.91</v>
      </c>
      <c r="G2024">
        <v>0</v>
      </c>
      <c r="H2024" t="s">
        <v>602</v>
      </c>
      <c r="I2024">
        <v>8846923.86</v>
      </c>
      <c r="J2024" t="s">
        <v>641</v>
      </c>
    </row>
    <row r="2025" hidden="1" spans="1:10">
      <c r="A2025">
        <v>10</v>
      </c>
      <c r="B2025">
        <v>14</v>
      </c>
      <c r="C2025" t="s">
        <v>638</v>
      </c>
      <c r="D2025" t="s">
        <v>683</v>
      </c>
      <c r="E2025" t="s">
        <v>671</v>
      </c>
      <c r="F2025">
        <v>0</v>
      </c>
      <c r="G2025">
        <v>2671.43</v>
      </c>
      <c r="H2025" t="s">
        <v>602</v>
      </c>
      <c r="I2025">
        <v>8844252.43</v>
      </c>
      <c r="J2025" t="s">
        <v>641</v>
      </c>
    </row>
    <row r="2026" hidden="1" spans="1:10">
      <c r="A2026">
        <v>10</v>
      </c>
      <c r="B2026">
        <v>14</v>
      </c>
      <c r="C2026" t="s">
        <v>638</v>
      </c>
      <c r="D2026" t="s">
        <v>817</v>
      </c>
      <c r="E2026" t="s">
        <v>671</v>
      </c>
      <c r="F2026">
        <v>0</v>
      </c>
      <c r="G2026">
        <v>6153.24</v>
      </c>
      <c r="H2026" t="s">
        <v>602</v>
      </c>
      <c r="I2026">
        <v>8838099.19</v>
      </c>
      <c r="J2026" t="s">
        <v>641</v>
      </c>
    </row>
    <row r="2027" hidden="1" spans="1:10">
      <c r="A2027">
        <v>10</v>
      </c>
      <c r="B2027">
        <v>14</v>
      </c>
      <c r="C2027" t="s">
        <v>638</v>
      </c>
      <c r="D2027" t="s">
        <v>672</v>
      </c>
      <c r="E2027" t="s">
        <v>671</v>
      </c>
      <c r="F2027">
        <v>0</v>
      </c>
      <c r="G2027">
        <v>14477.6</v>
      </c>
      <c r="H2027" t="s">
        <v>602</v>
      </c>
      <c r="I2027">
        <v>8823621.59</v>
      </c>
      <c r="J2027" t="s">
        <v>641</v>
      </c>
    </row>
    <row r="2028" hidden="1" spans="1:10">
      <c r="A2028">
        <v>10</v>
      </c>
      <c r="B2028">
        <v>14</v>
      </c>
      <c r="C2028" t="s">
        <v>638</v>
      </c>
      <c r="D2028" t="s">
        <v>663</v>
      </c>
      <c r="E2028" t="s">
        <v>671</v>
      </c>
      <c r="F2028">
        <v>0</v>
      </c>
      <c r="G2028">
        <v>1150.61</v>
      </c>
      <c r="H2028" t="s">
        <v>602</v>
      </c>
      <c r="I2028">
        <v>8822470.98</v>
      </c>
      <c r="J2028" t="s">
        <v>641</v>
      </c>
    </row>
    <row r="2029" spans="1:10">
      <c r="A2029">
        <v>10</v>
      </c>
      <c r="B2029">
        <v>14</v>
      </c>
      <c r="C2029" t="s">
        <v>638</v>
      </c>
      <c r="D2029" t="s">
        <v>668</v>
      </c>
      <c r="E2029" t="s">
        <v>697</v>
      </c>
      <c r="F2029">
        <v>5192.07</v>
      </c>
      <c r="G2029">
        <v>0</v>
      </c>
      <c r="H2029" t="s">
        <v>602</v>
      </c>
      <c r="I2029">
        <v>8827663.05</v>
      </c>
      <c r="J2029" t="s">
        <v>641</v>
      </c>
    </row>
    <row r="2030" spans="1:10">
      <c r="A2030">
        <v>10</v>
      </c>
      <c r="B2030">
        <v>14</v>
      </c>
      <c r="C2030" t="s">
        <v>638</v>
      </c>
      <c r="D2030" t="s">
        <v>667</v>
      </c>
      <c r="E2030" t="s">
        <v>697</v>
      </c>
      <c r="F2030">
        <v>35046.47</v>
      </c>
      <c r="G2030">
        <v>0</v>
      </c>
      <c r="H2030" t="s">
        <v>602</v>
      </c>
      <c r="I2030">
        <v>8862709.52</v>
      </c>
      <c r="J2030" t="s">
        <v>641</v>
      </c>
    </row>
    <row r="2031" spans="1:10">
      <c r="A2031">
        <v>10</v>
      </c>
      <c r="B2031">
        <v>14</v>
      </c>
      <c r="C2031" t="s">
        <v>638</v>
      </c>
      <c r="D2031" t="s">
        <v>675</v>
      </c>
      <c r="E2031" t="s">
        <v>697</v>
      </c>
      <c r="F2031">
        <v>668.97</v>
      </c>
      <c r="G2031">
        <v>0</v>
      </c>
      <c r="H2031" t="s">
        <v>602</v>
      </c>
      <c r="I2031">
        <v>8863378.49</v>
      </c>
      <c r="J2031" t="s">
        <v>641</v>
      </c>
    </row>
    <row r="2032" hidden="1" spans="1:10">
      <c r="A2032">
        <v>10</v>
      </c>
      <c r="B2032">
        <v>15</v>
      </c>
      <c r="C2032" t="s">
        <v>659</v>
      </c>
      <c r="D2032" t="s">
        <v>817</v>
      </c>
      <c r="E2032" t="s">
        <v>671</v>
      </c>
      <c r="F2032">
        <v>0</v>
      </c>
      <c r="G2032">
        <v>1420.75</v>
      </c>
      <c r="H2032" t="s">
        <v>602</v>
      </c>
      <c r="I2032">
        <v>8861957.74</v>
      </c>
      <c r="J2032" t="s">
        <v>641</v>
      </c>
    </row>
    <row r="2033" spans="1:10">
      <c r="A2033">
        <v>10</v>
      </c>
      <c r="B2033">
        <v>15</v>
      </c>
      <c r="C2033" t="s">
        <v>659</v>
      </c>
      <c r="D2033" t="s">
        <v>657</v>
      </c>
      <c r="E2033" t="s">
        <v>690</v>
      </c>
      <c r="F2033">
        <v>3804.18</v>
      </c>
      <c r="G2033">
        <v>0</v>
      </c>
      <c r="H2033" t="s">
        <v>602</v>
      </c>
      <c r="I2033">
        <v>8865761.92</v>
      </c>
      <c r="J2033" t="s">
        <v>641</v>
      </c>
    </row>
    <row r="2034" spans="1:10">
      <c r="A2034">
        <v>10</v>
      </c>
      <c r="B2034">
        <v>15</v>
      </c>
      <c r="C2034" t="s">
        <v>659</v>
      </c>
      <c r="D2034" t="s">
        <v>735</v>
      </c>
      <c r="E2034" t="s">
        <v>690</v>
      </c>
      <c r="F2034">
        <v>1717.37</v>
      </c>
      <c r="G2034">
        <v>0</v>
      </c>
      <c r="H2034" t="s">
        <v>602</v>
      </c>
      <c r="I2034">
        <v>8867479.29</v>
      </c>
      <c r="J2034" t="s">
        <v>641</v>
      </c>
    </row>
    <row r="2035" spans="1:10">
      <c r="A2035">
        <v>10</v>
      </c>
      <c r="B2035">
        <v>15</v>
      </c>
      <c r="C2035" t="s">
        <v>659</v>
      </c>
      <c r="D2035" t="s">
        <v>673</v>
      </c>
      <c r="E2035" t="s">
        <v>690</v>
      </c>
      <c r="F2035">
        <v>7458.6</v>
      </c>
      <c r="G2035">
        <v>0</v>
      </c>
      <c r="H2035" t="s">
        <v>602</v>
      </c>
      <c r="I2035">
        <v>8874937.89</v>
      </c>
      <c r="J2035" t="s">
        <v>641</v>
      </c>
    </row>
    <row r="2036" spans="1:10">
      <c r="A2036">
        <v>10</v>
      </c>
      <c r="B2036">
        <v>15</v>
      </c>
      <c r="C2036" t="s">
        <v>659</v>
      </c>
      <c r="D2036" t="s">
        <v>687</v>
      </c>
      <c r="E2036" t="s">
        <v>690</v>
      </c>
      <c r="F2036">
        <v>1168.21</v>
      </c>
      <c r="G2036">
        <v>0</v>
      </c>
      <c r="H2036" t="s">
        <v>602</v>
      </c>
      <c r="I2036">
        <v>8876106.1</v>
      </c>
      <c r="J2036" t="s">
        <v>641</v>
      </c>
    </row>
    <row r="2037" spans="1:10">
      <c r="A2037">
        <v>10</v>
      </c>
      <c r="B2037">
        <v>15</v>
      </c>
      <c r="C2037" t="s">
        <v>659</v>
      </c>
      <c r="D2037" t="s">
        <v>668</v>
      </c>
      <c r="E2037" t="s">
        <v>690</v>
      </c>
      <c r="F2037">
        <v>10813.48</v>
      </c>
      <c r="G2037">
        <v>0</v>
      </c>
      <c r="H2037" t="s">
        <v>602</v>
      </c>
      <c r="I2037">
        <v>8886919.58</v>
      </c>
      <c r="J2037" t="s">
        <v>641</v>
      </c>
    </row>
    <row r="2038" spans="1:10">
      <c r="A2038">
        <v>10</v>
      </c>
      <c r="B2038">
        <v>15</v>
      </c>
      <c r="C2038" t="s">
        <v>659</v>
      </c>
      <c r="D2038" t="s">
        <v>675</v>
      </c>
      <c r="E2038" t="s">
        <v>690</v>
      </c>
      <c r="F2038">
        <v>668.97</v>
      </c>
      <c r="G2038">
        <v>0</v>
      </c>
      <c r="H2038" t="s">
        <v>602</v>
      </c>
      <c r="I2038">
        <v>8887588.55</v>
      </c>
      <c r="J2038" t="s">
        <v>641</v>
      </c>
    </row>
    <row r="2039" hidden="1" spans="1:10">
      <c r="A2039">
        <v>10</v>
      </c>
      <c r="B2039">
        <v>16</v>
      </c>
      <c r="C2039" t="s">
        <v>670</v>
      </c>
      <c r="D2039" t="s">
        <v>793</v>
      </c>
      <c r="E2039" t="s">
        <v>671</v>
      </c>
      <c r="F2039">
        <v>0</v>
      </c>
      <c r="G2039">
        <v>6403.38</v>
      </c>
      <c r="H2039" t="s">
        <v>602</v>
      </c>
      <c r="I2039">
        <v>8881185.17</v>
      </c>
      <c r="J2039" t="s">
        <v>641</v>
      </c>
    </row>
    <row r="2040" hidden="1" spans="1:10">
      <c r="A2040">
        <v>10</v>
      </c>
      <c r="B2040">
        <v>16</v>
      </c>
      <c r="C2040" t="s">
        <v>670</v>
      </c>
      <c r="D2040" t="s">
        <v>711</v>
      </c>
      <c r="E2040" t="s">
        <v>671</v>
      </c>
      <c r="F2040">
        <v>0</v>
      </c>
      <c r="G2040">
        <v>3741.97</v>
      </c>
      <c r="H2040" t="s">
        <v>602</v>
      </c>
      <c r="I2040">
        <v>8877443.2</v>
      </c>
      <c r="J2040" t="s">
        <v>641</v>
      </c>
    </row>
    <row r="2041" hidden="1" spans="1:10">
      <c r="A2041">
        <v>10</v>
      </c>
      <c r="B2041">
        <v>16</v>
      </c>
      <c r="C2041" t="s">
        <v>670</v>
      </c>
      <c r="D2041" t="s">
        <v>661</v>
      </c>
      <c r="E2041" t="s">
        <v>671</v>
      </c>
      <c r="F2041">
        <v>0</v>
      </c>
      <c r="G2041">
        <v>10905.73</v>
      </c>
      <c r="H2041" t="s">
        <v>602</v>
      </c>
      <c r="I2041">
        <v>8866537.47</v>
      </c>
      <c r="J2041" t="s">
        <v>641</v>
      </c>
    </row>
    <row r="2042" hidden="1" spans="1:10">
      <c r="A2042">
        <v>10</v>
      </c>
      <c r="B2042">
        <v>16</v>
      </c>
      <c r="C2042" t="s">
        <v>670</v>
      </c>
      <c r="D2042" t="s">
        <v>672</v>
      </c>
      <c r="E2042" t="s">
        <v>671</v>
      </c>
      <c r="F2042">
        <v>0</v>
      </c>
      <c r="G2042">
        <v>14357.54</v>
      </c>
      <c r="H2042" t="s">
        <v>602</v>
      </c>
      <c r="I2042">
        <v>8852179.93</v>
      </c>
      <c r="J2042" t="s">
        <v>641</v>
      </c>
    </row>
    <row r="2043" hidden="1" spans="1:10">
      <c r="A2043">
        <v>10</v>
      </c>
      <c r="B2043">
        <v>16</v>
      </c>
      <c r="C2043" t="s">
        <v>670</v>
      </c>
      <c r="D2043" t="s">
        <v>683</v>
      </c>
      <c r="E2043" t="s">
        <v>671</v>
      </c>
      <c r="F2043">
        <v>0</v>
      </c>
      <c r="G2043">
        <v>660.35</v>
      </c>
      <c r="H2043" t="s">
        <v>602</v>
      </c>
      <c r="I2043">
        <v>8851519.58</v>
      </c>
      <c r="J2043" t="s">
        <v>641</v>
      </c>
    </row>
    <row r="2044" spans="1:10">
      <c r="A2044">
        <v>10</v>
      </c>
      <c r="B2044">
        <v>16</v>
      </c>
      <c r="C2044" t="s">
        <v>670</v>
      </c>
      <c r="D2044" t="s">
        <v>657</v>
      </c>
      <c r="E2044" t="s">
        <v>653</v>
      </c>
      <c r="F2044">
        <v>1957.01</v>
      </c>
      <c r="G2044">
        <v>0</v>
      </c>
      <c r="H2044" t="s">
        <v>602</v>
      </c>
      <c r="I2044">
        <v>8853476.59</v>
      </c>
      <c r="J2044" t="s">
        <v>641</v>
      </c>
    </row>
    <row r="2045" spans="1:10">
      <c r="A2045">
        <v>10</v>
      </c>
      <c r="B2045">
        <v>16</v>
      </c>
      <c r="C2045" t="s">
        <v>670</v>
      </c>
      <c r="D2045" t="s">
        <v>668</v>
      </c>
      <c r="E2045" t="s">
        <v>653</v>
      </c>
      <c r="F2045">
        <v>11162.95</v>
      </c>
      <c r="G2045">
        <v>0</v>
      </c>
      <c r="H2045" t="s">
        <v>602</v>
      </c>
      <c r="I2045">
        <v>8864639.54</v>
      </c>
      <c r="J2045" t="s">
        <v>641</v>
      </c>
    </row>
    <row r="2046" hidden="1" spans="1:10">
      <c r="A2046">
        <v>10</v>
      </c>
      <c r="B2046">
        <v>17</v>
      </c>
      <c r="C2046" t="s">
        <v>676</v>
      </c>
      <c r="D2046" t="s">
        <v>672</v>
      </c>
      <c r="E2046" t="s">
        <v>671</v>
      </c>
      <c r="F2046">
        <v>0</v>
      </c>
      <c r="G2046">
        <v>7103.73</v>
      </c>
      <c r="H2046" t="s">
        <v>602</v>
      </c>
      <c r="I2046">
        <v>8857535.81</v>
      </c>
      <c r="J2046" t="s">
        <v>641</v>
      </c>
    </row>
    <row r="2047" hidden="1" spans="1:10">
      <c r="A2047">
        <v>10</v>
      </c>
      <c r="B2047">
        <v>17</v>
      </c>
      <c r="C2047" t="s">
        <v>676</v>
      </c>
      <c r="D2047" t="s">
        <v>745</v>
      </c>
      <c r="E2047" t="s">
        <v>671</v>
      </c>
      <c r="F2047">
        <v>0</v>
      </c>
      <c r="G2047">
        <v>132189.37</v>
      </c>
      <c r="H2047" t="s">
        <v>602</v>
      </c>
      <c r="I2047">
        <v>8725346.44</v>
      </c>
      <c r="J2047" t="s">
        <v>641</v>
      </c>
    </row>
    <row r="2048" hidden="1" spans="1:10">
      <c r="A2048">
        <v>10</v>
      </c>
      <c r="B2048">
        <v>17</v>
      </c>
      <c r="C2048" t="s">
        <v>676</v>
      </c>
      <c r="D2048" t="s">
        <v>661</v>
      </c>
      <c r="E2048" t="s">
        <v>671</v>
      </c>
      <c r="F2048">
        <v>0</v>
      </c>
      <c r="G2048">
        <v>5402.84</v>
      </c>
      <c r="H2048" t="s">
        <v>602</v>
      </c>
      <c r="I2048">
        <v>8719943.6</v>
      </c>
      <c r="J2048" t="s">
        <v>641</v>
      </c>
    </row>
    <row r="2049" hidden="1" spans="1:10">
      <c r="A2049">
        <v>10</v>
      </c>
      <c r="B2049">
        <v>17</v>
      </c>
      <c r="C2049" t="s">
        <v>676</v>
      </c>
      <c r="D2049" t="s">
        <v>809</v>
      </c>
      <c r="E2049" t="s">
        <v>671</v>
      </c>
      <c r="F2049">
        <v>0</v>
      </c>
      <c r="G2049">
        <v>2941.55</v>
      </c>
      <c r="H2049" t="s">
        <v>602</v>
      </c>
      <c r="I2049">
        <v>8717002.05</v>
      </c>
      <c r="J2049" t="s">
        <v>641</v>
      </c>
    </row>
    <row r="2050" spans="1:10">
      <c r="A2050">
        <v>10</v>
      </c>
      <c r="B2050">
        <v>17</v>
      </c>
      <c r="C2050" t="s">
        <v>676</v>
      </c>
      <c r="D2050" t="s">
        <v>721</v>
      </c>
      <c r="E2050" t="s">
        <v>697</v>
      </c>
      <c r="F2050">
        <v>15456.39</v>
      </c>
      <c r="G2050">
        <v>0</v>
      </c>
      <c r="H2050" t="s">
        <v>602</v>
      </c>
      <c r="I2050">
        <v>8732458.44</v>
      </c>
      <c r="J2050" t="s">
        <v>641</v>
      </c>
    </row>
    <row r="2051" spans="1:10">
      <c r="A2051">
        <v>10</v>
      </c>
      <c r="B2051">
        <v>17</v>
      </c>
      <c r="C2051" t="s">
        <v>676</v>
      </c>
      <c r="D2051" t="s">
        <v>657</v>
      </c>
      <c r="E2051" t="s">
        <v>697</v>
      </c>
      <c r="F2051">
        <v>3754.26</v>
      </c>
      <c r="G2051">
        <v>0</v>
      </c>
      <c r="H2051" t="s">
        <v>602</v>
      </c>
      <c r="I2051">
        <v>8736212.7</v>
      </c>
      <c r="J2051" t="s">
        <v>641</v>
      </c>
    </row>
    <row r="2052" spans="1:10">
      <c r="A2052">
        <v>10</v>
      </c>
      <c r="B2052">
        <v>17</v>
      </c>
      <c r="C2052" t="s">
        <v>676</v>
      </c>
      <c r="D2052" t="s">
        <v>673</v>
      </c>
      <c r="E2052" t="s">
        <v>697</v>
      </c>
      <c r="F2052">
        <v>7348.78</v>
      </c>
      <c r="G2052">
        <v>0</v>
      </c>
      <c r="H2052" t="s">
        <v>602</v>
      </c>
      <c r="I2052">
        <v>8743561.48</v>
      </c>
      <c r="J2052" t="s">
        <v>641</v>
      </c>
    </row>
    <row r="2053" spans="1:10">
      <c r="A2053">
        <v>10</v>
      </c>
      <c r="B2053">
        <v>17</v>
      </c>
      <c r="C2053" t="s">
        <v>676</v>
      </c>
      <c r="D2053" t="s">
        <v>668</v>
      </c>
      <c r="E2053" t="s">
        <v>697</v>
      </c>
      <c r="F2053">
        <v>17193.74</v>
      </c>
      <c r="G2053">
        <v>0</v>
      </c>
      <c r="H2053" t="s">
        <v>602</v>
      </c>
      <c r="I2053">
        <v>8760755.22</v>
      </c>
      <c r="J2053" t="s">
        <v>641</v>
      </c>
    </row>
    <row r="2054" hidden="1" spans="1:10">
      <c r="A2054">
        <v>10</v>
      </c>
      <c r="B2054">
        <v>18</v>
      </c>
      <c r="C2054" t="s">
        <v>678</v>
      </c>
      <c r="D2054" t="s">
        <v>793</v>
      </c>
      <c r="E2054" t="s">
        <v>671</v>
      </c>
      <c r="F2054">
        <v>0</v>
      </c>
      <c r="G2054">
        <v>4432.33</v>
      </c>
      <c r="H2054" t="s">
        <v>602</v>
      </c>
      <c r="I2054">
        <v>8756322.89</v>
      </c>
      <c r="J2054" t="s">
        <v>641</v>
      </c>
    </row>
    <row r="2055" hidden="1" spans="1:10">
      <c r="A2055">
        <v>10</v>
      </c>
      <c r="B2055">
        <v>18</v>
      </c>
      <c r="C2055" t="s">
        <v>678</v>
      </c>
      <c r="D2055" t="s">
        <v>682</v>
      </c>
      <c r="E2055" t="s">
        <v>671</v>
      </c>
      <c r="F2055">
        <v>0</v>
      </c>
      <c r="G2055">
        <v>3041.6</v>
      </c>
      <c r="H2055" t="s">
        <v>602</v>
      </c>
      <c r="I2055">
        <v>8753281.29</v>
      </c>
      <c r="J2055" t="s">
        <v>641</v>
      </c>
    </row>
    <row r="2056" hidden="1" spans="1:10">
      <c r="A2056">
        <v>10</v>
      </c>
      <c r="B2056">
        <v>18</v>
      </c>
      <c r="C2056" t="s">
        <v>678</v>
      </c>
      <c r="D2056" t="s">
        <v>711</v>
      </c>
      <c r="E2056" t="s">
        <v>671</v>
      </c>
      <c r="F2056">
        <v>0</v>
      </c>
      <c r="G2056">
        <v>1901</v>
      </c>
      <c r="H2056" t="s">
        <v>602</v>
      </c>
      <c r="I2056">
        <v>8751380.29</v>
      </c>
      <c r="J2056" t="s">
        <v>641</v>
      </c>
    </row>
    <row r="2057" hidden="1" spans="1:10">
      <c r="A2057">
        <v>10</v>
      </c>
      <c r="B2057">
        <v>18</v>
      </c>
      <c r="C2057" t="s">
        <v>678</v>
      </c>
      <c r="D2057" t="s">
        <v>661</v>
      </c>
      <c r="E2057" t="s">
        <v>671</v>
      </c>
      <c r="F2057">
        <v>0</v>
      </c>
      <c r="G2057">
        <v>5993.15</v>
      </c>
      <c r="H2057" t="s">
        <v>602</v>
      </c>
      <c r="I2057">
        <v>8745387.14</v>
      </c>
      <c r="J2057" t="s">
        <v>641</v>
      </c>
    </row>
    <row r="2058" hidden="1" spans="1:10">
      <c r="A2058">
        <v>10</v>
      </c>
      <c r="B2058">
        <v>18</v>
      </c>
      <c r="C2058" t="s">
        <v>678</v>
      </c>
      <c r="D2058" t="s">
        <v>663</v>
      </c>
      <c r="E2058" t="s">
        <v>671</v>
      </c>
      <c r="F2058">
        <v>0</v>
      </c>
      <c r="G2058">
        <v>1150.61</v>
      </c>
      <c r="H2058" t="s">
        <v>602</v>
      </c>
      <c r="I2058">
        <v>8744236.53</v>
      </c>
      <c r="J2058" t="s">
        <v>641</v>
      </c>
    </row>
    <row r="2059" spans="1:10">
      <c r="A2059">
        <v>10</v>
      </c>
      <c r="B2059">
        <v>18</v>
      </c>
      <c r="C2059" t="s">
        <v>678</v>
      </c>
      <c r="D2059" t="s">
        <v>657</v>
      </c>
      <c r="E2059" t="s">
        <v>653</v>
      </c>
      <c r="F2059">
        <v>3874.08</v>
      </c>
      <c r="G2059">
        <v>0</v>
      </c>
      <c r="H2059" t="s">
        <v>602</v>
      </c>
      <c r="I2059">
        <v>8748110.61</v>
      </c>
      <c r="J2059" t="s">
        <v>641</v>
      </c>
    </row>
    <row r="2060" spans="1:10">
      <c r="A2060">
        <v>10</v>
      </c>
      <c r="B2060">
        <v>18</v>
      </c>
      <c r="C2060" t="s">
        <v>678</v>
      </c>
      <c r="D2060" t="s">
        <v>668</v>
      </c>
      <c r="E2060" t="s">
        <v>653</v>
      </c>
      <c r="F2060">
        <v>18062.41</v>
      </c>
      <c r="G2060">
        <v>0</v>
      </c>
      <c r="H2060" t="s">
        <v>602</v>
      </c>
      <c r="I2060">
        <v>8766173.02</v>
      </c>
      <c r="J2060" t="s">
        <v>641</v>
      </c>
    </row>
    <row r="2061" spans="1:10">
      <c r="A2061">
        <v>10</v>
      </c>
      <c r="B2061">
        <v>18</v>
      </c>
      <c r="C2061" t="s">
        <v>678</v>
      </c>
      <c r="D2061" t="s">
        <v>675</v>
      </c>
      <c r="E2061" t="s">
        <v>653</v>
      </c>
      <c r="F2061">
        <v>668.97</v>
      </c>
      <c r="G2061">
        <v>0</v>
      </c>
      <c r="H2061" t="s">
        <v>602</v>
      </c>
      <c r="I2061">
        <v>8766841.99</v>
      </c>
      <c r="J2061" t="s">
        <v>641</v>
      </c>
    </row>
    <row r="2062" hidden="1" spans="1:10">
      <c r="A2062">
        <v>10</v>
      </c>
      <c r="B2062">
        <v>21</v>
      </c>
      <c r="C2062" t="s">
        <v>804</v>
      </c>
      <c r="D2062" t="s">
        <v>797</v>
      </c>
      <c r="E2062" t="s">
        <v>724</v>
      </c>
      <c r="F2062">
        <v>0</v>
      </c>
      <c r="G2062">
        <v>2781261.86</v>
      </c>
      <c r="H2062" t="s">
        <v>602</v>
      </c>
      <c r="I2062">
        <v>5985580.13</v>
      </c>
      <c r="J2062" t="s">
        <v>758</v>
      </c>
    </row>
    <row r="2063" hidden="1" spans="1:10">
      <c r="A2063">
        <v>10</v>
      </c>
      <c r="B2063">
        <v>21</v>
      </c>
      <c r="C2063" t="s">
        <v>681</v>
      </c>
      <c r="D2063" t="s">
        <v>793</v>
      </c>
      <c r="E2063" t="s">
        <v>671</v>
      </c>
      <c r="F2063">
        <v>0</v>
      </c>
      <c r="G2063">
        <v>800.42</v>
      </c>
      <c r="H2063" t="s">
        <v>602</v>
      </c>
      <c r="I2063">
        <v>5984779.71</v>
      </c>
      <c r="J2063" t="s">
        <v>641</v>
      </c>
    </row>
    <row r="2064" hidden="1" spans="1:10">
      <c r="A2064">
        <v>10</v>
      </c>
      <c r="B2064">
        <v>21</v>
      </c>
      <c r="C2064" t="s">
        <v>681</v>
      </c>
      <c r="D2064" t="s">
        <v>672</v>
      </c>
      <c r="E2064" t="s">
        <v>671</v>
      </c>
      <c r="F2064">
        <v>0</v>
      </c>
      <c r="G2064">
        <v>14097.4</v>
      </c>
      <c r="H2064" t="s">
        <v>602</v>
      </c>
      <c r="I2064">
        <v>5970682.31</v>
      </c>
      <c r="J2064" t="s">
        <v>641</v>
      </c>
    </row>
    <row r="2065" hidden="1" spans="1:10">
      <c r="A2065">
        <v>10</v>
      </c>
      <c r="B2065">
        <v>21</v>
      </c>
      <c r="C2065" t="s">
        <v>681</v>
      </c>
      <c r="D2065" t="s">
        <v>745</v>
      </c>
      <c r="E2065" t="s">
        <v>671</v>
      </c>
      <c r="F2065">
        <v>0</v>
      </c>
      <c r="G2065">
        <v>96960.88</v>
      </c>
      <c r="H2065" t="s">
        <v>602</v>
      </c>
      <c r="I2065">
        <v>5873721.43</v>
      </c>
      <c r="J2065" t="s">
        <v>641</v>
      </c>
    </row>
    <row r="2066" hidden="1" spans="1:10">
      <c r="A2066">
        <v>10</v>
      </c>
      <c r="B2066">
        <v>21</v>
      </c>
      <c r="C2066" t="s">
        <v>681</v>
      </c>
      <c r="D2066" t="s">
        <v>683</v>
      </c>
      <c r="E2066" t="s">
        <v>671</v>
      </c>
      <c r="F2066">
        <v>0</v>
      </c>
      <c r="G2066">
        <v>1931.03</v>
      </c>
      <c r="H2066" t="s">
        <v>602</v>
      </c>
      <c r="I2066">
        <v>5871790.4</v>
      </c>
      <c r="J2066" t="s">
        <v>641</v>
      </c>
    </row>
    <row r="2067" spans="1:10">
      <c r="A2067">
        <v>10</v>
      </c>
      <c r="B2067">
        <v>21</v>
      </c>
      <c r="C2067" t="s">
        <v>681</v>
      </c>
      <c r="D2067" t="s">
        <v>702</v>
      </c>
      <c r="E2067" t="s">
        <v>697</v>
      </c>
      <c r="F2067">
        <v>818.75</v>
      </c>
      <c r="G2067">
        <v>0</v>
      </c>
      <c r="H2067" t="s">
        <v>602</v>
      </c>
      <c r="I2067">
        <v>5872609.15</v>
      </c>
      <c r="J2067" t="s">
        <v>641</v>
      </c>
    </row>
    <row r="2068" spans="1:10">
      <c r="A2068">
        <v>10</v>
      </c>
      <c r="B2068">
        <v>21</v>
      </c>
      <c r="C2068" t="s">
        <v>681</v>
      </c>
      <c r="D2068" t="s">
        <v>685</v>
      </c>
      <c r="E2068" t="s">
        <v>697</v>
      </c>
      <c r="F2068">
        <v>3095.27</v>
      </c>
      <c r="G2068">
        <v>0</v>
      </c>
      <c r="H2068" t="s">
        <v>602</v>
      </c>
      <c r="I2068">
        <v>5875704.42</v>
      </c>
      <c r="J2068" t="s">
        <v>641</v>
      </c>
    </row>
    <row r="2069" spans="1:10">
      <c r="A2069">
        <v>10</v>
      </c>
      <c r="B2069">
        <v>21</v>
      </c>
      <c r="C2069" t="s">
        <v>681</v>
      </c>
      <c r="D2069" t="s">
        <v>668</v>
      </c>
      <c r="E2069" t="s">
        <v>697</v>
      </c>
      <c r="F2069">
        <v>6280.4</v>
      </c>
      <c r="G2069">
        <v>0</v>
      </c>
      <c r="H2069" t="s">
        <v>602</v>
      </c>
      <c r="I2069">
        <v>5881984.82</v>
      </c>
      <c r="J2069" t="s">
        <v>641</v>
      </c>
    </row>
    <row r="2070" spans="1:10">
      <c r="A2070">
        <v>10</v>
      </c>
      <c r="B2070">
        <v>21</v>
      </c>
      <c r="C2070" t="s">
        <v>681</v>
      </c>
      <c r="D2070" t="s">
        <v>675</v>
      </c>
      <c r="E2070" t="s">
        <v>697</v>
      </c>
      <c r="F2070">
        <v>658.99</v>
      </c>
      <c r="G2070">
        <v>0</v>
      </c>
      <c r="H2070" t="s">
        <v>602</v>
      </c>
      <c r="I2070">
        <v>5882643.81</v>
      </c>
      <c r="J2070" t="s">
        <v>641</v>
      </c>
    </row>
    <row r="2071" hidden="1" spans="1:10">
      <c r="A2071">
        <v>10</v>
      </c>
      <c r="B2071">
        <v>21</v>
      </c>
      <c r="C2071" t="s">
        <v>681</v>
      </c>
      <c r="D2071" t="s">
        <v>818</v>
      </c>
      <c r="E2071" t="s">
        <v>697</v>
      </c>
      <c r="F2071">
        <v>1484.66</v>
      </c>
      <c r="G2071">
        <v>0</v>
      </c>
      <c r="H2071" t="s">
        <v>602</v>
      </c>
      <c r="I2071">
        <v>5884128.47</v>
      </c>
      <c r="J2071" t="s">
        <v>641</v>
      </c>
    </row>
    <row r="2072" hidden="1" spans="1:10">
      <c r="A2072">
        <v>10</v>
      </c>
      <c r="B2072">
        <v>22</v>
      </c>
      <c r="C2072" t="s">
        <v>688</v>
      </c>
      <c r="D2072" t="s">
        <v>646</v>
      </c>
      <c r="E2072" t="s">
        <v>671</v>
      </c>
      <c r="F2072">
        <v>0</v>
      </c>
      <c r="G2072">
        <v>2611.38</v>
      </c>
      <c r="H2072" t="s">
        <v>602</v>
      </c>
      <c r="I2072">
        <v>5881517.09</v>
      </c>
      <c r="J2072" t="s">
        <v>641</v>
      </c>
    </row>
    <row r="2073" hidden="1" spans="1:10">
      <c r="A2073">
        <v>10</v>
      </c>
      <c r="B2073">
        <v>22</v>
      </c>
      <c r="C2073" t="s">
        <v>688</v>
      </c>
      <c r="D2073" t="s">
        <v>793</v>
      </c>
      <c r="E2073" t="s">
        <v>671</v>
      </c>
      <c r="F2073">
        <v>0</v>
      </c>
      <c r="G2073">
        <v>6583.49</v>
      </c>
      <c r="H2073" t="s">
        <v>602</v>
      </c>
      <c r="I2073">
        <v>5874933.6</v>
      </c>
      <c r="J2073" t="s">
        <v>641</v>
      </c>
    </row>
    <row r="2074" spans="1:10">
      <c r="A2074">
        <v>10</v>
      </c>
      <c r="B2074">
        <v>22</v>
      </c>
      <c r="C2074" t="s">
        <v>688</v>
      </c>
      <c r="D2074" t="s">
        <v>702</v>
      </c>
      <c r="E2074" t="s">
        <v>690</v>
      </c>
      <c r="F2074">
        <v>9655.21</v>
      </c>
      <c r="G2074">
        <v>0</v>
      </c>
      <c r="H2074" t="s">
        <v>602</v>
      </c>
      <c r="I2074">
        <v>5884588.81</v>
      </c>
      <c r="J2074" t="s">
        <v>641</v>
      </c>
    </row>
    <row r="2075" spans="1:10">
      <c r="A2075">
        <v>10</v>
      </c>
      <c r="B2075">
        <v>22</v>
      </c>
      <c r="C2075" t="s">
        <v>688</v>
      </c>
      <c r="D2075" t="s">
        <v>675</v>
      </c>
      <c r="E2075" t="s">
        <v>690</v>
      </c>
      <c r="F2075">
        <v>658.99</v>
      </c>
      <c r="G2075">
        <v>0</v>
      </c>
      <c r="H2075" t="s">
        <v>602</v>
      </c>
      <c r="I2075">
        <v>5885247.8</v>
      </c>
      <c r="J2075" t="s">
        <v>641</v>
      </c>
    </row>
    <row r="2076" hidden="1" spans="1:10">
      <c r="A2076">
        <v>10</v>
      </c>
      <c r="B2076">
        <v>23</v>
      </c>
      <c r="C2076" t="s">
        <v>689</v>
      </c>
      <c r="D2076" t="s">
        <v>711</v>
      </c>
      <c r="E2076" t="s">
        <v>671</v>
      </c>
      <c r="F2076">
        <v>0</v>
      </c>
      <c r="G2076">
        <v>1901</v>
      </c>
      <c r="H2076" t="s">
        <v>602</v>
      </c>
      <c r="I2076">
        <v>5883346.8</v>
      </c>
      <c r="J2076" t="s">
        <v>641</v>
      </c>
    </row>
    <row r="2077" hidden="1" spans="1:10">
      <c r="A2077">
        <v>10</v>
      </c>
      <c r="B2077">
        <v>23</v>
      </c>
      <c r="C2077" t="s">
        <v>689</v>
      </c>
      <c r="D2077" t="s">
        <v>793</v>
      </c>
      <c r="E2077" t="s">
        <v>671</v>
      </c>
      <c r="F2077">
        <v>0</v>
      </c>
      <c r="G2077">
        <v>800.42</v>
      </c>
      <c r="H2077" t="s">
        <v>602</v>
      </c>
      <c r="I2077">
        <v>5882546.38</v>
      </c>
      <c r="J2077" t="s">
        <v>641</v>
      </c>
    </row>
    <row r="2078" hidden="1" spans="1:10">
      <c r="A2078">
        <v>10</v>
      </c>
      <c r="B2078">
        <v>23</v>
      </c>
      <c r="C2078" t="s">
        <v>689</v>
      </c>
      <c r="D2078" t="s">
        <v>661</v>
      </c>
      <c r="E2078" t="s">
        <v>671</v>
      </c>
      <c r="F2078">
        <v>0</v>
      </c>
      <c r="G2078">
        <v>6033.17</v>
      </c>
      <c r="H2078" t="s">
        <v>602</v>
      </c>
      <c r="I2078">
        <v>5876513.21</v>
      </c>
      <c r="J2078" t="s">
        <v>641</v>
      </c>
    </row>
    <row r="2079" hidden="1" spans="1:10">
      <c r="A2079">
        <v>10</v>
      </c>
      <c r="B2079">
        <v>23</v>
      </c>
      <c r="C2079" t="s">
        <v>689</v>
      </c>
      <c r="D2079" t="s">
        <v>663</v>
      </c>
      <c r="E2079" t="s">
        <v>671</v>
      </c>
      <c r="F2079">
        <v>0</v>
      </c>
      <c r="G2079">
        <v>1110.59</v>
      </c>
      <c r="H2079" t="s">
        <v>602</v>
      </c>
      <c r="I2079">
        <v>5875402.62</v>
      </c>
      <c r="J2079" t="s">
        <v>641</v>
      </c>
    </row>
    <row r="2080" spans="1:10">
      <c r="A2080">
        <v>10</v>
      </c>
      <c r="B2080">
        <v>23</v>
      </c>
      <c r="C2080" t="s">
        <v>689</v>
      </c>
      <c r="D2080" t="s">
        <v>657</v>
      </c>
      <c r="E2080" t="s">
        <v>697</v>
      </c>
      <c r="F2080">
        <v>1917.07</v>
      </c>
      <c r="G2080">
        <v>0</v>
      </c>
      <c r="H2080" t="s">
        <v>602</v>
      </c>
      <c r="I2080">
        <v>5877319.69</v>
      </c>
      <c r="J2080" t="s">
        <v>641</v>
      </c>
    </row>
    <row r="2081" spans="1:10">
      <c r="A2081">
        <v>10</v>
      </c>
      <c r="B2081">
        <v>23</v>
      </c>
      <c r="C2081" t="s">
        <v>689</v>
      </c>
      <c r="D2081" t="s">
        <v>702</v>
      </c>
      <c r="E2081" t="s">
        <v>697</v>
      </c>
      <c r="F2081">
        <v>818.75</v>
      </c>
      <c r="G2081">
        <v>0</v>
      </c>
      <c r="H2081" t="s">
        <v>602</v>
      </c>
      <c r="I2081">
        <v>5878138.44</v>
      </c>
      <c r="J2081" t="s">
        <v>641</v>
      </c>
    </row>
    <row r="2082" spans="1:10">
      <c r="A2082">
        <v>10</v>
      </c>
      <c r="B2082">
        <v>23</v>
      </c>
      <c r="C2082" t="s">
        <v>689</v>
      </c>
      <c r="D2082" t="s">
        <v>673</v>
      </c>
      <c r="E2082" t="s">
        <v>697</v>
      </c>
      <c r="F2082">
        <v>7298.85</v>
      </c>
      <c r="G2082">
        <v>0</v>
      </c>
      <c r="H2082" t="s">
        <v>602</v>
      </c>
      <c r="I2082">
        <v>5885437.29</v>
      </c>
      <c r="J2082" t="s">
        <v>641</v>
      </c>
    </row>
    <row r="2083" spans="1:10">
      <c r="A2083">
        <v>10</v>
      </c>
      <c r="B2083">
        <v>23</v>
      </c>
      <c r="C2083" t="s">
        <v>689</v>
      </c>
      <c r="D2083" t="s">
        <v>675</v>
      </c>
      <c r="E2083" t="s">
        <v>697</v>
      </c>
      <c r="F2083">
        <v>1347.93</v>
      </c>
      <c r="G2083">
        <v>0</v>
      </c>
      <c r="H2083" t="s">
        <v>602</v>
      </c>
      <c r="I2083">
        <v>5886785.22</v>
      </c>
      <c r="J2083" t="s">
        <v>641</v>
      </c>
    </row>
    <row r="2084" spans="1:10">
      <c r="A2084">
        <v>10</v>
      </c>
      <c r="B2084">
        <v>23</v>
      </c>
      <c r="C2084" t="s">
        <v>689</v>
      </c>
      <c r="D2084" t="s">
        <v>667</v>
      </c>
      <c r="E2084" t="s">
        <v>697</v>
      </c>
      <c r="F2084">
        <v>33628.64</v>
      </c>
      <c r="G2084">
        <v>0</v>
      </c>
      <c r="H2084" t="s">
        <v>602</v>
      </c>
      <c r="I2084">
        <v>5920413.86</v>
      </c>
      <c r="J2084" t="s">
        <v>641</v>
      </c>
    </row>
    <row r="2085" spans="1:10">
      <c r="A2085">
        <v>10</v>
      </c>
      <c r="B2085">
        <v>24</v>
      </c>
      <c r="C2085" t="s">
        <v>703</v>
      </c>
      <c r="D2085" t="s">
        <v>673</v>
      </c>
      <c r="E2085" t="s">
        <v>819</v>
      </c>
      <c r="F2085">
        <v>23054.78</v>
      </c>
      <c r="G2085">
        <v>0</v>
      </c>
      <c r="H2085" t="s">
        <v>602</v>
      </c>
      <c r="I2085">
        <v>5943468.64</v>
      </c>
      <c r="J2085" t="s">
        <v>641</v>
      </c>
    </row>
    <row r="2086" spans="1:10">
      <c r="A2086">
        <v>10</v>
      </c>
      <c r="B2086">
        <v>24</v>
      </c>
      <c r="C2086" t="s">
        <v>703</v>
      </c>
      <c r="D2086" t="s">
        <v>685</v>
      </c>
      <c r="E2086" t="s">
        <v>819</v>
      </c>
      <c r="F2086">
        <v>3145.19</v>
      </c>
      <c r="G2086">
        <v>0</v>
      </c>
      <c r="H2086" t="s">
        <v>602</v>
      </c>
      <c r="I2086">
        <v>5946613.83</v>
      </c>
      <c r="J2086" t="s">
        <v>641</v>
      </c>
    </row>
    <row r="2087" hidden="1" spans="1:10">
      <c r="A2087">
        <v>10</v>
      </c>
      <c r="B2087">
        <v>25</v>
      </c>
      <c r="C2087" t="s">
        <v>691</v>
      </c>
      <c r="D2087" t="s">
        <v>711</v>
      </c>
      <c r="E2087" t="s">
        <v>671</v>
      </c>
      <c r="F2087">
        <v>0</v>
      </c>
      <c r="G2087">
        <v>1880.99</v>
      </c>
      <c r="H2087" t="s">
        <v>602</v>
      </c>
      <c r="I2087">
        <v>5944732.84</v>
      </c>
      <c r="J2087" t="s">
        <v>641</v>
      </c>
    </row>
    <row r="2088" hidden="1" spans="1:10">
      <c r="A2088">
        <v>10</v>
      </c>
      <c r="B2088">
        <v>25</v>
      </c>
      <c r="C2088" t="s">
        <v>691</v>
      </c>
      <c r="D2088" t="s">
        <v>692</v>
      </c>
      <c r="E2088" t="s">
        <v>671</v>
      </c>
      <c r="F2088">
        <v>0</v>
      </c>
      <c r="G2088">
        <v>1550.82</v>
      </c>
      <c r="H2088" t="s">
        <v>602</v>
      </c>
      <c r="I2088">
        <v>5943182.02</v>
      </c>
      <c r="J2088" t="s">
        <v>641</v>
      </c>
    </row>
    <row r="2089" hidden="1" spans="1:10">
      <c r="A2089">
        <v>10</v>
      </c>
      <c r="B2089">
        <v>25</v>
      </c>
      <c r="C2089" t="s">
        <v>691</v>
      </c>
      <c r="D2089" t="s">
        <v>683</v>
      </c>
      <c r="E2089" t="s">
        <v>671</v>
      </c>
      <c r="F2089">
        <v>0</v>
      </c>
      <c r="G2089">
        <v>690.37</v>
      </c>
      <c r="H2089" t="s">
        <v>602</v>
      </c>
      <c r="I2089">
        <v>5942491.65</v>
      </c>
      <c r="J2089" t="s">
        <v>641</v>
      </c>
    </row>
    <row r="2090" spans="1:10">
      <c r="A2090">
        <v>10</v>
      </c>
      <c r="B2090">
        <v>25</v>
      </c>
      <c r="C2090" t="s">
        <v>691</v>
      </c>
      <c r="D2090" t="s">
        <v>675</v>
      </c>
      <c r="E2090" t="s">
        <v>690</v>
      </c>
      <c r="F2090">
        <v>1387.87</v>
      </c>
      <c r="G2090">
        <v>0</v>
      </c>
      <c r="H2090" t="s">
        <v>602</v>
      </c>
      <c r="I2090">
        <v>5943879.52</v>
      </c>
      <c r="J2090" t="s">
        <v>641</v>
      </c>
    </row>
    <row r="2091" spans="1:10">
      <c r="A2091">
        <v>10</v>
      </c>
      <c r="B2091">
        <v>25</v>
      </c>
      <c r="C2091" t="s">
        <v>691</v>
      </c>
      <c r="D2091" t="s">
        <v>708</v>
      </c>
      <c r="E2091" t="s">
        <v>690</v>
      </c>
      <c r="F2091">
        <v>868.67</v>
      </c>
      <c r="G2091">
        <v>0</v>
      </c>
      <c r="H2091" t="s">
        <v>602</v>
      </c>
      <c r="I2091">
        <v>5944748.19</v>
      </c>
      <c r="J2091" t="s">
        <v>641</v>
      </c>
    </row>
    <row r="2092" spans="1:10">
      <c r="A2092">
        <v>10</v>
      </c>
      <c r="B2092">
        <v>25</v>
      </c>
      <c r="C2092" t="s">
        <v>691</v>
      </c>
      <c r="D2092" t="s">
        <v>673</v>
      </c>
      <c r="E2092" t="s">
        <v>690</v>
      </c>
      <c r="F2092">
        <v>33398.98</v>
      </c>
      <c r="G2092">
        <v>0</v>
      </c>
      <c r="H2092" t="s">
        <v>602</v>
      </c>
      <c r="I2092">
        <v>5978147.17</v>
      </c>
      <c r="J2092" t="s">
        <v>641</v>
      </c>
    </row>
    <row r="2093" spans="1:10">
      <c r="A2093">
        <v>10</v>
      </c>
      <c r="B2093">
        <v>25</v>
      </c>
      <c r="C2093" t="s">
        <v>691</v>
      </c>
      <c r="D2093" t="s">
        <v>685</v>
      </c>
      <c r="E2093" t="s">
        <v>690</v>
      </c>
      <c r="F2093">
        <v>3195.12</v>
      </c>
      <c r="G2093">
        <v>0</v>
      </c>
      <c r="H2093" t="s">
        <v>602</v>
      </c>
      <c r="I2093">
        <v>5981342.29</v>
      </c>
      <c r="J2093" t="s">
        <v>641</v>
      </c>
    </row>
    <row r="2094" hidden="1" spans="1:10">
      <c r="A2094">
        <v>10</v>
      </c>
      <c r="B2094">
        <v>28</v>
      </c>
      <c r="C2094" t="s">
        <v>694</v>
      </c>
      <c r="D2094" t="s">
        <v>672</v>
      </c>
      <c r="E2094" t="s">
        <v>671</v>
      </c>
      <c r="F2094">
        <v>0</v>
      </c>
      <c r="G2094">
        <v>35258.52</v>
      </c>
      <c r="H2094" t="s">
        <v>602</v>
      </c>
      <c r="I2094">
        <v>5946083.77</v>
      </c>
      <c r="J2094" t="s">
        <v>641</v>
      </c>
    </row>
    <row r="2095" hidden="1" spans="1:10">
      <c r="A2095">
        <v>10</v>
      </c>
      <c r="B2095">
        <v>28</v>
      </c>
      <c r="C2095" t="s">
        <v>694</v>
      </c>
      <c r="D2095" t="s">
        <v>682</v>
      </c>
      <c r="E2095" t="s">
        <v>671</v>
      </c>
      <c r="F2095">
        <v>0</v>
      </c>
      <c r="G2095">
        <v>6863.6</v>
      </c>
      <c r="H2095" t="s">
        <v>602</v>
      </c>
      <c r="I2095">
        <v>5939220.17</v>
      </c>
      <c r="J2095" t="s">
        <v>641</v>
      </c>
    </row>
    <row r="2096" hidden="1" spans="1:10">
      <c r="A2096">
        <v>10</v>
      </c>
      <c r="B2096">
        <v>28</v>
      </c>
      <c r="C2096" t="s">
        <v>694</v>
      </c>
      <c r="D2096" t="s">
        <v>661</v>
      </c>
      <c r="E2096" t="s">
        <v>671</v>
      </c>
      <c r="F2096">
        <v>0</v>
      </c>
      <c r="G2096">
        <v>214242.42</v>
      </c>
      <c r="H2096" t="s">
        <v>602</v>
      </c>
      <c r="I2096">
        <v>5724977.75</v>
      </c>
      <c r="J2096" t="s">
        <v>641</v>
      </c>
    </row>
    <row r="2097" hidden="1" spans="1:10">
      <c r="A2097">
        <v>10</v>
      </c>
      <c r="B2097">
        <v>28</v>
      </c>
      <c r="C2097" t="s">
        <v>694</v>
      </c>
      <c r="D2097" t="s">
        <v>683</v>
      </c>
      <c r="E2097" t="s">
        <v>671</v>
      </c>
      <c r="F2097">
        <v>0</v>
      </c>
      <c r="G2097">
        <v>11706.16</v>
      </c>
      <c r="H2097" t="s">
        <v>602</v>
      </c>
      <c r="I2097">
        <v>5713271.59</v>
      </c>
      <c r="J2097" t="s">
        <v>641</v>
      </c>
    </row>
    <row r="2098" hidden="1" spans="1:10">
      <c r="A2098">
        <v>10</v>
      </c>
      <c r="B2098">
        <v>28</v>
      </c>
      <c r="C2098" t="s">
        <v>694</v>
      </c>
      <c r="D2098" t="s">
        <v>692</v>
      </c>
      <c r="E2098" t="s">
        <v>671</v>
      </c>
      <c r="F2098">
        <v>0</v>
      </c>
      <c r="G2098">
        <v>1610.85</v>
      </c>
      <c r="H2098" t="s">
        <v>602</v>
      </c>
      <c r="I2098">
        <v>5711660.74</v>
      </c>
      <c r="J2098" t="s">
        <v>641</v>
      </c>
    </row>
    <row r="2099" spans="1:10">
      <c r="A2099">
        <v>10</v>
      </c>
      <c r="B2099">
        <v>28</v>
      </c>
      <c r="C2099" t="s">
        <v>694</v>
      </c>
      <c r="D2099" t="s">
        <v>667</v>
      </c>
      <c r="E2099" t="s">
        <v>653</v>
      </c>
      <c r="F2099">
        <v>244326.84</v>
      </c>
      <c r="G2099">
        <v>0</v>
      </c>
      <c r="H2099" t="s">
        <v>602</v>
      </c>
      <c r="I2099">
        <v>5955987.58</v>
      </c>
      <c r="J2099" t="s">
        <v>641</v>
      </c>
    </row>
    <row r="2100" spans="1:10">
      <c r="A2100">
        <v>10</v>
      </c>
      <c r="B2100">
        <v>28</v>
      </c>
      <c r="C2100" t="s">
        <v>694</v>
      </c>
      <c r="D2100" t="s">
        <v>708</v>
      </c>
      <c r="E2100" t="s">
        <v>653</v>
      </c>
      <c r="F2100">
        <v>888.64</v>
      </c>
      <c r="G2100">
        <v>0</v>
      </c>
      <c r="H2100" t="s">
        <v>602</v>
      </c>
      <c r="I2100">
        <v>5956876.22</v>
      </c>
      <c r="J2100" t="s">
        <v>641</v>
      </c>
    </row>
    <row r="2101" spans="1:10">
      <c r="A2101">
        <v>10</v>
      </c>
      <c r="B2101">
        <v>28</v>
      </c>
      <c r="C2101" t="s">
        <v>694</v>
      </c>
      <c r="D2101" t="s">
        <v>673</v>
      </c>
      <c r="E2101" t="s">
        <v>653</v>
      </c>
      <c r="F2101">
        <v>27288.32</v>
      </c>
      <c r="G2101">
        <v>0</v>
      </c>
      <c r="H2101" t="s">
        <v>602</v>
      </c>
      <c r="I2101">
        <v>5984164.54</v>
      </c>
      <c r="J2101" t="s">
        <v>641</v>
      </c>
    </row>
    <row r="2102" spans="1:10">
      <c r="A2102">
        <v>10</v>
      </c>
      <c r="B2102">
        <v>28</v>
      </c>
      <c r="C2102" t="s">
        <v>694</v>
      </c>
      <c r="D2102" t="s">
        <v>685</v>
      </c>
      <c r="E2102" t="s">
        <v>653</v>
      </c>
      <c r="F2102">
        <v>13589.23</v>
      </c>
      <c r="G2102">
        <v>0</v>
      </c>
      <c r="H2102" t="s">
        <v>602</v>
      </c>
      <c r="I2102">
        <v>5997753.77</v>
      </c>
      <c r="J2102" t="s">
        <v>641</v>
      </c>
    </row>
    <row r="2103" spans="1:10">
      <c r="A2103">
        <v>10</v>
      </c>
      <c r="B2103">
        <v>28</v>
      </c>
      <c r="C2103" t="s">
        <v>694</v>
      </c>
      <c r="D2103" t="s">
        <v>721</v>
      </c>
      <c r="E2103" t="s">
        <v>653</v>
      </c>
      <c r="F2103">
        <v>116881.48</v>
      </c>
      <c r="G2103">
        <v>0</v>
      </c>
      <c r="H2103" t="s">
        <v>602</v>
      </c>
      <c r="I2103">
        <v>6114635.25</v>
      </c>
      <c r="J2103" t="s">
        <v>641</v>
      </c>
    </row>
    <row r="2104" spans="1:10">
      <c r="A2104">
        <v>10</v>
      </c>
      <c r="B2104">
        <v>28</v>
      </c>
      <c r="C2104" t="s">
        <v>694</v>
      </c>
      <c r="D2104" t="s">
        <v>702</v>
      </c>
      <c r="E2104" t="s">
        <v>653</v>
      </c>
      <c r="F2104">
        <v>838.72</v>
      </c>
      <c r="G2104">
        <v>0</v>
      </c>
      <c r="H2104" t="s">
        <v>602</v>
      </c>
      <c r="I2104">
        <v>6115473.97</v>
      </c>
      <c r="J2104" t="s">
        <v>641</v>
      </c>
    </row>
    <row r="2105" spans="1:10">
      <c r="A2105">
        <v>10</v>
      </c>
      <c r="B2105">
        <v>28</v>
      </c>
      <c r="C2105" t="s">
        <v>694</v>
      </c>
      <c r="D2105" t="s">
        <v>668</v>
      </c>
      <c r="E2105" t="s">
        <v>653</v>
      </c>
      <c r="F2105">
        <v>117919.85</v>
      </c>
      <c r="G2105">
        <v>0</v>
      </c>
      <c r="H2105" t="s">
        <v>602</v>
      </c>
      <c r="I2105">
        <v>6233393.82</v>
      </c>
      <c r="J2105" t="s">
        <v>641</v>
      </c>
    </row>
    <row r="2106" spans="1:10">
      <c r="A2106">
        <v>10</v>
      </c>
      <c r="B2106">
        <v>28</v>
      </c>
      <c r="C2106" t="s">
        <v>694</v>
      </c>
      <c r="D2106" t="s">
        <v>675</v>
      </c>
      <c r="E2106" t="s">
        <v>653</v>
      </c>
      <c r="F2106">
        <v>17293.57</v>
      </c>
      <c r="G2106">
        <v>0</v>
      </c>
      <c r="H2106" t="s">
        <v>602</v>
      </c>
      <c r="I2106">
        <v>6250687.39</v>
      </c>
      <c r="J2106" t="s">
        <v>641</v>
      </c>
    </row>
    <row r="2107" spans="1:10">
      <c r="A2107">
        <v>10</v>
      </c>
      <c r="B2107">
        <v>28</v>
      </c>
      <c r="C2107" t="s">
        <v>694</v>
      </c>
      <c r="D2107" t="s">
        <v>652</v>
      </c>
      <c r="E2107" t="s">
        <v>653</v>
      </c>
      <c r="F2107">
        <v>6549.98</v>
      </c>
      <c r="G2107">
        <v>0</v>
      </c>
      <c r="H2107" t="s">
        <v>602</v>
      </c>
      <c r="I2107">
        <v>6257237.37</v>
      </c>
      <c r="J2107" t="s">
        <v>641</v>
      </c>
    </row>
    <row r="2108" hidden="1" spans="1:10">
      <c r="A2108">
        <v>10</v>
      </c>
      <c r="B2108">
        <v>29</v>
      </c>
      <c r="C2108" t="s">
        <v>698</v>
      </c>
      <c r="D2108" t="s">
        <v>672</v>
      </c>
      <c r="E2108" t="s">
        <v>671</v>
      </c>
      <c r="F2108">
        <v>0</v>
      </c>
      <c r="G2108">
        <v>9404.94</v>
      </c>
      <c r="H2108" t="s">
        <v>602</v>
      </c>
      <c r="I2108">
        <v>6247832.43</v>
      </c>
      <c r="J2108" t="s">
        <v>641</v>
      </c>
    </row>
    <row r="2109" hidden="1" spans="1:10">
      <c r="A2109">
        <v>10</v>
      </c>
      <c r="B2109">
        <v>29</v>
      </c>
      <c r="C2109" t="s">
        <v>698</v>
      </c>
      <c r="D2109" t="s">
        <v>661</v>
      </c>
      <c r="E2109" t="s">
        <v>671</v>
      </c>
      <c r="F2109">
        <v>0</v>
      </c>
      <c r="G2109">
        <v>17509.2</v>
      </c>
      <c r="H2109" t="s">
        <v>602</v>
      </c>
      <c r="I2109">
        <v>6230323.23</v>
      </c>
      <c r="J2109" t="s">
        <v>641</v>
      </c>
    </row>
    <row r="2110" hidden="1" spans="1:10">
      <c r="A2110">
        <v>10</v>
      </c>
      <c r="B2110">
        <v>29</v>
      </c>
      <c r="C2110" t="s">
        <v>698</v>
      </c>
      <c r="D2110" t="s">
        <v>692</v>
      </c>
      <c r="E2110" t="s">
        <v>671</v>
      </c>
      <c r="F2110">
        <v>0</v>
      </c>
      <c r="G2110">
        <v>1590.84</v>
      </c>
      <c r="H2110" t="s">
        <v>602</v>
      </c>
      <c r="I2110">
        <v>6228732.39</v>
      </c>
      <c r="J2110" t="s">
        <v>641</v>
      </c>
    </row>
    <row r="2111" hidden="1" spans="1:10">
      <c r="A2111">
        <v>10</v>
      </c>
      <c r="B2111">
        <v>29</v>
      </c>
      <c r="C2111" t="s">
        <v>698</v>
      </c>
      <c r="D2111" t="s">
        <v>683</v>
      </c>
      <c r="E2111" t="s">
        <v>671</v>
      </c>
      <c r="F2111">
        <v>0</v>
      </c>
      <c r="G2111">
        <v>6703.51</v>
      </c>
      <c r="H2111" t="s">
        <v>602</v>
      </c>
      <c r="I2111">
        <v>6222028.88</v>
      </c>
      <c r="J2111" t="s">
        <v>641</v>
      </c>
    </row>
    <row r="2112" hidden="1" spans="1:10">
      <c r="A2112">
        <v>10</v>
      </c>
      <c r="B2112">
        <v>29</v>
      </c>
      <c r="C2112" t="s">
        <v>698</v>
      </c>
      <c r="D2112" t="s">
        <v>663</v>
      </c>
      <c r="E2112" t="s">
        <v>671</v>
      </c>
      <c r="F2112">
        <v>0</v>
      </c>
      <c r="G2112">
        <v>3151.67</v>
      </c>
      <c r="H2112" t="s">
        <v>602</v>
      </c>
      <c r="I2112">
        <v>6218877.21</v>
      </c>
      <c r="J2112" t="s">
        <v>641</v>
      </c>
    </row>
    <row r="2113" spans="1:10">
      <c r="A2113">
        <v>10</v>
      </c>
      <c r="B2113">
        <v>29</v>
      </c>
      <c r="C2113" t="s">
        <v>698</v>
      </c>
      <c r="D2113" t="s">
        <v>721</v>
      </c>
      <c r="E2113" t="s">
        <v>653</v>
      </c>
      <c r="F2113">
        <v>17862.71</v>
      </c>
      <c r="G2113">
        <v>0</v>
      </c>
      <c r="H2113" t="s">
        <v>602</v>
      </c>
      <c r="I2113">
        <v>6236739.92</v>
      </c>
      <c r="J2113" t="s">
        <v>641</v>
      </c>
    </row>
    <row r="2114" spans="1:10">
      <c r="A2114">
        <v>10</v>
      </c>
      <c r="B2114">
        <v>29</v>
      </c>
      <c r="C2114" t="s">
        <v>698</v>
      </c>
      <c r="D2114" t="s">
        <v>686</v>
      </c>
      <c r="E2114" t="s">
        <v>653</v>
      </c>
      <c r="F2114">
        <v>2346.41</v>
      </c>
      <c r="G2114">
        <v>0</v>
      </c>
      <c r="H2114" t="s">
        <v>602</v>
      </c>
      <c r="I2114">
        <v>6239086.33</v>
      </c>
      <c r="J2114" t="s">
        <v>641</v>
      </c>
    </row>
    <row r="2115" spans="1:10">
      <c r="A2115">
        <v>10</v>
      </c>
      <c r="B2115">
        <v>29</v>
      </c>
      <c r="C2115" t="s">
        <v>698</v>
      </c>
      <c r="D2115" t="s">
        <v>673</v>
      </c>
      <c r="E2115" t="s">
        <v>653</v>
      </c>
      <c r="F2115">
        <v>108524.22</v>
      </c>
      <c r="G2115">
        <v>0</v>
      </c>
      <c r="H2115" t="s">
        <v>602</v>
      </c>
      <c r="I2115">
        <v>6347610.55</v>
      </c>
      <c r="J2115" t="s">
        <v>641</v>
      </c>
    </row>
    <row r="2116" spans="1:10">
      <c r="A2116">
        <v>10</v>
      </c>
      <c r="B2116">
        <v>29</v>
      </c>
      <c r="C2116" t="s">
        <v>698</v>
      </c>
      <c r="D2116" t="s">
        <v>668</v>
      </c>
      <c r="E2116" t="s">
        <v>653</v>
      </c>
      <c r="F2116">
        <v>18032.45</v>
      </c>
      <c r="G2116">
        <v>0</v>
      </c>
      <c r="H2116" t="s">
        <v>602</v>
      </c>
      <c r="I2116">
        <v>6365643</v>
      </c>
      <c r="J2116" t="s">
        <v>641</v>
      </c>
    </row>
    <row r="2117" spans="1:10">
      <c r="A2117">
        <v>10</v>
      </c>
      <c r="B2117">
        <v>29</v>
      </c>
      <c r="C2117" t="s">
        <v>698</v>
      </c>
      <c r="D2117" t="s">
        <v>675</v>
      </c>
      <c r="E2117" t="s">
        <v>653</v>
      </c>
      <c r="F2117">
        <v>5232.02</v>
      </c>
      <c r="G2117">
        <v>0</v>
      </c>
      <c r="H2117" t="s">
        <v>602</v>
      </c>
      <c r="I2117">
        <v>6370875.02</v>
      </c>
      <c r="J2117" t="s">
        <v>641</v>
      </c>
    </row>
    <row r="2118" hidden="1" spans="1:10">
      <c r="A2118">
        <v>10</v>
      </c>
      <c r="B2118">
        <v>30</v>
      </c>
      <c r="C2118" t="s">
        <v>700</v>
      </c>
      <c r="D2118" t="s">
        <v>672</v>
      </c>
      <c r="E2118" t="s">
        <v>671</v>
      </c>
      <c r="F2118">
        <v>0</v>
      </c>
      <c r="G2118">
        <v>41101.57</v>
      </c>
      <c r="H2118" t="s">
        <v>602</v>
      </c>
      <c r="I2118">
        <v>6329773.45</v>
      </c>
      <c r="J2118" t="s">
        <v>641</v>
      </c>
    </row>
    <row r="2119" hidden="1" spans="1:10">
      <c r="A2119">
        <v>10</v>
      </c>
      <c r="B2119">
        <v>30</v>
      </c>
      <c r="C2119" t="s">
        <v>700</v>
      </c>
      <c r="D2119" t="s">
        <v>692</v>
      </c>
      <c r="E2119" t="s">
        <v>671</v>
      </c>
      <c r="F2119">
        <v>0</v>
      </c>
      <c r="G2119">
        <v>1580.83</v>
      </c>
      <c r="H2119" t="s">
        <v>602</v>
      </c>
      <c r="I2119">
        <v>6328192.62</v>
      </c>
      <c r="J2119" t="s">
        <v>641</v>
      </c>
    </row>
    <row r="2120" hidden="1" spans="1:10">
      <c r="A2120">
        <v>10</v>
      </c>
      <c r="B2120">
        <v>30</v>
      </c>
      <c r="C2120" t="s">
        <v>700</v>
      </c>
      <c r="D2120" t="s">
        <v>683</v>
      </c>
      <c r="E2120" t="s">
        <v>671</v>
      </c>
      <c r="F2120">
        <v>0</v>
      </c>
      <c r="G2120">
        <v>5863.11</v>
      </c>
      <c r="H2120" t="s">
        <v>602</v>
      </c>
      <c r="I2120">
        <v>6322329.51</v>
      </c>
      <c r="J2120" t="s">
        <v>641</v>
      </c>
    </row>
    <row r="2121" spans="1:10">
      <c r="A2121">
        <v>10</v>
      </c>
      <c r="B2121">
        <v>30</v>
      </c>
      <c r="C2121" t="s">
        <v>700</v>
      </c>
      <c r="D2121" t="s">
        <v>721</v>
      </c>
      <c r="E2121" t="s">
        <v>816</v>
      </c>
      <c r="F2121">
        <v>36723.9</v>
      </c>
      <c r="G2121">
        <v>0</v>
      </c>
      <c r="H2121" t="s">
        <v>602</v>
      </c>
      <c r="I2121">
        <v>6359053.41</v>
      </c>
      <c r="J2121" t="s">
        <v>641</v>
      </c>
    </row>
    <row r="2122" spans="1:10">
      <c r="A2122">
        <v>10</v>
      </c>
      <c r="B2122">
        <v>30</v>
      </c>
      <c r="C2122" t="s">
        <v>700</v>
      </c>
      <c r="D2122" t="s">
        <v>657</v>
      </c>
      <c r="E2122" t="s">
        <v>816</v>
      </c>
      <c r="F2122">
        <v>1927.05</v>
      </c>
      <c r="G2122">
        <v>0</v>
      </c>
      <c r="H2122" t="s">
        <v>602</v>
      </c>
      <c r="I2122">
        <v>6360980.46</v>
      </c>
      <c r="J2122" t="s">
        <v>641</v>
      </c>
    </row>
    <row r="2123" spans="1:10">
      <c r="A2123">
        <v>10</v>
      </c>
      <c r="B2123">
        <v>30</v>
      </c>
      <c r="C2123" t="s">
        <v>700</v>
      </c>
      <c r="D2123" t="s">
        <v>673</v>
      </c>
      <c r="E2123" t="s">
        <v>816</v>
      </c>
      <c r="F2123">
        <v>42315.37</v>
      </c>
      <c r="G2123">
        <v>0</v>
      </c>
      <c r="H2123" t="s">
        <v>602</v>
      </c>
      <c r="I2123">
        <v>6403295.83</v>
      </c>
      <c r="J2123" t="s">
        <v>641</v>
      </c>
    </row>
    <row r="2124" spans="1:10">
      <c r="A2124">
        <v>10</v>
      </c>
      <c r="B2124">
        <v>30</v>
      </c>
      <c r="C2124" t="s">
        <v>700</v>
      </c>
      <c r="D2124" t="s">
        <v>675</v>
      </c>
      <c r="E2124" t="s">
        <v>816</v>
      </c>
      <c r="F2124">
        <v>768.82</v>
      </c>
      <c r="G2124">
        <v>0</v>
      </c>
      <c r="H2124" t="s">
        <v>602</v>
      </c>
      <c r="I2124">
        <v>6404064.65</v>
      </c>
      <c r="J2124" t="s">
        <v>641</v>
      </c>
    </row>
    <row r="2125" spans="1:10">
      <c r="A2125">
        <v>10</v>
      </c>
      <c r="B2125">
        <v>30</v>
      </c>
      <c r="C2125" t="s">
        <v>700</v>
      </c>
      <c r="D2125" t="s">
        <v>687</v>
      </c>
      <c r="E2125" t="s">
        <v>816</v>
      </c>
      <c r="F2125">
        <v>2106.77</v>
      </c>
      <c r="G2125">
        <v>0</v>
      </c>
      <c r="H2125" t="s">
        <v>602</v>
      </c>
      <c r="I2125">
        <v>6406171.42</v>
      </c>
      <c r="J2125" t="s">
        <v>641</v>
      </c>
    </row>
    <row r="2126" hidden="1" spans="1:10">
      <c r="A2126">
        <v>10</v>
      </c>
      <c r="B2126">
        <v>31</v>
      </c>
      <c r="C2126" t="s">
        <v>704</v>
      </c>
      <c r="D2126" t="s">
        <v>683</v>
      </c>
      <c r="E2126" t="s">
        <v>671</v>
      </c>
      <c r="F2126">
        <v>0</v>
      </c>
      <c r="G2126">
        <v>1370.73</v>
      </c>
      <c r="H2126" t="s">
        <v>602</v>
      </c>
      <c r="I2126">
        <v>6404800.69</v>
      </c>
      <c r="J2126" t="s">
        <v>641</v>
      </c>
    </row>
    <row r="2127" hidden="1" spans="1:10">
      <c r="A2127">
        <v>10</v>
      </c>
      <c r="B2127">
        <v>31</v>
      </c>
      <c r="C2127" t="s">
        <v>704</v>
      </c>
      <c r="D2127" t="s">
        <v>661</v>
      </c>
      <c r="E2127" t="s">
        <v>671</v>
      </c>
      <c r="F2127">
        <v>0</v>
      </c>
      <c r="G2127">
        <v>38980.46</v>
      </c>
      <c r="H2127" t="s">
        <v>602</v>
      </c>
      <c r="I2127">
        <v>6365820.23</v>
      </c>
      <c r="J2127" t="s">
        <v>641</v>
      </c>
    </row>
    <row r="2128" hidden="1" spans="1:10">
      <c r="A2128">
        <v>10</v>
      </c>
      <c r="B2128">
        <v>31</v>
      </c>
      <c r="C2128" t="s">
        <v>704</v>
      </c>
      <c r="D2128" t="s">
        <v>780</v>
      </c>
      <c r="E2128" t="s">
        <v>671</v>
      </c>
      <c r="F2128">
        <v>0</v>
      </c>
      <c r="G2128">
        <v>2971.56</v>
      </c>
      <c r="H2128" t="s">
        <v>602</v>
      </c>
      <c r="I2128">
        <v>6362848.67</v>
      </c>
      <c r="J2128" t="s">
        <v>641</v>
      </c>
    </row>
    <row r="2129" hidden="1" spans="1:10">
      <c r="A2129">
        <v>10</v>
      </c>
      <c r="B2129">
        <v>31</v>
      </c>
      <c r="C2129" t="s">
        <v>704</v>
      </c>
      <c r="D2129" t="s">
        <v>672</v>
      </c>
      <c r="E2129" t="s">
        <v>671</v>
      </c>
      <c r="F2129">
        <v>0</v>
      </c>
      <c r="G2129">
        <v>40401.21</v>
      </c>
      <c r="H2129" t="s">
        <v>602</v>
      </c>
      <c r="I2129">
        <v>6322447.46</v>
      </c>
      <c r="J2129" t="s">
        <v>641</v>
      </c>
    </row>
    <row r="2130" hidden="1" spans="1:10">
      <c r="A2130">
        <v>10</v>
      </c>
      <c r="B2130">
        <v>31</v>
      </c>
      <c r="C2130" t="s">
        <v>704</v>
      </c>
      <c r="D2130" t="s">
        <v>682</v>
      </c>
      <c r="E2130" t="s">
        <v>671</v>
      </c>
      <c r="F2130">
        <v>0</v>
      </c>
      <c r="G2130">
        <v>15608.2</v>
      </c>
      <c r="H2130" t="s">
        <v>602</v>
      </c>
      <c r="I2130">
        <v>6306839.26</v>
      </c>
      <c r="J2130" t="s">
        <v>641</v>
      </c>
    </row>
    <row r="2131" spans="1:10">
      <c r="A2131">
        <v>10</v>
      </c>
      <c r="B2131">
        <v>31</v>
      </c>
      <c r="C2131" t="s">
        <v>704</v>
      </c>
      <c r="D2131" t="s">
        <v>675</v>
      </c>
      <c r="E2131" t="s">
        <v>653</v>
      </c>
      <c r="F2131">
        <v>698.93</v>
      </c>
      <c r="G2131">
        <v>0</v>
      </c>
      <c r="H2131" t="s">
        <v>602</v>
      </c>
      <c r="I2131">
        <v>6307538.19</v>
      </c>
      <c r="J2131" t="s">
        <v>641</v>
      </c>
    </row>
    <row r="2132" spans="1:10">
      <c r="A2132">
        <v>10</v>
      </c>
      <c r="B2132">
        <v>31</v>
      </c>
      <c r="C2132" t="s">
        <v>704</v>
      </c>
      <c r="D2132" t="s">
        <v>668</v>
      </c>
      <c r="E2132" t="s">
        <v>653</v>
      </c>
      <c r="F2132">
        <v>16175.29</v>
      </c>
      <c r="G2132">
        <v>0</v>
      </c>
      <c r="H2132" t="s">
        <v>602</v>
      </c>
      <c r="I2132">
        <v>6323713.48</v>
      </c>
      <c r="J2132" t="s">
        <v>641</v>
      </c>
    </row>
    <row r="2133" spans="1:10">
      <c r="A2133">
        <v>10</v>
      </c>
      <c r="B2133">
        <v>31</v>
      </c>
      <c r="C2133" t="s">
        <v>704</v>
      </c>
      <c r="D2133" t="s">
        <v>673</v>
      </c>
      <c r="E2133" t="s">
        <v>653</v>
      </c>
      <c r="F2133">
        <v>21067.81</v>
      </c>
      <c r="G2133">
        <v>0</v>
      </c>
      <c r="H2133" t="s">
        <v>602</v>
      </c>
      <c r="I2133">
        <v>6344781.29</v>
      </c>
      <c r="J2133" t="s">
        <v>641</v>
      </c>
    </row>
    <row r="2134" spans="1:10">
      <c r="A2134">
        <v>10</v>
      </c>
      <c r="B2134">
        <v>31</v>
      </c>
      <c r="C2134" t="s">
        <v>704</v>
      </c>
      <c r="D2134" t="s">
        <v>657</v>
      </c>
      <c r="E2134" t="s">
        <v>653</v>
      </c>
      <c r="F2134">
        <v>1947.02</v>
      </c>
      <c r="G2134">
        <v>0</v>
      </c>
      <c r="H2134" t="s">
        <v>602</v>
      </c>
      <c r="I2134">
        <v>6346728.31</v>
      </c>
      <c r="J2134" t="s">
        <v>641</v>
      </c>
    </row>
    <row r="2135" spans="1:10">
      <c r="A2135">
        <v>10</v>
      </c>
      <c r="B2135">
        <v>31</v>
      </c>
      <c r="C2135" t="s">
        <v>704</v>
      </c>
      <c r="D2135" t="s">
        <v>687</v>
      </c>
      <c r="E2135" t="s">
        <v>653</v>
      </c>
      <c r="F2135">
        <v>7089.16</v>
      </c>
      <c r="G2135">
        <v>0</v>
      </c>
      <c r="H2135" t="s">
        <v>602</v>
      </c>
      <c r="I2135">
        <v>6353817.47</v>
      </c>
      <c r="J2135" t="s">
        <v>641</v>
      </c>
    </row>
    <row r="2136" spans="1:10">
      <c r="A2136">
        <v>10</v>
      </c>
      <c r="B2136">
        <v>31</v>
      </c>
      <c r="C2136" t="s">
        <v>704</v>
      </c>
      <c r="D2136" t="s">
        <v>685</v>
      </c>
      <c r="E2136" t="s">
        <v>653</v>
      </c>
      <c r="F2136">
        <v>6120.64</v>
      </c>
      <c r="G2136">
        <v>0</v>
      </c>
      <c r="H2136" t="s">
        <v>602</v>
      </c>
      <c r="I2136">
        <v>6359938.11</v>
      </c>
      <c r="J2136" t="s">
        <v>641</v>
      </c>
    </row>
    <row r="2137" hidden="1" spans="4:9">
      <c r="D2137" t="s">
        <v>726</v>
      </c>
      <c r="F2137">
        <v>1144867.85</v>
      </c>
      <c r="G2137">
        <v>3706978.06</v>
      </c>
      <c r="H2137" t="s">
        <v>602</v>
      </c>
      <c r="I2137">
        <v>6359938.11</v>
      </c>
    </row>
    <row r="2138" hidden="1" spans="4:9">
      <c r="D2138" t="s">
        <v>727</v>
      </c>
      <c r="F2138">
        <v>76916912.38</v>
      </c>
      <c r="G2138">
        <v>82041099.53</v>
      </c>
      <c r="H2138" t="s">
        <v>602</v>
      </c>
      <c r="I2138">
        <v>6359938.11</v>
      </c>
    </row>
    <row r="2139" hidden="1" spans="1:10">
      <c r="A2139">
        <v>11</v>
      </c>
      <c r="B2139">
        <v>1</v>
      </c>
      <c r="C2139" t="s">
        <v>730</v>
      </c>
      <c r="D2139" t="s">
        <v>683</v>
      </c>
      <c r="E2139" t="s">
        <v>671</v>
      </c>
      <c r="F2139">
        <v>0</v>
      </c>
      <c r="G2139">
        <v>2151.14</v>
      </c>
      <c r="H2139" t="s">
        <v>602</v>
      </c>
      <c r="I2139">
        <v>6357786.97</v>
      </c>
      <c r="J2139" t="s">
        <v>641</v>
      </c>
    </row>
    <row r="2140" hidden="1" spans="1:10">
      <c r="A2140">
        <v>11</v>
      </c>
      <c r="B2140">
        <v>1</v>
      </c>
      <c r="C2140" t="s">
        <v>730</v>
      </c>
      <c r="D2140" t="s">
        <v>672</v>
      </c>
      <c r="E2140" t="s">
        <v>671</v>
      </c>
      <c r="F2140">
        <v>0</v>
      </c>
      <c r="G2140">
        <v>19730.36</v>
      </c>
      <c r="H2140" t="s">
        <v>602</v>
      </c>
      <c r="I2140">
        <v>6338056.61</v>
      </c>
      <c r="J2140" t="s">
        <v>641</v>
      </c>
    </row>
    <row r="2141" spans="1:10">
      <c r="A2141">
        <v>11</v>
      </c>
      <c r="B2141">
        <v>1</v>
      </c>
      <c r="C2141" t="s">
        <v>730</v>
      </c>
      <c r="D2141" t="s">
        <v>675</v>
      </c>
      <c r="E2141" t="s">
        <v>690</v>
      </c>
      <c r="F2141">
        <v>3644.41</v>
      </c>
      <c r="G2141">
        <v>0</v>
      </c>
      <c r="H2141" t="s">
        <v>602</v>
      </c>
      <c r="I2141">
        <v>6341701.02</v>
      </c>
      <c r="J2141" t="s">
        <v>641</v>
      </c>
    </row>
    <row r="2142" spans="1:10">
      <c r="A2142">
        <v>11</v>
      </c>
      <c r="B2142">
        <v>1</v>
      </c>
      <c r="C2142" t="s">
        <v>730</v>
      </c>
      <c r="D2142" t="s">
        <v>687</v>
      </c>
      <c r="E2142" t="s">
        <v>690</v>
      </c>
      <c r="F2142">
        <v>1298.02</v>
      </c>
      <c r="G2142">
        <v>0</v>
      </c>
      <c r="H2142" t="s">
        <v>602</v>
      </c>
      <c r="I2142">
        <v>6342999.04</v>
      </c>
      <c r="J2142" t="s">
        <v>641</v>
      </c>
    </row>
    <row r="2143" spans="1:10">
      <c r="A2143">
        <v>11</v>
      </c>
      <c r="B2143">
        <v>1</v>
      </c>
      <c r="C2143" t="s">
        <v>730</v>
      </c>
      <c r="D2143" t="s">
        <v>668</v>
      </c>
      <c r="E2143" t="s">
        <v>690</v>
      </c>
      <c r="F2143">
        <v>5511.58</v>
      </c>
      <c r="G2143">
        <v>0</v>
      </c>
      <c r="H2143" t="s">
        <v>602</v>
      </c>
      <c r="I2143">
        <v>6348510.62</v>
      </c>
      <c r="J2143" t="s">
        <v>641</v>
      </c>
    </row>
    <row r="2144" hidden="1" spans="1:10">
      <c r="A2144">
        <v>11</v>
      </c>
      <c r="B2144">
        <v>4</v>
      </c>
      <c r="C2144" t="s">
        <v>720</v>
      </c>
      <c r="D2144" t="s">
        <v>750</v>
      </c>
      <c r="E2144" t="s">
        <v>671</v>
      </c>
      <c r="F2144">
        <v>0</v>
      </c>
      <c r="G2144">
        <v>52707.67</v>
      </c>
      <c r="H2144" t="s">
        <v>602</v>
      </c>
      <c r="I2144">
        <v>6295802.95</v>
      </c>
      <c r="J2144" t="s">
        <v>641</v>
      </c>
    </row>
    <row r="2145" hidden="1" spans="1:10">
      <c r="A2145">
        <v>11</v>
      </c>
      <c r="B2145">
        <v>4</v>
      </c>
      <c r="C2145" t="s">
        <v>720</v>
      </c>
      <c r="D2145" t="s">
        <v>672</v>
      </c>
      <c r="E2145" t="s">
        <v>671</v>
      </c>
      <c r="F2145">
        <v>0</v>
      </c>
      <c r="G2145">
        <v>9895.2</v>
      </c>
      <c r="H2145" t="s">
        <v>602</v>
      </c>
      <c r="I2145">
        <v>6285907.75</v>
      </c>
      <c r="J2145" t="s">
        <v>641</v>
      </c>
    </row>
    <row r="2146" hidden="1" spans="1:10">
      <c r="A2146">
        <v>11</v>
      </c>
      <c r="B2146">
        <v>4</v>
      </c>
      <c r="C2146" t="s">
        <v>720</v>
      </c>
      <c r="D2146" t="s">
        <v>661</v>
      </c>
      <c r="E2146" t="s">
        <v>671</v>
      </c>
      <c r="F2146">
        <v>0</v>
      </c>
      <c r="G2146">
        <v>5432.86</v>
      </c>
      <c r="H2146" t="s">
        <v>602</v>
      </c>
      <c r="I2146">
        <v>6280474.89</v>
      </c>
      <c r="J2146" t="s">
        <v>641</v>
      </c>
    </row>
    <row r="2147" hidden="1" spans="1:10">
      <c r="A2147">
        <v>11</v>
      </c>
      <c r="B2147">
        <v>4</v>
      </c>
      <c r="C2147" t="s">
        <v>720</v>
      </c>
      <c r="D2147" t="s">
        <v>683</v>
      </c>
      <c r="E2147" t="s">
        <v>671</v>
      </c>
      <c r="F2147">
        <v>0</v>
      </c>
      <c r="G2147">
        <v>2141.14</v>
      </c>
      <c r="H2147" t="s">
        <v>602</v>
      </c>
      <c r="I2147">
        <v>6278333.75</v>
      </c>
      <c r="J2147" t="s">
        <v>641</v>
      </c>
    </row>
    <row r="2148" hidden="1" spans="1:10">
      <c r="A2148">
        <v>11</v>
      </c>
      <c r="B2148">
        <v>4</v>
      </c>
      <c r="C2148" t="s">
        <v>720</v>
      </c>
      <c r="D2148" t="s">
        <v>663</v>
      </c>
      <c r="E2148" t="s">
        <v>671</v>
      </c>
      <c r="F2148">
        <v>0</v>
      </c>
      <c r="G2148">
        <v>1270.67</v>
      </c>
      <c r="H2148" t="s">
        <v>602</v>
      </c>
      <c r="I2148">
        <v>6277063.08</v>
      </c>
      <c r="J2148" t="s">
        <v>641</v>
      </c>
    </row>
    <row r="2149" spans="1:10">
      <c r="A2149">
        <v>11</v>
      </c>
      <c r="B2149">
        <v>4</v>
      </c>
      <c r="C2149" t="s">
        <v>720</v>
      </c>
      <c r="D2149" t="s">
        <v>673</v>
      </c>
      <c r="E2149" t="s">
        <v>653</v>
      </c>
      <c r="F2149">
        <v>10184.44</v>
      </c>
      <c r="G2149">
        <v>0</v>
      </c>
      <c r="H2149" t="s">
        <v>602</v>
      </c>
      <c r="I2149">
        <v>6287247.52</v>
      </c>
      <c r="J2149" t="s">
        <v>641</v>
      </c>
    </row>
    <row r="2150" spans="1:10">
      <c r="A2150">
        <v>11</v>
      </c>
      <c r="B2150">
        <v>4</v>
      </c>
      <c r="C2150" t="s">
        <v>720</v>
      </c>
      <c r="D2150" t="s">
        <v>667</v>
      </c>
      <c r="E2150" t="s">
        <v>653</v>
      </c>
      <c r="F2150">
        <v>535881.53</v>
      </c>
      <c r="G2150">
        <v>0</v>
      </c>
      <c r="H2150" t="s">
        <v>602</v>
      </c>
      <c r="I2150">
        <v>6823129.05</v>
      </c>
      <c r="J2150" t="s">
        <v>641</v>
      </c>
    </row>
    <row r="2151" spans="1:10">
      <c r="A2151">
        <v>11</v>
      </c>
      <c r="B2151">
        <v>4</v>
      </c>
      <c r="C2151" t="s">
        <v>720</v>
      </c>
      <c r="D2151" t="s">
        <v>652</v>
      </c>
      <c r="E2151" t="s">
        <v>653</v>
      </c>
      <c r="F2151">
        <v>3294.97</v>
      </c>
      <c r="G2151">
        <v>0</v>
      </c>
      <c r="H2151" t="s">
        <v>602</v>
      </c>
      <c r="I2151">
        <v>6826424.02</v>
      </c>
      <c r="J2151" t="s">
        <v>641</v>
      </c>
    </row>
    <row r="2152" spans="1:10">
      <c r="A2152">
        <v>11</v>
      </c>
      <c r="B2152">
        <v>4</v>
      </c>
      <c r="C2152" t="s">
        <v>720</v>
      </c>
      <c r="D2152" t="s">
        <v>675</v>
      </c>
      <c r="E2152" t="s">
        <v>653</v>
      </c>
      <c r="F2152">
        <v>728.88</v>
      </c>
      <c r="G2152">
        <v>0</v>
      </c>
      <c r="H2152" t="s">
        <v>602</v>
      </c>
      <c r="I2152">
        <v>6827152.9</v>
      </c>
      <c r="J2152" t="s">
        <v>641</v>
      </c>
    </row>
    <row r="2153" spans="1:10">
      <c r="A2153">
        <v>11</v>
      </c>
      <c r="B2153">
        <v>4</v>
      </c>
      <c r="C2153" t="s">
        <v>720</v>
      </c>
      <c r="D2153" t="s">
        <v>685</v>
      </c>
      <c r="E2153" t="s">
        <v>653</v>
      </c>
      <c r="F2153">
        <v>13080.02</v>
      </c>
      <c r="G2153">
        <v>0</v>
      </c>
      <c r="H2153" t="s">
        <v>602</v>
      </c>
      <c r="I2153">
        <v>6840232.92</v>
      </c>
      <c r="J2153" t="s">
        <v>641</v>
      </c>
    </row>
    <row r="2154" hidden="1" spans="1:10">
      <c r="A2154">
        <v>11</v>
      </c>
      <c r="B2154">
        <v>5</v>
      </c>
      <c r="C2154" t="s">
        <v>732</v>
      </c>
      <c r="D2154" t="s">
        <v>750</v>
      </c>
      <c r="E2154" t="s">
        <v>671</v>
      </c>
      <c r="F2154">
        <v>0</v>
      </c>
      <c r="G2154">
        <v>33417.54</v>
      </c>
      <c r="H2154" t="s">
        <v>602</v>
      </c>
      <c r="I2154">
        <v>6806815.38</v>
      </c>
      <c r="J2154" t="s">
        <v>641</v>
      </c>
    </row>
    <row r="2155" hidden="1" spans="1:10">
      <c r="A2155">
        <v>11</v>
      </c>
      <c r="B2155">
        <v>5</v>
      </c>
      <c r="C2155" t="s">
        <v>732</v>
      </c>
      <c r="D2155" t="s">
        <v>682</v>
      </c>
      <c r="E2155" t="s">
        <v>671</v>
      </c>
      <c r="F2155">
        <v>0</v>
      </c>
      <c r="G2155">
        <v>3401.79</v>
      </c>
      <c r="H2155" t="s">
        <v>602</v>
      </c>
      <c r="I2155">
        <v>6803413.59</v>
      </c>
      <c r="J2155" t="s">
        <v>641</v>
      </c>
    </row>
    <row r="2156" hidden="1" spans="1:10">
      <c r="A2156">
        <v>11</v>
      </c>
      <c r="B2156">
        <v>5</v>
      </c>
      <c r="C2156" t="s">
        <v>732</v>
      </c>
      <c r="D2156" t="s">
        <v>672</v>
      </c>
      <c r="E2156" t="s">
        <v>671</v>
      </c>
      <c r="F2156">
        <v>0</v>
      </c>
      <c r="G2156">
        <v>9895.2</v>
      </c>
      <c r="H2156" t="s">
        <v>602</v>
      </c>
      <c r="I2156">
        <v>6793518.39</v>
      </c>
      <c r="J2156" t="s">
        <v>641</v>
      </c>
    </row>
    <row r="2157" hidden="1" spans="1:10">
      <c r="A2157">
        <v>11</v>
      </c>
      <c r="B2157">
        <v>5</v>
      </c>
      <c r="C2157" t="s">
        <v>732</v>
      </c>
      <c r="D2157" t="s">
        <v>817</v>
      </c>
      <c r="E2157" t="s">
        <v>671</v>
      </c>
      <c r="F2157">
        <v>0</v>
      </c>
      <c r="G2157">
        <v>1330.7</v>
      </c>
      <c r="H2157" t="s">
        <v>602</v>
      </c>
      <c r="I2157">
        <v>6792187.69</v>
      </c>
      <c r="J2157" t="s">
        <v>641</v>
      </c>
    </row>
    <row r="2158" hidden="1" spans="1:10">
      <c r="A2158">
        <v>11</v>
      </c>
      <c r="B2158">
        <v>5</v>
      </c>
      <c r="C2158" t="s">
        <v>732</v>
      </c>
      <c r="D2158" t="s">
        <v>661</v>
      </c>
      <c r="E2158" t="s">
        <v>671</v>
      </c>
      <c r="F2158">
        <v>0</v>
      </c>
      <c r="G2158">
        <v>5702.99</v>
      </c>
      <c r="H2158" t="s">
        <v>602</v>
      </c>
      <c r="I2158">
        <v>6786484.7</v>
      </c>
      <c r="J2158" t="s">
        <v>641</v>
      </c>
    </row>
    <row r="2159" hidden="1" spans="1:10">
      <c r="A2159">
        <v>11</v>
      </c>
      <c r="B2159">
        <v>5</v>
      </c>
      <c r="C2159" t="s">
        <v>732</v>
      </c>
      <c r="D2159" t="s">
        <v>683</v>
      </c>
      <c r="E2159" t="s">
        <v>671</v>
      </c>
      <c r="F2159">
        <v>0</v>
      </c>
      <c r="G2159">
        <v>710.38</v>
      </c>
      <c r="H2159" t="s">
        <v>602</v>
      </c>
      <c r="I2159">
        <v>6785774.32</v>
      </c>
      <c r="J2159" t="s">
        <v>641</v>
      </c>
    </row>
    <row r="2160" spans="1:10">
      <c r="A2160">
        <v>11</v>
      </c>
      <c r="B2160">
        <v>5</v>
      </c>
      <c r="C2160" t="s">
        <v>732</v>
      </c>
      <c r="D2160" t="s">
        <v>685</v>
      </c>
      <c r="E2160" t="s">
        <v>653</v>
      </c>
      <c r="F2160">
        <v>6839.54</v>
      </c>
      <c r="G2160">
        <v>0</v>
      </c>
      <c r="H2160" t="s">
        <v>602</v>
      </c>
      <c r="I2160">
        <v>6792613.86</v>
      </c>
      <c r="J2160" t="s">
        <v>641</v>
      </c>
    </row>
    <row r="2161" spans="1:10">
      <c r="A2161">
        <v>11</v>
      </c>
      <c r="B2161">
        <v>5</v>
      </c>
      <c r="C2161" t="s">
        <v>732</v>
      </c>
      <c r="D2161" t="s">
        <v>657</v>
      </c>
      <c r="E2161" t="s">
        <v>653</v>
      </c>
      <c r="F2161">
        <v>1996.95</v>
      </c>
      <c r="G2161">
        <v>0</v>
      </c>
      <c r="H2161" t="s">
        <v>602</v>
      </c>
      <c r="I2161">
        <v>6794610.81</v>
      </c>
      <c r="J2161" t="s">
        <v>641</v>
      </c>
    </row>
    <row r="2162" spans="1:10">
      <c r="A2162">
        <v>11</v>
      </c>
      <c r="B2162">
        <v>5</v>
      </c>
      <c r="C2162" t="s">
        <v>732</v>
      </c>
      <c r="D2162" t="s">
        <v>667</v>
      </c>
      <c r="E2162" t="s">
        <v>653</v>
      </c>
      <c r="F2162">
        <v>1256640.69</v>
      </c>
      <c r="G2162">
        <v>0</v>
      </c>
      <c r="H2162" t="s">
        <v>602</v>
      </c>
      <c r="I2162">
        <v>8051251.5</v>
      </c>
      <c r="J2162" t="s">
        <v>641</v>
      </c>
    </row>
    <row r="2163" spans="1:10">
      <c r="A2163">
        <v>11</v>
      </c>
      <c r="B2163">
        <v>5</v>
      </c>
      <c r="C2163" t="s">
        <v>732</v>
      </c>
      <c r="D2163" t="s">
        <v>668</v>
      </c>
      <c r="E2163" t="s">
        <v>653</v>
      </c>
      <c r="F2163">
        <v>22825.13</v>
      </c>
      <c r="G2163">
        <v>0</v>
      </c>
      <c r="H2163" t="s">
        <v>602</v>
      </c>
      <c r="I2163">
        <v>8074076.63</v>
      </c>
      <c r="J2163" t="s">
        <v>641</v>
      </c>
    </row>
    <row r="2164" spans="1:10">
      <c r="A2164">
        <v>11</v>
      </c>
      <c r="B2164">
        <v>5</v>
      </c>
      <c r="C2164" t="s">
        <v>732</v>
      </c>
      <c r="D2164" t="s">
        <v>652</v>
      </c>
      <c r="E2164" t="s">
        <v>653</v>
      </c>
      <c r="F2164">
        <v>1677.44</v>
      </c>
      <c r="G2164">
        <v>0</v>
      </c>
      <c r="H2164" t="s">
        <v>602</v>
      </c>
      <c r="I2164">
        <v>8075754.07</v>
      </c>
      <c r="J2164" t="s">
        <v>641</v>
      </c>
    </row>
    <row r="2165" spans="1:10">
      <c r="A2165">
        <v>11</v>
      </c>
      <c r="B2165">
        <v>5</v>
      </c>
      <c r="C2165" t="s">
        <v>732</v>
      </c>
      <c r="D2165" t="s">
        <v>675</v>
      </c>
      <c r="E2165" t="s">
        <v>653</v>
      </c>
      <c r="F2165">
        <v>728.88</v>
      </c>
      <c r="G2165">
        <v>0</v>
      </c>
      <c r="H2165" t="s">
        <v>602</v>
      </c>
      <c r="I2165">
        <v>8076482.95</v>
      </c>
      <c r="J2165" t="s">
        <v>641</v>
      </c>
    </row>
    <row r="2166" hidden="1" spans="1:10">
      <c r="A2166">
        <v>11</v>
      </c>
      <c r="B2166">
        <v>6</v>
      </c>
      <c r="C2166" t="s">
        <v>733</v>
      </c>
      <c r="D2166" t="s">
        <v>683</v>
      </c>
      <c r="E2166" t="s">
        <v>671</v>
      </c>
      <c r="F2166">
        <v>0</v>
      </c>
      <c r="G2166">
        <v>4002.1</v>
      </c>
      <c r="H2166" t="s">
        <v>602</v>
      </c>
      <c r="I2166">
        <v>8072480.85</v>
      </c>
      <c r="J2166" t="s">
        <v>641</v>
      </c>
    </row>
    <row r="2167" hidden="1" spans="1:10">
      <c r="A2167">
        <v>11</v>
      </c>
      <c r="B2167">
        <v>6</v>
      </c>
      <c r="C2167" t="s">
        <v>733</v>
      </c>
      <c r="D2167" t="s">
        <v>661</v>
      </c>
      <c r="E2167" t="s">
        <v>671</v>
      </c>
      <c r="F2167">
        <v>0</v>
      </c>
      <c r="G2167">
        <v>5933.12</v>
      </c>
      <c r="H2167" t="s">
        <v>602</v>
      </c>
      <c r="I2167">
        <v>8066547.73</v>
      </c>
      <c r="J2167" t="s">
        <v>641</v>
      </c>
    </row>
    <row r="2168" hidden="1" spans="1:10">
      <c r="A2168">
        <v>11</v>
      </c>
      <c r="B2168">
        <v>6</v>
      </c>
      <c r="C2168" t="s">
        <v>733</v>
      </c>
      <c r="D2168" t="s">
        <v>817</v>
      </c>
      <c r="E2168" t="s">
        <v>671</v>
      </c>
      <c r="F2168">
        <v>0</v>
      </c>
      <c r="G2168">
        <v>1290.68</v>
      </c>
      <c r="H2168" t="s">
        <v>602</v>
      </c>
      <c r="I2168">
        <v>8065257.05</v>
      </c>
      <c r="J2168" t="s">
        <v>641</v>
      </c>
    </row>
    <row r="2169" hidden="1" spans="1:10">
      <c r="A2169">
        <v>11</v>
      </c>
      <c r="B2169">
        <v>6</v>
      </c>
      <c r="C2169" t="s">
        <v>733</v>
      </c>
      <c r="D2169" t="s">
        <v>672</v>
      </c>
      <c r="E2169" t="s">
        <v>671</v>
      </c>
      <c r="F2169">
        <v>0</v>
      </c>
      <c r="G2169">
        <v>10305.41</v>
      </c>
      <c r="H2169" t="s">
        <v>602</v>
      </c>
      <c r="I2169">
        <v>8054951.64</v>
      </c>
      <c r="J2169" t="s">
        <v>641</v>
      </c>
    </row>
    <row r="2170" hidden="1" spans="1:10">
      <c r="A2170">
        <v>11</v>
      </c>
      <c r="B2170">
        <v>6</v>
      </c>
      <c r="C2170" t="s">
        <v>733</v>
      </c>
      <c r="D2170" t="s">
        <v>711</v>
      </c>
      <c r="E2170" t="s">
        <v>671</v>
      </c>
      <c r="F2170">
        <v>0</v>
      </c>
      <c r="G2170">
        <v>3852.03</v>
      </c>
      <c r="H2170" t="s">
        <v>602</v>
      </c>
      <c r="I2170">
        <v>8051099.61</v>
      </c>
      <c r="J2170" t="s">
        <v>641</v>
      </c>
    </row>
    <row r="2171" hidden="1" spans="1:10">
      <c r="A2171">
        <v>11</v>
      </c>
      <c r="B2171">
        <v>6</v>
      </c>
      <c r="C2171" t="s">
        <v>733</v>
      </c>
      <c r="D2171" t="s">
        <v>682</v>
      </c>
      <c r="E2171" t="s">
        <v>671</v>
      </c>
      <c r="F2171">
        <v>0</v>
      </c>
      <c r="G2171">
        <v>3501.84</v>
      </c>
      <c r="H2171" t="s">
        <v>602</v>
      </c>
      <c r="I2171">
        <v>8047597.77</v>
      </c>
      <c r="J2171" t="s">
        <v>641</v>
      </c>
    </row>
    <row r="2172" spans="1:10">
      <c r="A2172">
        <v>11</v>
      </c>
      <c r="B2172">
        <v>6</v>
      </c>
      <c r="C2172" t="s">
        <v>733</v>
      </c>
      <c r="D2172" t="s">
        <v>675</v>
      </c>
      <c r="E2172" t="s">
        <v>653</v>
      </c>
      <c r="F2172">
        <v>8616.82</v>
      </c>
      <c r="G2172">
        <v>0</v>
      </c>
      <c r="H2172" t="s">
        <v>602</v>
      </c>
      <c r="I2172">
        <v>8056214.59</v>
      </c>
      <c r="J2172" t="s">
        <v>641</v>
      </c>
    </row>
    <row r="2173" spans="1:10">
      <c r="A2173">
        <v>11</v>
      </c>
      <c r="B2173">
        <v>6</v>
      </c>
      <c r="C2173" t="s">
        <v>733</v>
      </c>
      <c r="D2173" t="s">
        <v>668</v>
      </c>
      <c r="E2173" t="s">
        <v>653</v>
      </c>
      <c r="F2173">
        <v>11971.71</v>
      </c>
      <c r="G2173">
        <v>0</v>
      </c>
      <c r="H2173" t="s">
        <v>602</v>
      </c>
      <c r="I2173">
        <v>8068186.3</v>
      </c>
      <c r="J2173" t="s">
        <v>641</v>
      </c>
    </row>
    <row r="2174" spans="1:10">
      <c r="A2174">
        <v>11</v>
      </c>
      <c r="B2174">
        <v>6</v>
      </c>
      <c r="C2174" t="s">
        <v>733</v>
      </c>
      <c r="D2174" t="s">
        <v>667</v>
      </c>
      <c r="E2174" t="s">
        <v>653</v>
      </c>
      <c r="F2174">
        <v>215560.77</v>
      </c>
      <c r="G2174">
        <v>0</v>
      </c>
      <c r="H2174" t="s">
        <v>602</v>
      </c>
      <c r="I2174">
        <v>8283747.07</v>
      </c>
      <c r="J2174" t="s">
        <v>641</v>
      </c>
    </row>
    <row r="2175" spans="1:10">
      <c r="A2175">
        <v>11</v>
      </c>
      <c r="B2175">
        <v>6</v>
      </c>
      <c r="C2175" t="s">
        <v>733</v>
      </c>
      <c r="D2175" t="s">
        <v>673</v>
      </c>
      <c r="E2175" t="s">
        <v>653</v>
      </c>
      <c r="F2175">
        <v>63712.67</v>
      </c>
      <c r="G2175">
        <v>0</v>
      </c>
      <c r="H2175" t="s">
        <v>602</v>
      </c>
      <c r="I2175">
        <v>8347459.74</v>
      </c>
      <c r="J2175" t="s">
        <v>641</v>
      </c>
    </row>
    <row r="2176" spans="1:10">
      <c r="A2176">
        <v>11</v>
      </c>
      <c r="B2176">
        <v>6</v>
      </c>
      <c r="C2176" t="s">
        <v>733</v>
      </c>
      <c r="D2176" t="s">
        <v>685</v>
      </c>
      <c r="E2176" t="s">
        <v>653</v>
      </c>
      <c r="F2176">
        <v>10573.83</v>
      </c>
      <c r="G2176">
        <v>0</v>
      </c>
      <c r="H2176" t="s">
        <v>602</v>
      </c>
      <c r="I2176">
        <v>8358033.57</v>
      </c>
      <c r="J2176" t="s">
        <v>641</v>
      </c>
    </row>
    <row r="2177" spans="1:10">
      <c r="A2177">
        <v>11</v>
      </c>
      <c r="B2177">
        <v>6</v>
      </c>
      <c r="C2177" t="s">
        <v>733</v>
      </c>
      <c r="D2177" t="s">
        <v>687</v>
      </c>
      <c r="E2177" t="s">
        <v>653</v>
      </c>
      <c r="F2177">
        <v>3983.92</v>
      </c>
      <c r="G2177">
        <v>0</v>
      </c>
      <c r="H2177" t="s">
        <v>602</v>
      </c>
      <c r="I2177">
        <v>8362017.49</v>
      </c>
      <c r="J2177" t="s">
        <v>641</v>
      </c>
    </row>
    <row r="2178" spans="1:10">
      <c r="A2178">
        <v>11</v>
      </c>
      <c r="B2178">
        <v>6</v>
      </c>
      <c r="C2178" t="s">
        <v>733</v>
      </c>
      <c r="D2178" t="s">
        <v>721</v>
      </c>
      <c r="E2178" t="s">
        <v>653</v>
      </c>
      <c r="F2178">
        <v>17123.84</v>
      </c>
      <c r="G2178">
        <v>0</v>
      </c>
      <c r="H2178" t="s">
        <v>602</v>
      </c>
      <c r="I2178">
        <v>8379141.33</v>
      </c>
      <c r="J2178" t="s">
        <v>641</v>
      </c>
    </row>
    <row r="2179" hidden="1" spans="1:10">
      <c r="A2179">
        <v>11</v>
      </c>
      <c r="B2179">
        <v>7</v>
      </c>
      <c r="C2179" t="s">
        <v>638</v>
      </c>
      <c r="D2179" t="s">
        <v>663</v>
      </c>
      <c r="E2179" t="s">
        <v>671</v>
      </c>
      <c r="F2179">
        <v>0</v>
      </c>
      <c r="G2179">
        <v>2631.38</v>
      </c>
      <c r="H2179" t="s">
        <v>602</v>
      </c>
      <c r="I2179">
        <v>8376509.95</v>
      </c>
      <c r="J2179" t="s">
        <v>641</v>
      </c>
    </row>
    <row r="2180" hidden="1" spans="1:10">
      <c r="A2180">
        <v>11</v>
      </c>
      <c r="B2180">
        <v>7</v>
      </c>
      <c r="C2180" t="s">
        <v>638</v>
      </c>
      <c r="D2180" t="s">
        <v>683</v>
      </c>
      <c r="E2180" t="s">
        <v>671</v>
      </c>
      <c r="F2180">
        <v>0</v>
      </c>
      <c r="G2180">
        <v>800.42</v>
      </c>
      <c r="H2180" t="s">
        <v>602</v>
      </c>
      <c r="I2180">
        <v>8375709.53</v>
      </c>
      <c r="J2180" t="s">
        <v>641</v>
      </c>
    </row>
    <row r="2181" hidden="1" spans="1:10">
      <c r="A2181">
        <v>11</v>
      </c>
      <c r="B2181">
        <v>7</v>
      </c>
      <c r="C2181" t="s">
        <v>638</v>
      </c>
      <c r="D2181" t="s">
        <v>646</v>
      </c>
      <c r="E2181" t="s">
        <v>671</v>
      </c>
      <c r="F2181">
        <v>0</v>
      </c>
      <c r="G2181">
        <v>1740.92</v>
      </c>
      <c r="H2181" t="s">
        <v>602</v>
      </c>
      <c r="I2181">
        <v>8373968.61</v>
      </c>
      <c r="J2181" t="s">
        <v>641</v>
      </c>
    </row>
    <row r="2182" hidden="1" spans="1:10">
      <c r="A2182">
        <v>11</v>
      </c>
      <c r="B2182">
        <v>7</v>
      </c>
      <c r="C2182" t="s">
        <v>638</v>
      </c>
      <c r="D2182" t="s">
        <v>672</v>
      </c>
      <c r="E2182" t="s">
        <v>671</v>
      </c>
      <c r="F2182">
        <v>0</v>
      </c>
      <c r="G2182">
        <v>10405.46</v>
      </c>
      <c r="H2182" t="s">
        <v>602</v>
      </c>
      <c r="I2182">
        <v>8363563.15</v>
      </c>
      <c r="J2182" t="s">
        <v>641</v>
      </c>
    </row>
    <row r="2183" hidden="1" spans="1:10">
      <c r="A2183">
        <v>11</v>
      </c>
      <c r="B2183">
        <v>7</v>
      </c>
      <c r="C2183" t="s">
        <v>638</v>
      </c>
      <c r="D2183" t="s">
        <v>711</v>
      </c>
      <c r="E2183" t="s">
        <v>671</v>
      </c>
      <c r="F2183">
        <v>0</v>
      </c>
      <c r="G2183">
        <v>3741.97</v>
      </c>
      <c r="H2183" t="s">
        <v>602</v>
      </c>
      <c r="I2183">
        <v>8359821.18</v>
      </c>
      <c r="J2183" t="s">
        <v>641</v>
      </c>
    </row>
    <row r="2184" hidden="1" spans="1:10">
      <c r="A2184">
        <v>11</v>
      </c>
      <c r="B2184">
        <v>7</v>
      </c>
      <c r="C2184" t="s">
        <v>638</v>
      </c>
      <c r="D2184" t="s">
        <v>682</v>
      </c>
      <c r="E2184" t="s">
        <v>671</v>
      </c>
      <c r="F2184">
        <v>0</v>
      </c>
      <c r="G2184">
        <v>3501.84</v>
      </c>
      <c r="H2184" t="s">
        <v>602</v>
      </c>
      <c r="I2184">
        <v>8356319.34</v>
      </c>
      <c r="J2184" t="s">
        <v>641</v>
      </c>
    </row>
    <row r="2185" hidden="1" spans="1:10">
      <c r="A2185">
        <v>11</v>
      </c>
      <c r="B2185">
        <v>7</v>
      </c>
      <c r="C2185" t="s">
        <v>638</v>
      </c>
      <c r="D2185" t="s">
        <v>750</v>
      </c>
      <c r="E2185" t="s">
        <v>671</v>
      </c>
      <c r="F2185">
        <v>0</v>
      </c>
      <c r="G2185">
        <v>16808.82</v>
      </c>
      <c r="H2185" t="s">
        <v>602</v>
      </c>
      <c r="I2185">
        <v>8339510.52</v>
      </c>
      <c r="J2185" t="s">
        <v>641</v>
      </c>
    </row>
    <row r="2186" spans="1:10">
      <c r="A2186">
        <v>11</v>
      </c>
      <c r="B2186">
        <v>7</v>
      </c>
      <c r="C2186" t="s">
        <v>638</v>
      </c>
      <c r="D2186" t="s">
        <v>652</v>
      </c>
      <c r="E2186" t="s">
        <v>653</v>
      </c>
      <c r="F2186">
        <v>1697.41</v>
      </c>
      <c r="G2186">
        <v>0</v>
      </c>
      <c r="H2186" t="s">
        <v>602</v>
      </c>
      <c r="I2186">
        <v>8341207.93</v>
      </c>
      <c r="J2186" t="s">
        <v>641</v>
      </c>
    </row>
    <row r="2187" spans="1:10">
      <c r="A2187">
        <v>11</v>
      </c>
      <c r="B2187">
        <v>7</v>
      </c>
      <c r="C2187" t="s">
        <v>638</v>
      </c>
      <c r="D2187" t="s">
        <v>668</v>
      </c>
      <c r="E2187" t="s">
        <v>653</v>
      </c>
      <c r="F2187">
        <v>6090.7</v>
      </c>
      <c r="G2187">
        <v>0</v>
      </c>
      <c r="H2187" t="s">
        <v>602</v>
      </c>
      <c r="I2187">
        <v>8347298.63</v>
      </c>
      <c r="J2187" t="s">
        <v>641</v>
      </c>
    </row>
    <row r="2188" spans="1:10">
      <c r="A2188">
        <v>11</v>
      </c>
      <c r="B2188">
        <v>7</v>
      </c>
      <c r="C2188" t="s">
        <v>638</v>
      </c>
      <c r="D2188" t="s">
        <v>667</v>
      </c>
      <c r="E2188" t="s">
        <v>653</v>
      </c>
      <c r="F2188">
        <v>751651.96</v>
      </c>
      <c r="G2188">
        <v>0</v>
      </c>
      <c r="H2188" t="s">
        <v>602</v>
      </c>
      <c r="I2188">
        <v>9098950.59</v>
      </c>
      <c r="J2188" t="s">
        <v>641</v>
      </c>
    </row>
    <row r="2189" spans="1:10">
      <c r="A2189">
        <v>11</v>
      </c>
      <c r="B2189">
        <v>7</v>
      </c>
      <c r="C2189" t="s">
        <v>638</v>
      </c>
      <c r="D2189" t="s">
        <v>708</v>
      </c>
      <c r="E2189" t="s">
        <v>653</v>
      </c>
      <c r="F2189">
        <v>4563.02</v>
      </c>
      <c r="G2189">
        <v>0</v>
      </c>
      <c r="H2189" t="s">
        <v>602</v>
      </c>
      <c r="I2189">
        <v>9103513.61</v>
      </c>
      <c r="J2189" t="s">
        <v>641</v>
      </c>
    </row>
    <row r="2190" spans="1:10">
      <c r="A2190">
        <v>11</v>
      </c>
      <c r="B2190">
        <v>7</v>
      </c>
      <c r="C2190" t="s">
        <v>638</v>
      </c>
      <c r="D2190" t="s">
        <v>673</v>
      </c>
      <c r="E2190" t="s">
        <v>653</v>
      </c>
      <c r="F2190">
        <v>10843.44</v>
      </c>
      <c r="G2190">
        <v>0</v>
      </c>
      <c r="H2190" t="s">
        <v>602</v>
      </c>
      <c r="I2190">
        <v>9114357.05</v>
      </c>
      <c r="J2190" t="s">
        <v>641</v>
      </c>
    </row>
    <row r="2191" spans="1:10">
      <c r="A2191">
        <v>11</v>
      </c>
      <c r="B2191">
        <v>7</v>
      </c>
      <c r="C2191" t="s">
        <v>638</v>
      </c>
      <c r="D2191" t="s">
        <v>657</v>
      </c>
      <c r="E2191" t="s">
        <v>653</v>
      </c>
      <c r="F2191">
        <v>3824.15</v>
      </c>
      <c r="G2191">
        <v>0</v>
      </c>
      <c r="H2191" t="s">
        <v>602</v>
      </c>
      <c r="I2191">
        <v>9118181.2</v>
      </c>
      <c r="J2191" t="s">
        <v>641</v>
      </c>
    </row>
    <row r="2192" spans="1:10">
      <c r="A2192">
        <v>11</v>
      </c>
      <c r="B2192">
        <v>7</v>
      </c>
      <c r="C2192" t="s">
        <v>638</v>
      </c>
      <c r="D2192" t="s">
        <v>675</v>
      </c>
      <c r="E2192" t="s">
        <v>653</v>
      </c>
      <c r="F2192">
        <v>2436.28</v>
      </c>
      <c r="G2192">
        <v>0</v>
      </c>
      <c r="H2192" t="s">
        <v>602</v>
      </c>
      <c r="I2192">
        <v>9120617.48</v>
      </c>
      <c r="J2192" t="s">
        <v>641</v>
      </c>
    </row>
    <row r="2193" spans="1:10">
      <c r="A2193">
        <v>11</v>
      </c>
      <c r="B2193">
        <v>7</v>
      </c>
      <c r="C2193" t="s">
        <v>638</v>
      </c>
      <c r="D2193" t="s">
        <v>685</v>
      </c>
      <c r="E2193" t="s">
        <v>653</v>
      </c>
      <c r="F2193">
        <v>3594.51</v>
      </c>
      <c r="G2193">
        <v>0</v>
      </c>
      <c r="H2193" t="s">
        <v>602</v>
      </c>
      <c r="I2193">
        <v>9124211.99</v>
      </c>
      <c r="J2193" t="s">
        <v>641</v>
      </c>
    </row>
    <row r="2194" hidden="1" spans="1:10">
      <c r="A2194">
        <v>11</v>
      </c>
      <c r="B2194">
        <v>8</v>
      </c>
      <c r="C2194" t="s">
        <v>659</v>
      </c>
      <c r="D2194" t="s">
        <v>793</v>
      </c>
      <c r="E2194" t="s">
        <v>671</v>
      </c>
      <c r="F2194">
        <v>0</v>
      </c>
      <c r="G2194">
        <v>820.43</v>
      </c>
      <c r="H2194" t="s">
        <v>602</v>
      </c>
      <c r="I2194">
        <v>9123391.56</v>
      </c>
      <c r="J2194" t="s">
        <v>641</v>
      </c>
    </row>
    <row r="2195" hidden="1" spans="1:10">
      <c r="A2195">
        <v>11</v>
      </c>
      <c r="B2195">
        <v>8</v>
      </c>
      <c r="C2195" t="s">
        <v>659</v>
      </c>
      <c r="D2195" t="s">
        <v>683</v>
      </c>
      <c r="E2195" t="s">
        <v>671</v>
      </c>
      <c r="F2195">
        <v>0</v>
      </c>
      <c r="G2195">
        <v>2421.27</v>
      </c>
      <c r="H2195" t="s">
        <v>602</v>
      </c>
      <c r="I2195">
        <v>9120970.29</v>
      </c>
      <c r="J2195" t="s">
        <v>641</v>
      </c>
    </row>
    <row r="2196" hidden="1" spans="1:10">
      <c r="A2196">
        <v>11</v>
      </c>
      <c r="B2196">
        <v>8</v>
      </c>
      <c r="C2196" t="s">
        <v>659</v>
      </c>
      <c r="D2196" t="s">
        <v>672</v>
      </c>
      <c r="E2196" t="s">
        <v>671</v>
      </c>
      <c r="F2196">
        <v>0</v>
      </c>
      <c r="G2196">
        <v>46464.39</v>
      </c>
      <c r="H2196" t="s">
        <v>602</v>
      </c>
      <c r="I2196">
        <v>9074505.9</v>
      </c>
      <c r="J2196" t="s">
        <v>641</v>
      </c>
    </row>
    <row r="2197" hidden="1" spans="1:10">
      <c r="A2197">
        <v>11</v>
      </c>
      <c r="B2197">
        <v>8</v>
      </c>
      <c r="C2197" t="s">
        <v>659</v>
      </c>
      <c r="D2197" t="s">
        <v>711</v>
      </c>
      <c r="E2197" t="s">
        <v>671</v>
      </c>
      <c r="F2197">
        <v>0</v>
      </c>
      <c r="G2197">
        <v>1891</v>
      </c>
      <c r="H2197" t="s">
        <v>602</v>
      </c>
      <c r="I2197">
        <v>9072614.9</v>
      </c>
      <c r="J2197" t="s">
        <v>641</v>
      </c>
    </row>
    <row r="2198" hidden="1" spans="1:10">
      <c r="A2198">
        <v>11</v>
      </c>
      <c r="B2198">
        <v>8</v>
      </c>
      <c r="C2198" t="s">
        <v>659</v>
      </c>
      <c r="D2198" t="s">
        <v>682</v>
      </c>
      <c r="E2198" t="s">
        <v>671</v>
      </c>
      <c r="F2198">
        <v>0</v>
      </c>
      <c r="G2198">
        <v>7804.11</v>
      </c>
      <c r="H2198" t="s">
        <v>602</v>
      </c>
      <c r="I2198">
        <v>9064810.79</v>
      </c>
      <c r="J2198" t="s">
        <v>641</v>
      </c>
    </row>
    <row r="2199" spans="1:10">
      <c r="A2199">
        <v>11</v>
      </c>
      <c r="B2199">
        <v>8</v>
      </c>
      <c r="C2199" t="s">
        <v>659</v>
      </c>
      <c r="D2199" t="s">
        <v>667</v>
      </c>
      <c r="E2199" t="s">
        <v>653</v>
      </c>
      <c r="F2199">
        <v>543729.54</v>
      </c>
      <c r="G2199">
        <v>0</v>
      </c>
      <c r="H2199" t="s">
        <v>602</v>
      </c>
      <c r="I2199">
        <v>9608540.33</v>
      </c>
      <c r="J2199" t="s">
        <v>641</v>
      </c>
    </row>
    <row r="2200" spans="1:10">
      <c r="A2200">
        <v>11</v>
      </c>
      <c r="B2200">
        <v>8</v>
      </c>
      <c r="C2200" t="s">
        <v>659</v>
      </c>
      <c r="D2200" t="s">
        <v>673</v>
      </c>
      <c r="E2200" t="s">
        <v>653</v>
      </c>
      <c r="F2200">
        <v>93127.76</v>
      </c>
      <c r="G2200">
        <v>0</v>
      </c>
      <c r="H2200" t="s">
        <v>602</v>
      </c>
      <c r="I2200">
        <v>9701668.09</v>
      </c>
      <c r="J2200" t="s">
        <v>641</v>
      </c>
    </row>
    <row r="2201" spans="1:10">
      <c r="A2201">
        <v>11</v>
      </c>
      <c r="B2201">
        <v>8</v>
      </c>
      <c r="C2201" t="s">
        <v>659</v>
      </c>
      <c r="D2201" t="s">
        <v>657</v>
      </c>
      <c r="E2201" t="s">
        <v>653</v>
      </c>
      <c r="F2201">
        <v>1927.05</v>
      </c>
      <c r="G2201">
        <v>0</v>
      </c>
      <c r="H2201" t="s">
        <v>602</v>
      </c>
      <c r="I2201">
        <v>9703595.14</v>
      </c>
      <c r="J2201" t="s">
        <v>641</v>
      </c>
    </row>
    <row r="2202" spans="1:10">
      <c r="A2202">
        <v>11</v>
      </c>
      <c r="B2202">
        <v>8</v>
      </c>
      <c r="C2202" t="s">
        <v>659</v>
      </c>
      <c r="D2202" t="s">
        <v>685</v>
      </c>
      <c r="E2202" t="s">
        <v>653</v>
      </c>
      <c r="F2202">
        <v>19280.54</v>
      </c>
      <c r="G2202">
        <v>0</v>
      </c>
      <c r="H2202" t="s">
        <v>602</v>
      </c>
      <c r="I2202">
        <v>9722875.68</v>
      </c>
      <c r="J2202" t="s">
        <v>641</v>
      </c>
    </row>
    <row r="2203" spans="1:10">
      <c r="A2203">
        <v>11</v>
      </c>
      <c r="B2203">
        <v>8</v>
      </c>
      <c r="C2203" t="s">
        <v>659</v>
      </c>
      <c r="D2203" t="s">
        <v>736</v>
      </c>
      <c r="E2203" t="s">
        <v>653</v>
      </c>
      <c r="F2203">
        <v>1657.47</v>
      </c>
      <c r="G2203">
        <v>0</v>
      </c>
      <c r="H2203" t="s">
        <v>602</v>
      </c>
      <c r="I2203">
        <v>9724533.15</v>
      </c>
      <c r="J2203" t="s">
        <v>641</v>
      </c>
    </row>
    <row r="2204" spans="1:10">
      <c r="A2204">
        <v>11</v>
      </c>
      <c r="B2204">
        <v>8</v>
      </c>
      <c r="C2204" t="s">
        <v>659</v>
      </c>
      <c r="D2204" t="s">
        <v>675</v>
      </c>
      <c r="E2204" t="s">
        <v>653</v>
      </c>
      <c r="F2204">
        <v>3314.94</v>
      </c>
      <c r="G2204">
        <v>0</v>
      </c>
      <c r="H2204" t="s">
        <v>602</v>
      </c>
      <c r="I2204">
        <v>9727848.09</v>
      </c>
      <c r="J2204" t="s">
        <v>641</v>
      </c>
    </row>
    <row r="2205" spans="1:10">
      <c r="A2205">
        <v>11</v>
      </c>
      <c r="B2205">
        <v>8</v>
      </c>
      <c r="C2205" t="s">
        <v>659</v>
      </c>
      <c r="D2205" t="s">
        <v>721</v>
      </c>
      <c r="E2205" t="s">
        <v>653</v>
      </c>
      <c r="F2205">
        <v>17283.6</v>
      </c>
      <c r="G2205">
        <v>0</v>
      </c>
      <c r="H2205" t="s">
        <v>602</v>
      </c>
      <c r="I2205">
        <v>9745131.69</v>
      </c>
      <c r="J2205" t="s">
        <v>641</v>
      </c>
    </row>
    <row r="2206" hidden="1" spans="1:10">
      <c r="A2206">
        <v>11</v>
      </c>
      <c r="B2206">
        <v>11</v>
      </c>
      <c r="C2206" t="s">
        <v>670</v>
      </c>
      <c r="D2206" t="s">
        <v>696</v>
      </c>
      <c r="E2206" t="s">
        <v>671</v>
      </c>
      <c r="F2206">
        <v>0</v>
      </c>
      <c r="G2206">
        <v>1760.92</v>
      </c>
      <c r="H2206" t="s">
        <v>602</v>
      </c>
      <c r="I2206">
        <v>9743370.77</v>
      </c>
      <c r="J2206" t="s">
        <v>641</v>
      </c>
    </row>
    <row r="2207" hidden="1" spans="1:10">
      <c r="A2207">
        <v>11</v>
      </c>
      <c r="B2207">
        <v>11</v>
      </c>
      <c r="C2207" t="s">
        <v>670</v>
      </c>
      <c r="D2207" t="s">
        <v>683</v>
      </c>
      <c r="E2207" t="s">
        <v>671</v>
      </c>
      <c r="F2207">
        <v>0</v>
      </c>
      <c r="G2207">
        <v>9825.13</v>
      </c>
      <c r="H2207" t="s">
        <v>602</v>
      </c>
      <c r="I2207">
        <v>9733545.64</v>
      </c>
      <c r="J2207" t="s">
        <v>641</v>
      </c>
    </row>
    <row r="2208" hidden="1" spans="1:10">
      <c r="A2208">
        <v>11</v>
      </c>
      <c r="B2208">
        <v>11</v>
      </c>
      <c r="C2208" t="s">
        <v>670</v>
      </c>
      <c r="D2208" t="s">
        <v>692</v>
      </c>
      <c r="E2208" t="s">
        <v>671</v>
      </c>
      <c r="F2208">
        <v>0</v>
      </c>
      <c r="G2208">
        <v>1660.87</v>
      </c>
      <c r="H2208" t="s">
        <v>602</v>
      </c>
      <c r="I2208">
        <v>9731884.77</v>
      </c>
      <c r="J2208" t="s">
        <v>641</v>
      </c>
    </row>
    <row r="2209" hidden="1" spans="1:10">
      <c r="A2209">
        <v>11</v>
      </c>
      <c r="B2209">
        <v>11</v>
      </c>
      <c r="C2209" t="s">
        <v>670</v>
      </c>
      <c r="D2209" t="s">
        <v>661</v>
      </c>
      <c r="E2209" t="s">
        <v>671</v>
      </c>
      <c r="F2209">
        <v>0</v>
      </c>
      <c r="G2209">
        <v>30996.27</v>
      </c>
      <c r="H2209" t="s">
        <v>602</v>
      </c>
      <c r="I2209">
        <v>9700888.5</v>
      </c>
      <c r="J2209" t="s">
        <v>641</v>
      </c>
    </row>
    <row r="2210" hidden="1" spans="1:10">
      <c r="A2210">
        <v>11</v>
      </c>
      <c r="B2210">
        <v>11</v>
      </c>
      <c r="C2210" t="s">
        <v>670</v>
      </c>
      <c r="D2210" t="s">
        <v>672</v>
      </c>
      <c r="E2210" t="s">
        <v>671</v>
      </c>
      <c r="F2210">
        <v>0</v>
      </c>
      <c r="G2210">
        <v>62492.79</v>
      </c>
      <c r="H2210" t="s">
        <v>602</v>
      </c>
      <c r="I2210">
        <v>9638395.71</v>
      </c>
      <c r="J2210" t="s">
        <v>641</v>
      </c>
    </row>
    <row r="2211" hidden="1" spans="1:10">
      <c r="A2211">
        <v>11</v>
      </c>
      <c r="B2211">
        <v>11</v>
      </c>
      <c r="C2211" t="s">
        <v>670</v>
      </c>
      <c r="D2211" t="s">
        <v>711</v>
      </c>
      <c r="E2211" t="s">
        <v>671</v>
      </c>
      <c r="F2211">
        <v>0</v>
      </c>
      <c r="G2211">
        <v>5662.99</v>
      </c>
      <c r="H2211" t="s">
        <v>602</v>
      </c>
      <c r="I2211">
        <v>9632732.72</v>
      </c>
      <c r="J2211" t="s">
        <v>641</v>
      </c>
    </row>
    <row r="2212" hidden="1" spans="1:10">
      <c r="A2212">
        <v>11</v>
      </c>
      <c r="B2212">
        <v>11</v>
      </c>
      <c r="C2212" t="s">
        <v>670</v>
      </c>
      <c r="D2212" t="s">
        <v>682</v>
      </c>
      <c r="E2212" t="s">
        <v>671</v>
      </c>
      <c r="F2212">
        <v>0</v>
      </c>
      <c r="G2212">
        <v>8304.36</v>
      </c>
      <c r="H2212" t="s">
        <v>602</v>
      </c>
      <c r="I2212">
        <v>9624428.36</v>
      </c>
      <c r="J2212" t="s">
        <v>641</v>
      </c>
    </row>
    <row r="2213" spans="1:10">
      <c r="A2213">
        <v>11</v>
      </c>
      <c r="B2213">
        <v>11</v>
      </c>
      <c r="C2213" t="s">
        <v>670</v>
      </c>
      <c r="D2213" t="s">
        <v>675</v>
      </c>
      <c r="E2213" t="s">
        <v>653</v>
      </c>
      <c r="F2213">
        <v>10044.69</v>
      </c>
      <c r="G2213">
        <v>0</v>
      </c>
      <c r="H2213" t="s">
        <v>602</v>
      </c>
      <c r="I2213">
        <v>9634473.05</v>
      </c>
      <c r="J2213" t="s">
        <v>641</v>
      </c>
    </row>
    <row r="2214" spans="1:10">
      <c r="A2214">
        <v>11</v>
      </c>
      <c r="B2214">
        <v>11</v>
      </c>
      <c r="C2214" t="s">
        <v>670</v>
      </c>
      <c r="D2214" t="s">
        <v>652</v>
      </c>
      <c r="E2214" t="s">
        <v>653</v>
      </c>
      <c r="F2214">
        <v>1717.38</v>
      </c>
      <c r="G2214">
        <v>0</v>
      </c>
      <c r="H2214" t="s">
        <v>602</v>
      </c>
      <c r="I2214">
        <v>9636190.43</v>
      </c>
      <c r="J2214" t="s">
        <v>641</v>
      </c>
    </row>
    <row r="2215" spans="1:10">
      <c r="A2215">
        <v>11</v>
      </c>
      <c r="B2215">
        <v>11</v>
      </c>
      <c r="C2215" t="s">
        <v>670</v>
      </c>
      <c r="D2215" t="s">
        <v>668</v>
      </c>
      <c r="E2215" t="s">
        <v>653</v>
      </c>
      <c r="F2215">
        <v>38241.59</v>
      </c>
      <c r="G2215">
        <v>0</v>
      </c>
      <c r="H2215" t="s">
        <v>602</v>
      </c>
      <c r="I2215">
        <v>9674432.02</v>
      </c>
      <c r="J2215" t="s">
        <v>641</v>
      </c>
    </row>
    <row r="2216" spans="1:10">
      <c r="A2216">
        <v>11</v>
      </c>
      <c r="B2216">
        <v>11</v>
      </c>
      <c r="C2216" t="s">
        <v>670</v>
      </c>
      <c r="D2216" t="s">
        <v>673</v>
      </c>
      <c r="E2216" t="s">
        <v>653</v>
      </c>
      <c r="F2216">
        <v>88864.25</v>
      </c>
      <c r="G2216">
        <v>0</v>
      </c>
      <c r="H2216" t="s">
        <v>602</v>
      </c>
      <c r="I2216">
        <v>9763296.27</v>
      </c>
      <c r="J2216" t="s">
        <v>641</v>
      </c>
    </row>
    <row r="2217" spans="1:10">
      <c r="A2217">
        <v>11</v>
      </c>
      <c r="B2217">
        <v>11</v>
      </c>
      <c r="C2217" t="s">
        <v>670</v>
      </c>
      <c r="D2217" t="s">
        <v>657</v>
      </c>
      <c r="E2217" t="s">
        <v>653</v>
      </c>
      <c r="F2217">
        <v>5781.15</v>
      </c>
      <c r="G2217">
        <v>0</v>
      </c>
      <c r="H2217" t="s">
        <v>602</v>
      </c>
      <c r="I2217">
        <v>9769077.42</v>
      </c>
      <c r="J2217" t="s">
        <v>641</v>
      </c>
    </row>
    <row r="2218" spans="1:10">
      <c r="A2218">
        <v>11</v>
      </c>
      <c r="B2218">
        <v>11</v>
      </c>
      <c r="C2218" t="s">
        <v>670</v>
      </c>
      <c r="D2218" t="s">
        <v>685</v>
      </c>
      <c r="E2218" t="s">
        <v>653</v>
      </c>
      <c r="F2218">
        <v>20718.33</v>
      </c>
      <c r="G2218">
        <v>0</v>
      </c>
      <c r="H2218" t="s">
        <v>602</v>
      </c>
      <c r="I2218">
        <v>9789795.75</v>
      </c>
      <c r="J2218" t="s">
        <v>641</v>
      </c>
    </row>
    <row r="2219" spans="1:10">
      <c r="A2219">
        <v>11</v>
      </c>
      <c r="B2219">
        <v>11</v>
      </c>
      <c r="C2219" t="s">
        <v>670</v>
      </c>
      <c r="D2219" t="s">
        <v>736</v>
      </c>
      <c r="E2219" t="s">
        <v>653</v>
      </c>
      <c r="F2219">
        <v>3534.61</v>
      </c>
      <c r="G2219">
        <v>0</v>
      </c>
      <c r="H2219" t="s">
        <v>602</v>
      </c>
      <c r="I2219">
        <v>9793330.36</v>
      </c>
      <c r="J2219" t="s">
        <v>641</v>
      </c>
    </row>
    <row r="2220" spans="1:10">
      <c r="A2220">
        <v>11</v>
      </c>
      <c r="B2220">
        <v>11</v>
      </c>
      <c r="C2220" t="s">
        <v>670</v>
      </c>
      <c r="D2220" t="s">
        <v>667</v>
      </c>
      <c r="E2220" t="s">
        <v>653</v>
      </c>
      <c r="F2220">
        <v>1963780.64</v>
      </c>
      <c r="G2220">
        <v>0</v>
      </c>
      <c r="H2220" t="s">
        <v>602</v>
      </c>
      <c r="I2220">
        <v>11757111</v>
      </c>
      <c r="J2220" t="s">
        <v>641</v>
      </c>
    </row>
    <row r="2221" spans="1:10">
      <c r="A2221">
        <v>11</v>
      </c>
      <c r="B2221">
        <v>11</v>
      </c>
      <c r="C2221" t="s">
        <v>670</v>
      </c>
      <c r="D2221" t="s">
        <v>721</v>
      </c>
      <c r="E2221" t="s">
        <v>653</v>
      </c>
      <c r="F2221">
        <v>53917.65</v>
      </c>
      <c r="G2221">
        <v>0</v>
      </c>
      <c r="H2221" t="s">
        <v>602</v>
      </c>
      <c r="I2221">
        <v>11811028.65</v>
      </c>
      <c r="J2221" t="s">
        <v>641</v>
      </c>
    </row>
    <row r="2222" hidden="1" spans="1:10">
      <c r="A2222">
        <v>11</v>
      </c>
      <c r="B2222">
        <v>12</v>
      </c>
      <c r="C2222" t="s">
        <v>676</v>
      </c>
      <c r="D2222" t="s">
        <v>672</v>
      </c>
      <c r="E2222" t="s">
        <v>671</v>
      </c>
      <c r="F2222">
        <v>0</v>
      </c>
      <c r="G2222">
        <v>24712.98</v>
      </c>
      <c r="H2222" t="s">
        <v>602</v>
      </c>
      <c r="I2222">
        <v>11786315.67</v>
      </c>
      <c r="J2222" t="s">
        <v>641</v>
      </c>
    </row>
    <row r="2223" hidden="1" spans="1:10">
      <c r="A2223">
        <v>11</v>
      </c>
      <c r="B2223">
        <v>12</v>
      </c>
      <c r="C2223" t="s">
        <v>676</v>
      </c>
      <c r="D2223" t="s">
        <v>661</v>
      </c>
      <c r="E2223" t="s">
        <v>671</v>
      </c>
      <c r="F2223">
        <v>0</v>
      </c>
      <c r="G2223">
        <v>11796.2</v>
      </c>
      <c r="H2223" t="s">
        <v>602</v>
      </c>
      <c r="I2223">
        <v>11774519.47</v>
      </c>
      <c r="J2223" t="s">
        <v>641</v>
      </c>
    </row>
    <row r="2224" hidden="1" spans="1:10">
      <c r="A2224">
        <v>11</v>
      </c>
      <c r="B2224">
        <v>12</v>
      </c>
      <c r="C2224" t="s">
        <v>676</v>
      </c>
      <c r="D2224" t="s">
        <v>692</v>
      </c>
      <c r="E2224" t="s">
        <v>671</v>
      </c>
      <c r="F2224">
        <v>0</v>
      </c>
      <c r="G2224">
        <v>1640.86</v>
      </c>
      <c r="H2224" t="s">
        <v>602</v>
      </c>
      <c r="I2224">
        <v>11772878.61</v>
      </c>
      <c r="J2224" t="s">
        <v>641</v>
      </c>
    </row>
    <row r="2225" hidden="1" spans="1:10">
      <c r="A2225">
        <v>11</v>
      </c>
      <c r="B2225">
        <v>12</v>
      </c>
      <c r="C2225" t="s">
        <v>676</v>
      </c>
      <c r="D2225" t="s">
        <v>683</v>
      </c>
      <c r="E2225" t="s">
        <v>671</v>
      </c>
      <c r="F2225">
        <v>0</v>
      </c>
      <c r="G2225">
        <v>5923.1</v>
      </c>
      <c r="H2225" t="s">
        <v>602</v>
      </c>
      <c r="I2225">
        <v>11766955.51</v>
      </c>
      <c r="J2225" t="s">
        <v>641</v>
      </c>
    </row>
    <row r="2226" hidden="1" spans="1:10">
      <c r="A2226">
        <v>11</v>
      </c>
      <c r="B2226">
        <v>12</v>
      </c>
      <c r="C2226" t="s">
        <v>676</v>
      </c>
      <c r="D2226" t="s">
        <v>795</v>
      </c>
      <c r="E2226" t="s">
        <v>671</v>
      </c>
      <c r="F2226">
        <v>0</v>
      </c>
      <c r="G2226">
        <v>15007.88</v>
      </c>
      <c r="H2226" t="s">
        <v>602</v>
      </c>
      <c r="I2226">
        <v>11751947.63</v>
      </c>
      <c r="J2226" t="s">
        <v>641</v>
      </c>
    </row>
    <row r="2227" hidden="1" spans="1:10">
      <c r="A2227">
        <v>11</v>
      </c>
      <c r="B2227">
        <v>12</v>
      </c>
      <c r="C2227" t="s">
        <v>676</v>
      </c>
      <c r="D2227" t="s">
        <v>682</v>
      </c>
      <c r="E2227" t="s">
        <v>671</v>
      </c>
      <c r="F2227">
        <v>0</v>
      </c>
      <c r="G2227">
        <v>8104.25</v>
      </c>
      <c r="H2227" t="s">
        <v>602</v>
      </c>
      <c r="I2227">
        <v>11743843.38</v>
      </c>
      <c r="J2227" t="s">
        <v>641</v>
      </c>
    </row>
    <row r="2228" spans="1:10">
      <c r="A2228">
        <v>11</v>
      </c>
      <c r="B2228">
        <v>12</v>
      </c>
      <c r="C2228" t="s">
        <v>676</v>
      </c>
      <c r="D2228" t="s">
        <v>673</v>
      </c>
      <c r="E2228" t="s">
        <v>653</v>
      </c>
      <c r="F2228">
        <v>37422.84</v>
      </c>
      <c r="G2228">
        <v>0</v>
      </c>
      <c r="H2228" t="s">
        <v>602</v>
      </c>
      <c r="I2228">
        <v>11781266.22</v>
      </c>
      <c r="J2228" t="s">
        <v>641</v>
      </c>
    </row>
    <row r="2229" spans="1:10">
      <c r="A2229">
        <v>11</v>
      </c>
      <c r="B2229">
        <v>12</v>
      </c>
      <c r="C2229" t="s">
        <v>676</v>
      </c>
      <c r="D2229" t="s">
        <v>675</v>
      </c>
      <c r="E2229" t="s">
        <v>653</v>
      </c>
      <c r="F2229">
        <v>5192.08</v>
      </c>
      <c r="G2229">
        <v>0</v>
      </c>
      <c r="H2229" t="s">
        <v>602</v>
      </c>
      <c r="I2229">
        <v>11786458.3</v>
      </c>
      <c r="J2229" t="s">
        <v>641</v>
      </c>
    </row>
    <row r="2230" spans="1:10">
      <c r="A2230">
        <v>11</v>
      </c>
      <c r="B2230">
        <v>12</v>
      </c>
      <c r="C2230" t="s">
        <v>676</v>
      </c>
      <c r="D2230" t="s">
        <v>702</v>
      </c>
      <c r="E2230" t="s">
        <v>653</v>
      </c>
      <c r="F2230">
        <v>838.72</v>
      </c>
      <c r="G2230">
        <v>0</v>
      </c>
      <c r="H2230" t="s">
        <v>602</v>
      </c>
      <c r="I2230">
        <v>11787297.02</v>
      </c>
      <c r="J2230" t="s">
        <v>641</v>
      </c>
    </row>
    <row r="2231" spans="1:10">
      <c r="A2231">
        <v>11</v>
      </c>
      <c r="B2231">
        <v>12</v>
      </c>
      <c r="C2231" t="s">
        <v>676</v>
      </c>
      <c r="D2231" t="s">
        <v>686</v>
      </c>
      <c r="E2231" t="s">
        <v>653</v>
      </c>
      <c r="F2231">
        <v>2046.87</v>
      </c>
      <c r="G2231">
        <v>0</v>
      </c>
      <c r="H2231" t="s">
        <v>602</v>
      </c>
      <c r="I2231">
        <v>11789343.89</v>
      </c>
      <c r="J2231" t="s">
        <v>641</v>
      </c>
    </row>
    <row r="2232" spans="1:10">
      <c r="A2232">
        <v>11</v>
      </c>
      <c r="B2232">
        <v>12</v>
      </c>
      <c r="C2232" t="s">
        <v>676</v>
      </c>
      <c r="D2232" t="s">
        <v>738</v>
      </c>
      <c r="E2232" t="s">
        <v>653</v>
      </c>
      <c r="F2232">
        <v>1697.41</v>
      </c>
      <c r="G2232">
        <v>0</v>
      </c>
      <c r="H2232" t="s">
        <v>602</v>
      </c>
      <c r="I2232">
        <v>11791041.3</v>
      </c>
      <c r="J2232" t="s">
        <v>641</v>
      </c>
    </row>
    <row r="2233" spans="1:10">
      <c r="A2233">
        <v>11</v>
      </c>
      <c r="B2233">
        <v>12</v>
      </c>
      <c r="C2233" t="s">
        <v>676</v>
      </c>
      <c r="D2233" t="s">
        <v>657</v>
      </c>
      <c r="E2233" t="s">
        <v>653</v>
      </c>
      <c r="F2233">
        <v>3884.06</v>
      </c>
      <c r="G2233">
        <v>0</v>
      </c>
      <c r="H2233" t="s">
        <v>602</v>
      </c>
      <c r="I2233">
        <v>11794925.36</v>
      </c>
      <c r="J2233" t="s">
        <v>641</v>
      </c>
    </row>
    <row r="2234" hidden="1" spans="1:10">
      <c r="A2234">
        <v>11</v>
      </c>
      <c r="B2234">
        <v>13</v>
      </c>
      <c r="C2234" t="s">
        <v>678</v>
      </c>
      <c r="D2234" t="s">
        <v>646</v>
      </c>
      <c r="E2234" t="s">
        <v>671</v>
      </c>
      <c r="F2234">
        <v>0</v>
      </c>
      <c r="G2234">
        <v>930.49</v>
      </c>
      <c r="H2234" t="s">
        <v>602</v>
      </c>
      <c r="I2234">
        <v>11793994.87</v>
      </c>
      <c r="J2234" t="s">
        <v>641</v>
      </c>
    </row>
    <row r="2235" hidden="1" spans="1:10">
      <c r="A2235">
        <v>11</v>
      </c>
      <c r="B2235">
        <v>13</v>
      </c>
      <c r="C2235" t="s">
        <v>678</v>
      </c>
      <c r="D2235" t="s">
        <v>683</v>
      </c>
      <c r="E2235" t="s">
        <v>671</v>
      </c>
      <c r="F2235">
        <v>0</v>
      </c>
      <c r="G2235">
        <v>860.45</v>
      </c>
      <c r="H2235" t="s">
        <v>602</v>
      </c>
      <c r="I2235">
        <v>11793134.42</v>
      </c>
      <c r="J2235" t="s">
        <v>641</v>
      </c>
    </row>
    <row r="2236" hidden="1" spans="1:10">
      <c r="A2236">
        <v>11</v>
      </c>
      <c r="B2236">
        <v>13</v>
      </c>
      <c r="C2236" t="s">
        <v>678</v>
      </c>
      <c r="D2236" t="s">
        <v>679</v>
      </c>
      <c r="E2236" t="s">
        <v>671</v>
      </c>
      <c r="F2236">
        <v>0</v>
      </c>
      <c r="G2236">
        <v>2301.2</v>
      </c>
      <c r="H2236" t="s">
        <v>602</v>
      </c>
      <c r="I2236">
        <v>11790833.22</v>
      </c>
      <c r="J2236" t="s">
        <v>641</v>
      </c>
    </row>
    <row r="2237" hidden="1" spans="1:10">
      <c r="A2237">
        <v>11</v>
      </c>
      <c r="B2237">
        <v>13</v>
      </c>
      <c r="C2237" t="s">
        <v>678</v>
      </c>
      <c r="D2237" t="s">
        <v>682</v>
      </c>
      <c r="E2237" t="s">
        <v>671</v>
      </c>
      <c r="F2237">
        <v>0</v>
      </c>
      <c r="G2237">
        <v>4052.13</v>
      </c>
      <c r="H2237" t="s">
        <v>602</v>
      </c>
      <c r="I2237">
        <v>11786781.09</v>
      </c>
      <c r="J2237" t="s">
        <v>641</v>
      </c>
    </row>
    <row r="2238" hidden="1" spans="1:10">
      <c r="A2238">
        <v>11</v>
      </c>
      <c r="B2238">
        <v>13</v>
      </c>
      <c r="C2238" t="s">
        <v>678</v>
      </c>
      <c r="D2238" t="s">
        <v>672</v>
      </c>
      <c r="E2238" t="s">
        <v>671</v>
      </c>
      <c r="F2238">
        <v>0</v>
      </c>
      <c r="G2238">
        <v>12356.49</v>
      </c>
      <c r="H2238" t="s">
        <v>602</v>
      </c>
      <c r="I2238">
        <v>11774424.6</v>
      </c>
      <c r="J2238" t="s">
        <v>641</v>
      </c>
    </row>
    <row r="2239" spans="1:10">
      <c r="A2239">
        <v>11</v>
      </c>
      <c r="B2239">
        <v>13</v>
      </c>
      <c r="C2239" t="s">
        <v>678</v>
      </c>
      <c r="D2239" t="s">
        <v>721</v>
      </c>
      <c r="E2239" t="s">
        <v>653</v>
      </c>
      <c r="F2239">
        <v>18601.58</v>
      </c>
      <c r="G2239">
        <v>0</v>
      </c>
      <c r="H2239" t="s">
        <v>602</v>
      </c>
      <c r="I2239">
        <v>11793026.18</v>
      </c>
      <c r="J2239" t="s">
        <v>641</v>
      </c>
    </row>
    <row r="2240" spans="1:10">
      <c r="A2240">
        <v>11</v>
      </c>
      <c r="B2240">
        <v>13</v>
      </c>
      <c r="C2240" t="s">
        <v>678</v>
      </c>
      <c r="D2240" t="s">
        <v>685</v>
      </c>
      <c r="E2240" t="s">
        <v>653</v>
      </c>
      <c r="F2240">
        <v>4093.75</v>
      </c>
      <c r="G2240">
        <v>0</v>
      </c>
      <c r="H2240" t="s">
        <v>602</v>
      </c>
      <c r="I2240">
        <v>11797119.93</v>
      </c>
      <c r="J2240" t="s">
        <v>641</v>
      </c>
    </row>
    <row r="2241" spans="1:10">
      <c r="A2241">
        <v>11</v>
      </c>
      <c r="B2241">
        <v>13</v>
      </c>
      <c r="C2241" t="s">
        <v>678</v>
      </c>
      <c r="D2241" t="s">
        <v>657</v>
      </c>
      <c r="E2241" t="s">
        <v>653</v>
      </c>
      <c r="F2241">
        <v>4023.85</v>
      </c>
      <c r="G2241">
        <v>0</v>
      </c>
      <c r="H2241" t="s">
        <v>602</v>
      </c>
      <c r="I2241">
        <v>11801143.78</v>
      </c>
      <c r="J2241" t="s">
        <v>641</v>
      </c>
    </row>
    <row r="2242" spans="1:10">
      <c r="A2242">
        <v>11</v>
      </c>
      <c r="B2242">
        <v>13</v>
      </c>
      <c r="C2242" t="s">
        <v>678</v>
      </c>
      <c r="D2242" t="s">
        <v>675</v>
      </c>
      <c r="E2242" t="s">
        <v>653</v>
      </c>
      <c r="F2242">
        <v>1737.35</v>
      </c>
      <c r="G2242">
        <v>0</v>
      </c>
      <c r="H2242" t="s">
        <v>602</v>
      </c>
      <c r="I2242">
        <v>11802881.13</v>
      </c>
      <c r="J2242" t="s">
        <v>641</v>
      </c>
    </row>
    <row r="2243" spans="1:10">
      <c r="A2243">
        <v>11</v>
      </c>
      <c r="B2243">
        <v>13</v>
      </c>
      <c r="C2243" t="s">
        <v>678</v>
      </c>
      <c r="D2243" t="s">
        <v>680</v>
      </c>
      <c r="E2243" t="s">
        <v>653</v>
      </c>
      <c r="F2243">
        <v>1198.16</v>
      </c>
      <c r="G2243">
        <v>0</v>
      </c>
      <c r="H2243" t="s">
        <v>602</v>
      </c>
      <c r="I2243">
        <v>11804079.29</v>
      </c>
      <c r="J2243" t="s">
        <v>641</v>
      </c>
    </row>
    <row r="2244" hidden="1" spans="1:10">
      <c r="A2244">
        <v>11</v>
      </c>
      <c r="B2244">
        <v>14</v>
      </c>
      <c r="C2244" t="s">
        <v>681</v>
      </c>
      <c r="D2244" t="s">
        <v>682</v>
      </c>
      <c r="E2244" t="s">
        <v>671</v>
      </c>
      <c r="F2244">
        <v>0</v>
      </c>
      <c r="G2244">
        <v>3992.1</v>
      </c>
      <c r="H2244" t="s">
        <v>602</v>
      </c>
      <c r="I2244">
        <v>11800087.19</v>
      </c>
      <c r="J2244" t="s">
        <v>641</v>
      </c>
    </row>
    <row r="2245" hidden="1" spans="1:10">
      <c r="A2245">
        <v>11</v>
      </c>
      <c r="B2245">
        <v>14</v>
      </c>
      <c r="C2245" t="s">
        <v>681</v>
      </c>
      <c r="D2245" t="s">
        <v>750</v>
      </c>
      <c r="E2245" t="s">
        <v>671</v>
      </c>
      <c r="F2245">
        <v>0</v>
      </c>
      <c r="G2245">
        <v>36519.17</v>
      </c>
      <c r="H2245" t="s">
        <v>602</v>
      </c>
      <c r="I2245">
        <v>11763568.02</v>
      </c>
      <c r="J2245" t="s">
        <v>641</v>
      </c>
    </row>
    <row r="2246" hidden="1" spans="1:10">
      <c r="A2246">
        <v>11</v>
      </c>
      <c r="B2246">
        <v>14</v>
      </c>
      <c r="C2246" t="s">
        <v>681</v>
      </c>
      <c r="D2246" t="s">
        <v>679</v>
      </c>
      <c r="E2246" t="s">
        <v>671</v>
      </c>
      <c r="F2246">
        <v>0</v>
      </c>
      <c r="G2246">
        <v>1650.86</v>
      </c>
      <c r="H2246" t="s">
        <v>602</v>
      </c>
      <c r="I2246">
        <v>11761917.16</v>
      </c>
      <c r="J2246" t="s">
        <v>641</v>
      </c>
    </row>
    <row r="2247" hidden="1" spans="1:10">
      <c r="A2247">
        <v>11</v>
      </c>
      <c r="B2247">
        <v>14</v>
      </c>
      <c r="C2247" t="s">
        <v>681</v>
      </c>
      <c r="D2247" t="s">
        <v>683</v>
      </c>
      <c r="E2247" t="s">
        <v>671</v>
      </c>
      <c r="F2247">
        <v>0</v>
      </c>
      <c r="G2247">
        <v>6603.46</v>
      </c>
      <c r="H2247" t="s">
        <v>602</v>
      </c>
      <c r="I2247">
        <v>11755313.7</v>
      </c>
      <c r="J2247" t="s">
        <v>641</v>
      </c>
    </row>
    <row r="2248" spans="1:10">
      <c r="A2248">
        <v>11</v>
      </c>
      <c r="B2248">
        <v>14</v>
      </c>
      <c r="C2248" t="s">
        <v>681</v>
      </c>
      <c r="D2248" t="s">
        <v>668</v>
      </c>
      <c r="E2248" t="s">
        <v>697</v>
      </c>
      <c r="F2248">
        <v>18122.32</v>
      </c>
      <c r="G2248">
        <v>0</v>
      </c>
      <c r="H2248" t="s">
        <v>602</v>
      </c>
      <c r="I2248">
        <v>11773436.02</v>
      </c>
      <c r="J2248" t="s">
        <v>641</v>
      </c>
    </row>
    <row r="2249" spans="1:10">
      <c r="A2249">
        <v>11</v>
      </c>
      <c r="B2249">
        <v>14</v>
      </c>
      <c r="C2249" t="s">
        <v>681</v>
      </c>
      <c r="D2249" t="s">
        <v>675</v>
      </c>
      <c r="E2249" t="s">
        <v>697</v>
      </c>
      <c r="F2249">
        <v>5891.01</v>
      </c>
      <c r="G2249">
        <v>0</v>
      </c>
      <c r="H2249" t="s">
        <v>602</v>
      </c>
      <c r="I2249">
        <v>11779327.03</v>
      </c>
      <c r="J2249" t="s">
        <v>641</v>
      </c>
    </row>
    <row r="2250" spans="1:10">
      <c r="A2250">
        <v>11</v>
      </c>
      <c r="B2250">
        <v>14</v>
      </c>
      <c r="C2250" t="s">
        <v>681</v>
      </c>
      <c r="D2250" t="s">
        <v>673</v>
      </c>
      <c r="E2250" t="s">
        <v>697</v>
      </c>
      <c r="F2250">
        <v>38750.81</v>
      </c>
      <c r="G2250">
        <v>0</v>
      </c>
      <c r="H2250" t="s">
        <v>602</v>
      </c>
      <c r="I2250">
        <v>11818077.84</v>
      </c>
      <c r="J2250" t="s">
        <v>641</v>
      </c>
    </row>
    <row r="2251" spans="1:10">
      <c r="A2251">
        <v>11</v>
      </c>
      <c r="B2251">
        <v>14</v>
      </c>
      <c r="C2251" t="s">
        <v>681</v>
      </c>
      <c r="D2251" t="s">
        <v>657</v>
      </c>
      <c r="E2251" t="s">
        <v>697</v>
      </c>
      <c r="F2251">
        <v>16874.21</v>
      </c>
      <c r="G2251">
        <v>0</v>
      </c>
      <c r="H2251" t="s">
        <v>602</v>
      </c>
      <c r="I2251">
        <v>11834952.05</v>
      </c>
      <c r="J2251" t="s">
        <v>641</v>
      </c>
    </row>
    <row r="2252" spans="1:10">
      <c r="A2252">
        <v>11</v>
      </c>
      <c r="B2252">
        <v>14</v>
      </c>
      <c r="C2252" t="s">
        <v>681</v>
      </c>
      <c r="D2252" t="s">
        <v>680</v>
      </c>
      <c r="E2252" t="s">
        <v>697</v>
      </c>
      <c r="F2252">
        <v>549.16</v>
      </c>
      <c r="G2252">
        <v>0</v>
      </c>
      <c r="H2252" t="s">
        <v>602</v>
      </c>
      <c r="I2252">
        <v>11835501.21</v>
      </c>
      <c r="J2252" t="s">
        <v>641</v>
      </c>
    </row>
    <row r="2253" spans="1:10">
      <c r="A2253">
        <v>11</v>
      </c>
      <c r="B2253">
        <v>14</v>
      </c>
      <c r="C2253" t="s">
        <v>681</v>
      </c>
      <c r="D2253" t="s">
        <v>736</v>
      </c>
      <c r="E2253" t="s">
        <v>697</v>
      </c>
      <c r="F2253">
        <v>898.63</v>
      </c>
      <c r="G2253">
        <v>0</v>
      </c>
      <c r="H2253" t="s">
        <v>602</v>
      </c>
      <c r="I2253">
        <v>11836399.84</v>
      </c>
      <c r="J2253" t="s">
        <v>641</v>
      </c>
    </row>
    <row r="2254" spans="1:10">
      <c r="A2254">
        <v>11</v>
      </c>
      <c r="B2254">
        <v>14</v>
      </c>
      <c r="C2254" t="s">
        <v>681</v>
      </c>
      <c r="D2254" t="s">
        <v>685</v>
      </c>
      <c r="E2254" t="s">
        <v>697</v>
      </c>
      <c r="F2254">
        <v>4093.75</v>
      </c>
      <c r="G2254">
        <v>0</v>
      </c>
      <c r="H2254" t="s">
        <v>602</v>
      </c>
      <c r="I2254">
        <v>11840493.59</v>
      </c>
      <c r="J2254" t="s">
        <v>641</v>
      </c>
    </row>
    <row r="2255" hidden="1" spans="1:10">
      <c r="A2255">
        <v>11</v>
      </c>
      <c r="B2255">
        <v>15</v>
      </c>
      <c r="C2255" t="s">
        <v>688</v>
      </c>
      <c r="D2255" t="s">
        <v>683</v>
      </c>
      <c r="E2255" t="s">
        <v>671</v>
      </c>
      <c r="F2255">
        <v>0</v>
      </c>
      <c r="G2255">
        <v>2521.32</v>
      </c>
      <c r="H2255" t="s">
        <v>602</v>
      </c>
      <c r="I2255">
        <v>11837972.27</v>
      </c>
      <c r="J2255" t="s">
        <v>641</v>
      </c>
    </row>
    <row r="2256" hidden="1" spans="1:10">
      <c r="A2256">
        <v>11</v>
      </c>
      <c r="B2256">
        <v>15</v>
      </c>
      <c r="C2256" t="s">
        <v>688</v>
      </c>
      <c r="D2256" t="s">
        <v>682</v>
      </c>
      <c r="E2256" t="s">
        <v>671</v>
      </c>
      <c r="F2256">
        <v>0</v>
      </c>
      <c r="G2256">
        <v>4092.15</v>
      </c>
      <c r="H2256" t="s">
        <v>602</v>
      </c>
      <c r="I2256">
        <v>11833880.12</v>
      </c>
      <c r="J2256" t="s">
        <v>641</v>
      </c>
    </row>
    <row r="2257" hidden="1" spans="1:10">
      <c r="A2257">
        <v>11</v>
      </c>
      <c r="B2257">
        <v>15</v>
      </c>
      <c r="C2257" t="s">
        <v>688</v>
      </c>
      <c r="D2257" t="s">
        <v>750</v>
      </c>
      <c r="E2257" t="s">
        <v>671</v>
      </c>
      <c r="F2257">
        <v>0</v>
      </c>
      <c r="G2257">
        <v>17809.35</v>
      </c>
      <c r="H2257" t="s">
        <v>602</v>
      </c>
      <c r="I2257">
        <v>11816070.77</v>
      </c>
      <c r="J2257" t="s">
        <v>641</v>
      </c>
    </row>
    <row r="2258" hidden="1" spans="1:10">
      <c r="A2258">
        <v>11</v>
      </c>
      <c r="B2258">
        <v>15</v>
      </c>
      <c r="C2258" t="s">
        <v>688</v>
      </c>
      <c r="D2258" t="s">
        <v>639</v>
      </c>
      <c r="E2258" t="s">
        <v>671</v>
      </c>
      <c r="F2258">
        <v>0</v>
      </c>
      <c r="G2258">
        <v>850.45</v>
      </c>
      <c r="H2258" t="s">
        <v>602</v>
      </c>
      <c r="I2258">
        <v>11815220.32</v>
      </c>
      <c r="J2258" t="s">
        <v>641</v>
      </c>
    </row>
    <row r="2259" hidden="1" spans="1:10">
      <c r="A2259">
        <v>11</v>
      </c>
      <c r="B2259">
        <v>15</v>
      </c>
      <c r="C2259" t="s">
        <v>688</v>
      </c>
      <c r="D2259" t="s">
        <v>793</v>
      </c>
      <c r="E2259" t="s">
        <v>671</v>
      </c>
      <c r="F2259">
        <v>0</v>
      </c>
      <c r="G2259">
        <v>820.43</v>
      </c>
      <c r="H2259" t="s">
        <v>602</v>
      </c>
      <c r="I2259">
        <v>11814399.89</v>
      </c>
      <c r="J2259" t="s">
        <v>641</v>
      </c>
    </row>
    <row r="2260" spans="1:10">
      <c r="A2260">
        <v>11</v>
      </c>
      <c r="B2260">
        <v>15</v>
      </c>
      <c r="C2260" t="s">
        <v>688</v>
      </c>
      <c r="D2260" t="s">
        <v>675</v>
      </c>
      <c r="E2260" t="s">
        <v>653</v>
      </c>
      <c r="F2260">
        <v>2576.07</v>
      </c>
      <c r="G2260">
        <v>0</v>
      </c>
      <c r="H2260" t="s">
        <v>602</v>
      </c>
      <c r="I2260">
        <v>11816975.96</v>
      </c>
      <c r="J2260" t="s">
        <v>641</v>
      </c>
    </row>
    <row r="2261" spans="1:10">
      <c r="A2261">
        <v>11</v>
      </c>
      <c r="B2261">
        <v>15</v>
      </c>
      <c r="C2261" t="s">
        <v>688</v>
      </c>
      <c r="D2261" t="s">
        <v>668</v>
      </c>
      <c r="E2261" t="s">
        <v>653</v>
      </c>
      <c r="F2261">
        <v>6190.54</v>
      </c>
      <c r="G2261">
        <v>0</v>
      </c>
      <c r="H2261" t="s">
        <v>602</v>
      </c>
      <c r="I2261">
        <v>11823166.5</v>
      </c>
      <c r="J2261" t="s">
        <v>641</v>
      </c>
    </row>
    <row r="2262" spans="1:10">
      <c r="A2262">
        <v>11</v>
      </c>
      <c r="B2262">
        <v>15</v>
      </c>
      <c r="C2262" t="s">
        <v>688</v>
      </c>
      <c r="D2262" t="s">
        <v>657</v>
      </c>
      <c r="E2262" t="s">
        <v>653</v>
      </c>
      <c r="F2262">
        <v>15436.4</v>
      </c>
      <c r="G2262">
        <v>0</v>
      </c>
      <c r="H2262" t="s">
        <v>602</v>
      </c>
      <c r="I2262">
        <v>11838602.9</v>
      </c>
      <c r="J2262" t="s">
        <v>641</v>
      </c>
    </row>
    <row r="2263" spans="1:10">
      <c r="A2263">
        <v>11</v>
      </c>
      <c r="B2263">
        <v>15</v>
      </c>
      <c r="C2263" t="s">
        <v>688</v>
      </c>
      <c r="D2263" t="s">
        <v>685</v>
      </c>
      <c r="E2263" t="s">
        <v>653</v>
      </c>
      <c r="F2263">
        <v>8287.34</v>
      </c>
      <c r="G2263">
        <v>0</v>
      </c>
      <c r="H2263" t="s">
        <v>602</v>
      </c>
      <c r="I2263">
        <v>11846890.24</v>
      </c>
      <c r="J2263" t="s">
        <v>641</v>
      </c>
    </row>
    <row r="2264" spans="1:10">
      <c r="A2264">
        <v>11</v>
      </c>
      <c r="B2264">
        <v>15</v>
      </c>
      <c r="C2264" t="s">
        <v>688</v>
      </c>
      <c r="D2264" t="s">
        <v>680</v>
      </c>
      <c r="E2264" t="s">
        <v>653</v>
      </c>
      <c r="F2264">
        <v>6100.65</v>
      </c>
      <c r="G2264">
        <v>0</v>
      </c>
      <c r="H2264" t="s">
        <v>602</v>
      </c>
      <c r="I2264">
        <v>11852990.89</v>
      </c>
      <c r="J2264" t="s">
        <v>641</v>
      </c>
    </row>
    <row r="2265" spans="1:10">
      <c r="A2265">
        <v>11</v>
      </c>
      <c r="B2265">
        <v>15</v>
      </c>
      <c r="C2265" t="s">
        <v>688</v>
      </c>
      <c r="D2265" t="s">
        <v>736</v>
      </c>
      <c r="E2265" t="s">
        <v>653</v>
      </c>
      <c r="F2265">
        <v>918.6</v>
      </c>
      <c r="G2265">
        <v>0</v>
      </c>
      <c r="H2265" t="s">
        <v>602</v>
      </c>
      <c r="I2265">
        <v>11853909.49</v>
      </c>
      <c r="J2265" t="s">
        <v>641</v>
      </c>
    </row>
    <row r="2266" hidden="1" spans="1:10">
      <c r="A2266">
        <v>11</v>
      </c>
      <c r="B2266">
        <v>18</v>
      </c>
      <c r="C2266" t="s">
        <v>689</v>
      </c>
      <c r="D2266" t="s">
        <v>683</v>
      </c>
      <c r="E2266" t="s">
        <v>671</v>
      </c>
      <c r="F2266">
        <v>0</v>
      </c>
      <c r="G2266">
        <v>2441.28</v>
      </c>
      <c r="H2266" t="s">
        <v>602</v>
      </c>
      <c r="I2266">
        <v>11851468.21</v>
      </c>
      <c r="J2266" t="s">
        <v>641</v>
      </c>
    </row>
    <row r="2267" hidden="1" spans="1:10">
      <c r="A2267">
        <v>11</v>
      </c>
      <c r="B2267">
        <v>18</v>
      </c>
      <c r="C2267" t="s">
        <v>689</v>
      </c>
      <c r="D2267" t="s">
        <v>661</v>
      </c>
      <c r="E2267" t="s">
        <v>671</v>
      </c>
      <c r="F2267">
        <v>0</v>
      </c>
      <c r="G2267">
        <v>11886.25</v>
      </c>
      <c r="H2267" t="s">
        <v>602</v>
      </c>
      <c r="I2267">
        <v>11839581.96</v>
      </c>
      <c r="J2267" t="s">
        <v>641</v>
      </c>
    </row>
    <row r="2268" hidden="1" spans="1:10">
      <c r="A2268">
        <v>11</v>
      </c>
      <c r="B2268">
        <v>18</v>
      </c>
      <c r="C2268" t="s">
        <v>689</v>
      </c>
      <c r="D2268" t="s">
        <v>672</v>
      </c>
      <c r="E2268" t="s">
        <v>671</v>
      </c>
      <c r="F2268">
        <v>0</v>
      </c>
      <c r="G2268">
        <v>26113.7</v>
      </c>
      <c r="H2268" t="s">
        <v>602</v>
      </c>
      <c r="I2268">
        <v>11813468.26</v>
      </c>
      <c r="J2268" t="s">
        <v>641</v>
      </c>
    </row>
    <row r="2269" hidden="1" spans="1:10">
      <c r="A2269">
        <v>11</v>
      </c>
      <c r="B2269">
        <v>18</v>
      </c>
      <c r="C2269" t="s">
        <v>689</v>
      </c>
      <c r="D2269" t="s">
        <v>711</v>
      </c>
      <c r="E2269" t="s">
        <v>671</v>
      </c>
      <c r="F2269">
        <v>0</v>
      </c>
      <c r="G2269">
        <v>19620.31</v>
      </c>
      <c r="H2269" t="s">
        <v>602</v>
      </c>
      <c r="I2269">
        <v>11793847.95</v>
      </c>
      <c r="J2269" t="s">
        <v>641</v>
      </c>
    </row>
    <row r="2270" spans="1:10">
      <c r="A2270">
        <v>11</v>
      </c>
      <c r="B2270">
        <v>18</v>
      </c>
      <c r="C2270" t="s">
        <v>689</v>
      </c>
      <c r="D2270" t="s">
        <v>708</v>
      </c>
      <c r="E2270" t="s">
        <v>697</v>
      </c>
      <c r="F2270">
        <v>7159.04</v>
      </c>
      <c r="G2270">
        <v>0</v>
      </c>
      <c r="H2270" t="s">
        <v>602</v>
      </c>
      <c r="I2270">
        <v>11801006.99</v>
      </c>
      <c r="J2270" t="s">
        <v>641</v>
      </c>
    </row>
    <row r="2271" spans="1:10">
      <c r="A2271">
        <v>11</v>
      </c>
      <c r="B2271">
        <v>18</v>
      </c>
      <c r="C2271" t="s">
        <v>689</v>
      </c>
      <c r="D2271" t="s">
        <v>667</v>
      </c>
      <c r="E2271" t="s">
        <v>697</v>
      </c>
      <c r="F2271">
        <v>76762.76</v>
      </c>
      <c r="G2271">
        <v>0</v>
      </c>
      <c r="H2271" t="s">
        <v>602</v>
      </c>
      <c r="I2271">
        <v>11877769.75</v>
      </c>
      <c r="J2271" t="s">
        <v>641</v>
      </c>
    </row>
    <row r="2272" spans="1:10">
      <c r="A2272">
        <v>11</v>
      </c>
      <c r="B2272">
        <v>18</v>
      </c>
      <c r="C2272" t="s">
        <v>689</v>
      </c>
      <c r="D2272" t="s">
        <v>668</v>
      </c>
      <c r="E2272" t="s">
        <v>697</v>
      </c>
      <c r="F2272">
        <v>6090.7</v>
      </c>
      <c r="G2272">
        <v>0</v>
      </c>
      <c r="H2272" t="s">
        <v>602</v>
      </c>
      <c r="I2272">
        <v>11883860.45</v>
      </c>
      <c r="J2272" t="s">
        <v>641</v>
      </c>
    </row>
    <row r="2273" spans="1:10">
      <c r="A2273">
        <v>11</v>
      </c>
      <c r="B2273">
        <v>18</v>
      </c>
      <c r="C2273" t="s">
        <v>689</v>
      </c>
      <c r="D2273" t="s">
        <v>675</v>
      </c>
      <c r="E2273" t="s">
        <v>697</v>
      </c>
      <c r="F2273">
        <v>2516.16</v>
      </c>
      <c r="G2273">
        <v>0</v>
      </c>
      <c r="H2273" t="s">
        <v>602</v>
      </c>
      <c r="I2273">
        <v>11886376.61</v>
      </c>
      <c r="J2273" t="s">
        <v>641</v>
      </c>
    </row>
    <row r="2274" spans="1:10">
      <c r="A2274">
        <v>11</v>
      </c>
      <c r="B2274">
        <v>18</v>
      </c>
      <c r="C2274" t="s">
        <v>689</v>
      </c>
      <c r="D2274" t="s">
        <v>673</v>
      </c>
      <c r="E2274" t="s">
        <v>697</v>
      </c>
      <c r="F2274">
        <v>13489.39</v>
      </c>
      <c r="G2274">
        <v>0</v>
      </c>
      <c r="H2274" t="s">
        <v>602</v>
      </c>
      <c r="I2274">
        <v>11899866</v>
      </c>
      <c r="J2274" t="s">
        <v>641</v>
      </c>
    </row>
    <row r="2275" spans="1:10">
      <c r="A2275">
        <v>11</v>
      </c>
      <c r="B2275">
        <v>18</v>
      </c>
      <c r="C2275" t="s">
        <v>689</v>
      </c>
      <c r="D2275" t="s">
        <v>687</v>
      </c>
      <c r="E2275" t="s">
        <v>697</v>
      </c>
      <c r="F2275">
        <v>5491.61</v>
      </c>
      <c r="G2275">
        <v>0</v>
      </c>
      <c r="H2275" t="s">
        <v>602</v>
      </c>
      <c r="I2275">
        <v>11905357.61</v>
      </c>
      <c r="J2275" t="s">
        <v>641</v>
      </c>
    </row>
    <row r="2276" spans="1:10">
      <c r="A2276">
        <v>11</v>
      </c>
      <c r="B2276">
        <v>18</v>
      </c>
      <c r="C2276" t="s">
        <v>689</v>
      </c>
      <c r="D2276" t="s">
        <v>685</v>
      </c>
      <c r="E2276" t="s">
        <v>697</v>
      </c>
      <c r="F2276">
        <v>8387.18</v>
      </c>
      <c r="G2276">
        <v>0</v>
      </c>
      <c r="H2276" t="s">
        <v>602</v>
      </c>
      <c r="I2276">
        <v>11913744.79</v>
      </c>
      <c r="J2276" t="s">
        <v>641</v>
      </c>
    </row>
    <row r="2277" spans="1:10">
      <c r="A2277">
        <v>11</v>
      </c>
      <c r="B2277">
        <v>18</v>
      </c>
      <c r="C2277" t="s">
        <v>689</v>
      </c>
      <c r="D2277" t="s">
        <v>721</v>
      </c>
      <c r="E2277" t="s">
        <v>697</v>
      </c>
      <c r="F2277">
        <v>56743.33</v>
      </c>
      <c r="G2277">
        <v>0</v>
      </c>
      <c r="H2277" t="s">
        <v>602</v>
      </c>
      <c r="I2277">
        <v>11970488.12</v>
      </c>
      <c r="J2277" t="s">
        <v>641</v>
      </c>
    </row>
    <row r="2278" spans="1:10">
      <c r="A2278">
        <v>11</v>
      </c>
      <c r="B2278">
        <v>18</v>
      </c>
      <c r="C2278" t="s">
        <v>689</v>
      </c>
      <c r="D2278" t="s">
        <v>657</v>
      </c>
      <c r="E2278" t="s">
        <v>697</v>
      </c>
      <c r="F2278">
        <v>47677.18</v>
      </c>
      <c r="G2278">
        <v>0</v>
      </c>
      <c r="H2278" t="s">
        <v>602</v>
      </c>
      <c r="I2278">
        <v>12018165.3</v>
      </c>
      <c r="J2278" t="s">
        <v>641</v>
      </c>
    </row>
    <row r="2279" hidden="1" spans="1:10">
      <c r="A2279">
        <v>11</v>
      </c>
      <c r="B2279">
        <v>19</v>
      </c>
      <c r="C2279" t="s">
        <v>691</v>
      </c>
      <c r="D2279" t="s">
        <v>696</v>
      </c>
      <c r="E2279" t="s">
        <v>671</v>
      </c>
      <c r="F2279">
        <v>0</v>
      </c>
      <c r="G2279">
        <v>1780.93</v>
      </c>
      <c r="H2279" t="s">
        <v>602</v>
      </c>
      <c r="I2279">
        <v>12016384.37</v>
      </c>
      <c r="J2279" t="s">
        <v>641</v>
      </c>
    </row>
    <row r="2280" hidden="1" spans="1:10">
      <c r="A2280">
        <v>11</v>
      </c>
      <c r="B2280">
        <v>19</v>
      </c>
      <c r="C2280" t="s">
        <v>691</v>
      </c>
      <c r="D2280" t="s">
        <v>682</v>
      </c>
      <c r="E2280" t="s">
        <v>671</v>
      </c>
      <c r="F2280">
        <v>0</v>
      </c>
      <c r="G2280">
        <v>4142.17</v>
      </c>
      <c r="H2280" t="s">
        <v>602</v>
      </c>
      <c r="I2280">
        <v>12012242.2</v>
      </c>
      <c r="J2280" t="s">
        <v>641</v>
      </c>
    </row>
    <row r="2281" hidden="1" spans="1:10">
      <c r="A2281">
        <v>11</v>
      </c>
      <c r="B2281">
        <v>19</v>
      </c>
      <c r="C2281" t="s">
        <v>691</v>
      </c>
      <c r="D2281" t="s">
        <v>711</v>
      </c>
      <c r="E2281" t="s">
        <v>671</v>
      </c>
      <c r="F2281">
        <v>0</v>
      </c>
      <c r="G2281">
        <v>4712.48</v>
      </c>
      <c r="H2281" t="s">
        <v>602</v>
      </c>
      <c r="I2281">
        <v>12007529.72</v>
      </c>
      <c r="J2281" t="s">
        <v>641</v>
      </c>
    </row>
    <row r="2282" hidden="1" spans="1:10">
      <c r="A2282">
        <v>11</v>
      </c>
      <c r="B2282">
        <v>19</v>
      </c>
      <c r="C2282" t="s">
        <v>691</v>
      </c>
      <c r="D2282" t="s">
        <v>672</v>
      </c>
      <c r="E2282" t="s">
        <v>671</v>
      </c>
      <c r="F2282">
        <v>0</v>
      </c>
      <c r="G2282">
        <v>26113.71</v>
      </c>
      <c r="H2282" t="s">
        <v>602</v>
      </c>
      <c r="I2282">
        <v>11981416.01</v>
      </c>
      <c r="J2282" t="s">
        <v>641</v>
      </c>
    </row>
    <row r="2283" hidden="1" spans="1:10">
      <c r="A2283">
        <v>11</v>
      </c>
      <c r="B2283">
        <v>19</v>
      </c>
      <c r="C2283" t="s">
        <v>691</v>
      </c>
      <c r="D2283" t="s">
        <v>646</v>
      </c>
      <c r="E2283" t="s">
        <v>671</v>
      </c>
      <c r="F2283">
        <v>0</v>
      </c>
      <c r="G2283">
        <v>4282.27</v>
      </c>
      <c r="H2283" t="s">
        <v>602</v>
      </c>
      <c r="I2283">
        <v>11977133.74</v>
      </c>
      <c r="J2283" t="s">
        <v>641</v>
      </c>
    </row>
    <row r="2284" hidden="1" spans="1:10">
      <c r="A2284">
        <v>11</v>
      </c>
      <c r="B2284">
        <v>19</v>
      </c>
      <c r="C2284" t="s">
        <v>691</v>
      </c>
      <c r="D2284" t="s">
        <v>683</v>
      </c>
      <c r="E2284" t="s">
        <v>671</v>
      </c>
      <c r="F2284">
        <v>0</v>
      </c>
      <c r="G2284">
        <v>1580.83</v>
      </c>
      <c r="H2284" t="s">
        <v>602</v>
      </c>
      <c r="I2284">
        <v>11975552.91</v>
      </c>
      <c r="J2284" t="s">
        <v>641</v>
      </c>
    </row>
    <row r="2285" hidden="1" spans="1:10">
      <c r="A2285">
        <v>11</v>
      </c>
      <c r="B2285">
        <v>19</v>
      </c>
      <c r="C2285" t="s">
        <v>691</v>
      </c>
      <c r="D2285" t="s">
        <v>663</v>
      </c>
      <c r="E2285" t="s">
        <v>671</v>
      </c>
      <c r="F2285">
        <v>0</v>
      </c>
      <c r="G2285">
        <v>1380.72</v>
      </c>
      <c r="H2285" t="s">
        <v>602</v>
      </c>
      <c r="I2285">
        <v>11974172.19</v>
      </c>
      <c r="J2285" t="s">
        <v>641</v>
      </c>
    </row>
    <row r="2286" spans="1:10">
      <c r="A2286">
        <v>11</v>
      </c>
      <c r="B2286">
        <v>19</v>
      </c>
      <c r="C2286" t="s">
        <v>691</v>
      </c>
      <c r="D2286" t="s">
        <v>657</v>
      </c>
      <c r="E2286" t="s">
        <v>653</v>
      </c>
      <c r="F2286">
        <v>19190.69</v>
      </c>
      <c r="G2286">
        <v>0</v>
      </c>
      <c r="H2286" t="s">
        <v>602</v>
      </c>
      <c r="I2286">
        <v>11993362.88</v>
      </c>
      <c r="J2286" t="s">
        <v>641</v>
      </c>
    </row>
    <row r="2287" spans="1:10">
      <c r="A2287">
        <v>11</v>
      </c>
      <c r="B2287">
        <v>19</v>
      </c>
      <c r="C2287" t="s">
        <v>691</v>
      </c>
      <c r="D2287" t="s">
        <v>673</v>
      </c>
      <c r="E2287" t="s">
        <v>653</v>
      </c>
      <c r="F2287">
        <v>39968.95</v>
      </c>
      <c r="G2287">
        <v>0</v>
      </c>
      <c r="H2287" t="s">
        <v>602</v>
      </c>
      <c r="I2287">
        <v>12033331.83</v>
      </c>
      <c r="J2287" t="s">
        <v>641</v>
      </c>
    </row>
    <row r="2288" spans="1:10">
      <c r="A2288">
        <v>11</v>
      </c>
      <c r="B2288">
        <v>19</v>
      </c>
      <c r="C2288" t="s">
        <v>691</v>
      </c>
      <c r="D2288" t="s">
        <v>708</v>
      </c>
      <c r="E2288" t="s">
        <v>653</v>
      </c>
      <c r="F2288">
        <v>1108.3</v>
      </c>
      <c r="G2288">
        <v>0</v>
      </c>
      <c r="H2288" t="s">
        <v>602</v>
      </c>
      <c r="I2288">
        <v>12034440.13</v>
      </c>
      <c r="J2288" t="s">
        <v>641</v>
      </c>
    </row>
    <row r="2289" spans="1:10">
      <c r="A2289">
        <v>11</v>
      </c>
      <c r="B2289">
        <v>19</v>
      </c>
      <c r="C2289" t="s">
        <v>691</v>
      </c>
      <c r="D2289" t="s">
        <v>675</v>
      </c>
      <c r="E2289" t="s">
        <v>653</v>
      </c>
      <c r="F2289">
        <v>1617.53</v>
      </c>
      <c r="G2289">
        <v>0</v>
      </c>
      <c r="H2289" t="s">
        <v>602</v>
      </c>
      <c r="I2289">
        <v>12036057.66</v>
      </c>
      <c r="J2289" t="s">
        <v>641</v>
      </c>
    </row>
    <row r="2290" hidden="1" spans="1:10">
      <c r="A2290">
        <v>11</v>
      </c>
      <c r="B2290">
        <v>20</v>
      </c>
      <c r="C2290" t="s">
        <v>694</v>
      </c>
      <c r="D2290" t="s">
        <v>696</v>
      </c>
      <c r="E2290" t="s">
        <v>671</v>
      </c>
      <c r="F2290">
        <v>0</v>
      </c>
      <c r="G2290">
        <v>860.45</v>
      </c>
      <c r="H2290" t="s">
        <v>602</v>
      </c>
      <c r="I2290">
        <v>12035197.21</v>
      </c>
      <c r="J2290" t="s">
        <v>641</v>
      </c>
    </row>
    <row r="2291" hidden="1" spans="1:10">
      <c r="A2291">
        <v>11</v>
      </c>
      <c r="B2291">
        <v>20</v>
      </c>
      <c r="C2291" t="s">
        <v>694</v>
      </c>
      <c r="D2291" t="s">
        <v>711</v>
      </c>
      <c r="E2291" t="s">
        <v>671</v>
      </c>
      <c r="F2291">
        <v>0</v>
      </c>
      <c r="G2291">
        <v>4582.42</v>
      </c>
      <c r="H2291" t="s">
        <v>602</v>
      </c>
      <c r="I2291">
        <v>12030614.79</v>
      </c>
      <c r="J2291" t="s">
        <v>641</v>
      </c>
    </row>
    <row r="2292" hidden="1" spans="1:10">
      <c r="A2292">
        <v>11</v>
      </c>
      <c r="B2292">
        <v>20</v>
      </c>
      <c r="C2292" t="s">
        <v>694</v>
      </c>
      <c r="D2292" t="s">
        <v>646</v>
      </c>
      <c r="E2292" t="s">
        <v>671</v>
      </c>
      <c r="F2292">
        <v>0</v>
      </c>
      <c r="G2292">
        <v>1010.54</v>
      </c>
      <c r="H2292" t="s">
        <v>602</v>
      </c>
      <c r="I2292">
        <v>12029604.25</v>
      </c>
      <c r="J2292" t="s">
        <v>641</v>
      </c>
    </row>
    <row r="2293" hidden="1" spans="1:10">
      <c r="A2293">
        <v>11</v>
      </c>
      <c r="B2293">
        <v>20</v>
      </c>
      <c r="C2293" t="s">
        <v>694</v>
      </c>
      <c r="D2293" t="s">
        <v>683</v>
      </c>
      <c r="E2293" t="s">
        <v>671</v>
      </c>
      <c r="F2293">
        <v>0</v>
      </c>
      <c r="G2293">
        <v>800.42</v>
      </c>
      <c r="H2293" t="s">
        <v>602</v>
      </c>
      <c r="I2293">
        <v>12028803.83</v>
      </c>
      <c r="J2293" t="s">
        <v>641</v>
      </c>
    </row>
    <row r="2294" hidden="1" spans="1:10">
      <c r="A2294">
        <v>11</v>
      </c>
      <c r="B2294">
        <v>20</v>
      </c>
      <c r="C2294" t="s">
        <v>694</v>
      </c>
      <c r="D2294" t="s">
        <v>679</v>
      </c>
      <c r="E2294" t="s">
        <v>671</v>
      </c>
      <c r="F2294">
        <v>0</v>
      </c>
      <c r="G2294">
        <v>640.34</v>
      </c>
      <c r="H2294" t="s">
        <v>602</v>
      </c>
      <c r="I2294">
        <v>12028163.49</v>
      </c>
      <c r="J2294" t="s">
        <v>641</v>
      </c>
    </row>
    <row r="2295" spans="1:10">
      <c r="A2295">
        <v>11</v>
      </c>
      <c r="B2295">
        <v>20</v>
      </c>
      <c r="C2295" t="s">
        <v>694</v>
      </c>
      <c r="D2295" t="s">
        <v>657</v>
      </c>
      <c r="E2295" t="s">
        <v>653</v>
      </c>
      <c r="F2295">
        <v>9345.7</v>
      </c>
      <c r="G2295">
        <v>0</v>
      </c>
      <c r="H2295" t="s">
        <v>602</v>
      </c>
      <c r="I2295">
        <v>12037509.19</v>
      </c>
      <c r="J2295" t="s">
        <v>641</v>
      </c>
    </row>
    <row r="2296" hidden="1" spans="1:10">
      <c r="A2296">
        <v>11</v>
      </c>
      <c r="B2296">
        <v>21</v>
      </c>
      <c r="C2296" t="s">
        <v>698</v>
      </c>
      <c r="D2296" t="s">
        <v>711</v>
      </c>
      <c r="E2296" t="s">
        <v>671</v>
      </c>
      <c r="F2296">
        <v>0</v>
      </c>
      <c r="G2296">
        <v>10865.71</v>
      </c>
      <c r="H2296" t="s">
        <v>602</v>
      </c>
      <c r="I2296">
        <v>12026643.48</v>
      </c>
      <c r="J2296" t="s">
        <v>641</v>
      </c>
    </row>
    <row r="2297" hidden="1" spans="1:10">
      <c r="A2297">
        <v>11</v>
      </c>
      <c r="B2297">
        <v>21</v>
      </c>
      <c r="C2297" t="s">
        <v>698</v>
      </c>
      <c r="D2297" t="s">
        <v>672</v>
      </c>
      <c r="E2297" t="s">
        <v>671</v>
      </c>
      <c r="F2297">
        <v>0</v>
      </c>
      <c r="G2297">
        <v>12836.74</v>
      </c>
      <c r="H2297" t="s">
        <v>602</v>
      </c>
      <c r="I2297">
        <v>12013806.74</v>
      </c>
      <c r="J2297" t="s">
        <v>641</v>
      </c>
    </row>
    <row r="2298" hidden="1" spans="1:10">
      <c r="A2298">
        <v>11</v>
      </c>
      <c r="B2298">
        <v>21</v>
      </c>
      <c r="C2298" t="s">
        <v>698</v>
      </c>
      <c r="D2298" t="s">
        <v>646</v>
      </c>
      <c r="E2298" t="s">
        <v>671</v>
      </c>
      <c r="F2298">
        <v>0</v>
      </c>
      <c r="G2298">
        <v>1951.02</v>
      </c>
      <c r="H2298" t="s">
        <v>602</v>
      </c>
      <c r="I2298">
        <v>12011855.72</v>
      </c>
      <c r="J2298" t="s">
        <v>641</v>
      </c>
    </row>
    <row r="2299" hidden="1" spans="1:10">
      <c r="A2299">
        <v>11</v>
      </c>
      <c r="B2299">
        <v>21</v>
      </c>
      <c r="C2299" t="s">
        <v>698</v>
      </c>
      <c r="D2299" t="s">
        <v>745</v>
      </c>
      <c r="E2299" t="s">
        <v>671</v>
      </c>
      <c r="F2299">
        <v>0</v>
      </c>
      <c r="G2299">
        <v>36789.31</v>
      </c>
      <c r="H2299" t="s">
        <v>602</v>
      </c>
      <c r="I2299">
        <v>11975066.41</v>
      </c>
      <c r="J2299" t="s">
        <v>641</v>
      </c>
    </row>
    <row r="2300" hidden="1" spans="1:10">
      <c r="A2300">
        <v>11</v>
      </c>
      <c r="B2300">
        <v>21</v>
      </c>
      <c r="C2300" t="s">
        <v>698</v>
      </c>
      <c r="D2300" t="s">
        <v>661</v>
      </c>
      <c r="E2300" t="s">
        <v>671</v>
      </c>
      <c r="F2300">
        <v>0</v>
      </c>
      <c r="G2300">
        <v>5893.1</v>
      </c>
      <c r="H2300" t="s">
        <v>602</v>
      </c>
      <c r="I2300">
        <v>11969173.31</v>
      </c>
      <c r="J2300" t="s">
        <v>641</v>
      </c>
    </row>
    <row r="2301" hidden="1" spans="1:10">
      <c r="A2301">
        <v>11</v>
      </c>
      <c r="B2301">
        <v>21</v>
      </c>
      <c r="C2301" t="s">
        <v>698</v>
      </c>
      <c r="D2301" t="s">
        <v>683</v>
      </c>
      <c r="E2301" t="s">
        <v>671</v>
      </c>
      <c r="F2301">
        <v>0</v>
      </c>
      <c r="G2301">
        <v>800.42</v>
      </c>
      <c r="H2301" t="s">
        <v>602</v>
      </c>
      <c r="I2301">
        <v>11968372.89</v>
      </c>
      <c r="J2301" t="s">
        <v>641</v>
      </c>
    </row>
    <row r="2302" hidden="1" spans="1:10">
      <c r="A2302">
        <v>11</v>
      </c>
      <c r="B2302">
        <v>21</v>
      </c>
      <c r="C2302" t="s">
        <v>698</v>
      </c>
      <c r="D2302" t="s">
        <v>679</v>
      </c>
      <c r="E2302" t="s">
        <v>671</v>
      </c>
      <c r="F2302">
        <v>0</v>
      </c>
      <c r="G2302">
        <v>630.34</v>
      </c>
      <c r="H2302" t="s">
        <v>602</v>
      </c>
      <c r="I2302">
        <v>11967742.55</v>
      </c>
      <c r="J2302" t="s">
        <v>641</v>
      </c>
    </row>
    <row r="2303" spans="1:10">
      <c r="A2303">
        <v>11</v>
      </c>
      <c r="B2303">
        <v>21</v>
      </c>
      <c r="C2303" t="s">
        <v>698</v>
      </c>
      <c r="D2303" t="s">
        <v>721</v>
      </c>
      <c r="E2303" t="s">
        <v>653</v>
      </c>
      <c r="F2303">
        <v>19969.5</v>
      </c>
      <c r="G2303">
        <v>0</v>
      </c>
      <c r="H2303" t="s">
        <v>602</v>
      </c>
      <c r="I2303">
        <v>11987712.05</v>
      </c>
      <c r="J2303" t="s">
        <v>641</v>
      </c>
    </row>
    <row r="2304" spans="1:10">
      <c r="A2304">
        <v>11</v>
      </c>
      <c r="B2304">
        <v>21</v>
      </c>
      <c r="C2304" t="s">
        <v>698</v>
      </c>
      <c r="D2304" t="s">
        <v>657</v>
      </c>
      <c r="E2304" t="s">
        <v>653</v>
      </c>
      <c r="F2304">
        <v>2076.83</v>
      </c>
      <c r="G2304">
        <v>0</v>
      </c>
      <c r="H2304" t="s">
        <v>602</v>
      </c>
      <c r="I2304">
        <v>11989788.88</v>
      </c>
      <c r="J2304" t="s">
        <v>641</v>
      </c>
    </row>
    <row r="2305" spans="1:10">
      <c r="A2305">
        <v>11</v>
      </c>
      <c r="B2305">
        <v>21</v>
      </c>
      <c r="C2305" t="s">
        <v>698</v>
      </c>
      <c r="D2305" t="s">
        <v>675</v>
      </c>
      <c r="E2305" t="s">
        <v>653</v>
      </c>
      <c r="F2305">
        <v>818.75</v>
      </c>
      <c r="G2305">
        <v>0</v>
      </c>
      <c r="H2305" t="s">
        <v>602</v>
      </c>
      <c r="I2305">
        <v>11990607.63</v>
      </c>
      <c r="J2305" t="s">
        <v>641</v>
      </c>
    </row>
    <row r="2306" spans="1:10">
      <c r="A2306">
        <v>11</v>
      </c>
      <c r="B2306">
        <v>21</v>
      </c>
      <c r="C2306" t="s">
        <v>698</v>
      </c>
      <c r="D2306" t="s">
        <v>685</v>
      </c>
      <c r="E2306" t="s">
        <v>653</v>
      </c>
      <c r="F2306">
        <v>4193.59</v>
      </c>
      <c r="G2306">
        <v>0</v>
      </c>
      <c r="H2306" t="s">
        <v>602</v>
      </c>
      <c r="I2306">
        <v>11994801.22</v>
      </c>
      <c r="J2306" t="s">
        <v>641</v>
      </c>
    </row>
    <row r="2307" hidden="1" spans="1:10">
      <c r="A2307">
        <v>11</v>
      </c>
      <c r="B2307">
        <v>22</v>
      </c>
      <c r="C2307" t="s">
        <v>700</v>
      </c>
      <c r="D2307" t="s">
        <v>682</v>
      </c>
      <c r="E2307" t="s">
        <v>671</v>
      </c>
      <c r="F2307">
        <v>0</v>
      </c>
      <c r="G2307">
        <v>11986.3</v>
      </c>
      <c r="H2307" t="s">
        <v>602</v>
      </c>
      <c r="I2307">
        <v>11982814.92</v>
      </c>
      <c r="J2307" t="s">
        <v>641</v>
      </c>
    </row>
    <row r="2308" hidden="1" spans="1:10">
      <c r="A2308">
        <v>11</v>
      </c>
      <c r="B2308">
        <v>22</v>
      </c>
      <c r="C2308" t="s">
        <v>700</v>
      </c>
      <c r="D2308" t="s">
        <v>672</v>
      </c>
      <c r="E2308" t="s">
        <v>671</v>
      </c>
      <c r="F2308">
        <v>0</v>
      </c>
      <c r="G2308">
        <v>37569.73</v>
      </c>
      <c r="H2308" t="s">
        <v>602</v>
      </c>
      <c r="I2308">
        <v>11945245.19</v>
      </c>
      <c r="J2308" t="s">
        <v>641</v>
      </c>
    </row>
    <row r="2309" hidden="1" spans="1:10">
      <c r="A2309">
        <v>11</v>
      </c>
      <c r="B2309">
        <v>22</v>
      </c>
      <c r="C2309" t="s">
        <v>700</v>
      </c>
      <c r="D2309" t="s">
        <v>745</v>
      </c>
      <c r="E2309" t="s">
        <v>671</v>
      </c>
      <c r="F2309">
        <v>0</v>
      </c>
      <c r="G2309">
        <v>72818.21</v>
      </c>
      <c r="H2309" t="s">
        <v>602</v>
      </c>
      <c r="I2309">
        <v>11872426.98</v>
      </c>
      <c r="J2309" t="s">
        <v>641</v>
      </c>
    </row>
    <row r="2310" hidden="1" spans="1:10">
      <c r="A2310">
        <v>11</v>
      </c>
      <c r="B2310">
        <v>22</v>
      </c>
      <c r="C2310" t="s">
        <v>700</v>
      </c>
      <c r="D2310" t="s">
        <v>661</v>
      </c>
      <c r="E2310" t="s">
        <v>671</v>
      </c>
      <c r="F2310">
        <v>0</v>
      </c>
      <c r="G2310">
        <v>11496.03</v>
      </c>
      <c r="H2310" t="s">
        <v>602</v>
      </c>
      <c r="I2310">
        <v>11860930.95</v>
      </c>
      <c r="J2310" t="s">
        <v>641</v>
      </c>
    </row>
    <row r="2311" hidden="1" spans="1:10">
      <c r="A2311">
        <v>11</v>
      </c>
      <c r="B2311">
        <v>22</v>
      </c>
      <c r="C2311" t="s">
        <v>700</v>
      </c>
      <c r="D2311" t="s">
        <v>692</v>
      </c>
      <c r="E2311" t="s">
        <v>671</v>
      </c>
      <c r="F2311">
        <v>0</v>
      </c>
      <c r="G2311">
        <v>1600.84</v>
      </c>
      <c r="H2311" t="s">
        <v>602</v>
      </c>
      <c r="I2311">
        <v>11859330.11</v>
      </c>
      <c r="J2311" t="s">
        <v>641</v>
      </c>
    </row>
    <row r="2312" hidden="1" spans="1:10">
      <c r="A2312">
        <v>11</v>
      </c>
      <c r="B2312">
        <v>22</v>
      </c>
      <c r="C2312" t="s">
        <v>700</v>
      </c>
      <c r="D2312" t="s">
        <v>683</v>
      </c>
      <c r="E2312" t="s">
        <v>671</v>
      </c>
      <c r="F2312">
        <v>0</v>
      </c>
      <c r="G2312">
        <v>780.41</v>
      </c>
      <c r="H2312" t="s">
        <v>602</v>
      </c>
      <c r="I2312">
        <v>11858549.7</v>
      </c>
      <c r="J2312" t="s">
        <v>641</v>
      </c>
    </row>
    <row r="2313" spans="1:10">
      <c r="A2313">
        <v>11</v>
      </c>
      <c r="B2313">
        <v>22</v>
      </c>
      <c r="C2313" t="s">
        <v>700</v>
      </c>
      <c r="D2313" t="s">
        <v>702</v>
      </c>
      <c r="E2313" t="s">
        <v>653</v>
      </c>
      <c r="F2313">
        <v>838.72</v>
      </c>
      <c r="G2313">
        <v>0</v>
      </c>
      <c r="H2313" t="s">
        <v>602</v>
      </c>
      <c r="I2313">
        <v>11859388.42</v>
      </c>
      <c r="J2313" t="s">
        <v>641</v>
      </c>
    </row>
    <row r="2314" spans="1:10">
      <c r="A2314">
        <v>11</v>
      </c>
      <c r="B2314">
        <v>22</v>
      </c>
      <c r="C2314" t="s">
        <v>700</v>
      </c>
      <c r="D2314" t="s">
        <v>685</v>
      </c>
      <c r="E2314" t="s">
        <v>653</v>
      </c>
      <c r="F2314">
        <v>8087.65</v>
      </c>
      <c r="G2314">
        <v>0</v>
      </c>
      <c r="H2314" t="s">
        <v>602</v>
      </c>
      <c r="I2314">
        <v>11867476.07</v>
      </c>
      <c r="J2314" t="s">
        <v>641</v>
      </c>
    </row>
    <row r="2315" spans="1:10">
      <c r="A2315">
        <v>11</v>
      </c>
      <c r="B2315">
        <v>22</v>
      </c>
      <c r="C2315" t="s">
        <v>700</v>
      </c>
      <c r="D2315" t="s">
        <v>675</v>
      </c>
      <c r="E2315" t="s">
        <v>653</v>
      </c>
      <c r="F2315">
        <v>798.78</v>
      </c>
      <c r="G2315">
        <v>0</v>
      </c>
      <c r="H2315" t="s">
        <v>602</v>
      </c>
      <c r="I2315">
        <v>11868274.85</v>
      </c>
      <c r="J2315" t="s">
        <v>641</v>
      </c>
    </row>
    <row r="2316" spans="1:10">
      <c r="A2316">
        <v>11</v>
      </c>
      <c r="B2316">
        <v>22</v>
      </c>
      <c r="C2316" t="s">
        <v>700</v>
      </c>
      <c r="D2316" t="s">
        <v>680</v>
      </c>
      <c r="E2316" t="s">
        <v>653</v>
      </c>
      <c r="F2316">
        <v>649</v>
      </c>
      <c r="G2316">
        <v>0</v>
      </c>
      <c r="H2316" t="s">
        <v>602</v>
      </c>
      <c r="I2316">
        <v>11868923.85</v>
      </c>
      <c r="J2316" t="s">
        <v>641</v>
      </c>
    </row>
    <row r="2317" hidden="1" spans="1:10">
      <c r="A2317">
        <v>11</v>
      </c>
      <c r="B2317">
        <v>25</v>
      </c>
      <c r="C2317" t="s">
        <v>703</v>
      </c>
      <c r="D2317" t="s">
        <v>750</v>
      </c>
      <c r="E2317" t="s">
        <v>671</v>
      </c>
      <c r="F2317">
        <v>0</v>
      </c>
      <c r="G2317">
        <v>19510.24</v>
      </c>
      <c r="H2317" t="s">
        <v>602</v>
      </c>
      <c r="I2317">
        <v>11849413.61</v>
      </c>
      <c r="J2317" t="s">
        <v>641</v>
      </c>
    </row>
    <row r="2318" hidden="1" spans="1:10">
      <c r="A2318">
        <v>11</v>
      </c>
      <c r="B2318">
        <v>25</v>
      </c>
      <c r="C2318" t="s">
        <v>703</v>
      </c>
      <c r="D2318" t="s">
        <v>696</v>
      </c>
      <c r="E2318" t="s">
        <v>671</v>
      </c>
      <c r="F2318">
        <v>0</v>
      </c>
      <c r="G2318">
        <v>840.44</v>
      </c>
      <c r="H2318" t="s">
        <v>602</v>
      </c>
      <c r="I2318">
        <v>11848573.17</v>
      </c>
      <c r="J2318" t="s">
        <v>641</v>
      </c>
    </row>
    <row r="2319" hidden="1" spans="1:10">
      <c r="A2319">
        <v>11</v>
      </c>
      <c r="B2319">
        <v>25</v>
      </c>
      <c r="C2319" t="s">
        <v>703</v>
      </c>
      <c r="D2319" t="s">
        <v>745</v>
      </c>
      <c r="E2319" t="s">
        <v>671</v>
      </c>
      <c r="F2319">
        <v>0</v>
      </c>
      <c r="G2319">
        <v>36118.95</v>
      </c>
      <c r="H2319" t="s">
        <v>602</v>
      </c>
      <c r="I2319">
        <v>11812454.22</v>
      </c>
      <c r="J2319" t="s">
        <v>641</v>
      </c>
    </row>
    <row r="2320" hidden="1" spans="1:10">
      <c r="A2320">
        <v>11</v>
      </c>
      <c r="B2320">
        <v>25</v>
      </c>
      <c r="C2320" t="s">
        <v>703</v>
      </c>
      <c r="D2320" t="s">
        <v>692</v>
      </c>
      <c r="E2320" t="s">
        <v>671</v>
      </c>
      <c r="F2320">
        <v>0</v>
      </c>
      <c r="G2320">
        <v>1580.83</v>
      </c>
      <c r="H2320" t="s">
        <v>602</v>
      </c>
      <c r="I2320">
        <v>11810873.39</v>
      </c>
      <c r="J2320" t="s">
        <v>641</v>
      </c>
    </row>
    <row r="2321" hidden="1" spans="1:10">
      <c r="A2321">
        <v>11</v>
      </c>
      <c r="B2321">
        <v>25</v>
      </c>
      <c r="C2321" t="s">
        <v>703</v>
      </c>
      <c r="D2321" t="s">
        <v>683</v>
      </c>
      <c r="E2321" t="s">
        <v>671</v>
      </c>
      <c r="F2321">
        <v>0</v>
      </c>
      <c r="G2321">
        <v>780.41</v>
      </c>
      <c r="H2321" t="s">
        <v>602</v>
      </c>
      <c r="I2321">
        <v>11810092.98</v>
      </c>
      <c r="J2321" t="s">
        <v>641</v>
      </c>
    </row>
    <row r="2322" hidden="1" spans="1:10">
      <c r="A2322">
        <v>11</v>
      </c>
      <c r="B2322">
        <v>25</v>
      </c>
      <c r="C2322" t="s">
        <v>703</v>
      </c>
      <c r="D2322" t="s">
        <v>679</v>
      </c>
      <c r="E2322" t="s">
        <v>671</v>
      </c>
      <c r="F2322">
        <v>0</v>
      </c>
      <c r="G2322">
        <v>650.35</v>
      </c>
      <c r="H2322" t="s">
        <v>602</v>
      </c>
      <c r="I2322">
        <v>11809442.63</v>
      </c>
      <c r="J2322" t="s">
        <v>641</v>
      </c>
    </row>
    <row r="2323" spans="1:10">
      <c r="A2323">
        <v>11</v>
      </c>
      <c r="B2323">
        <v>25</v>
      </c>
      <c r="C2323" t="s">
        <v>703</v>
      </c>
      <c r="D2323" t="s">
        <v>702</v>
      </c>
      <c r="E2323" t="s">
        <v>653</v>
      </c>
      <c r="F2323">
        <v>858.69</v>
      </c>
      <c r="G2323">
        <v>0</v>
      </c>
      <c r="H2323" t="s">
        <v>602</v>
      </c>
      <c r="I2323">
        <v>11810301.32</v>
      </c>
      <c r="J2323" t="s">
        <v>641</v>
      </c>
    </row>
    <row r="2324" spans="1:10">
      <c r="A2324">
        <v>11</v>
      </c>
      <c r="B2324">
        <v>25</v>
      </c>
      <c r="C2324" t="s">
        <v>703</v>
      </c>
      <c r="D2324" t="s">
        <v>735</v>
      </c>
      <c r="E2324" t="s">
        <v>653</v>
      </c>
      <c r="F2324">
        <v>868.67</v>
      </c>
      <c r="G2324">
        <v>0</v>
      </c>
      <c r="H2324" t="s">
        <v>602</v>
      </c>
      <c r="I2324">
        <v>11811169.99</v>
      </c>
      <c r="J2324" t="s">
        <v>641</v>
      </c>
    </row>
    <row r="2325" spans="1:10">
      <c r="A2325">
        <v>11</v>
      </c>
      <c r="B2325">
        <v>25</v>
      </c>
      <c r="C2325" t="s">
        <v>703</v>
      </c>
      <c r="D2325" t="s">
        <v>736</v>
      </c>
      <c r="E2325" t="s">
        <v>653</v>
      </c>
      <c r="F2325">
        <v>858.69</v>
      </c>
      <c r="G2325">
        <v>0</v>
      </c>
      <c r="H2325" t="s">
        <v>602</v>
      </c>
      <c r="I2325">
        <v>11812028.68</v>
      </c>
      <c r="J2325" t="s">
        <v>641</v>
      </c>
    </row>
    <row r="2326" spans="1:10">
      <c r="A2326">
        <v>11</v>
      </c>
      <c r="B2326">
        <v>25</v>
      </c>
      <c r="C2326" t="s">
        <v>703</v>
      </c>
      <c r="D2326" t="s">
        <v>673</v>
      </c>
      <c r="E2326" t="s">
        <v>653</v>
      </c>
      <c r="F2326">
        <v>12760.51</v>
      </c>
      <c r="G2326">
        <v>0</v>
      </c>
      <c r="H2326" t="s">
        <v>602</v>
      </c>
      <c r="I2326">
        <v>11824789.19</v>
      </c>
      <c r="J2326" t="s">
        <v>641</v>
      </c>
    </row>
    <row r="2327" spans="1:10">
      <c r="A2327">
        <v>11</v>
      </c>
      <c r="B2327">
        <v>25</v>
      </c>
      <c r="C2327" t="s">
        <v>703</v>
      </c>
      <c r="D2327" t="s">
        <v>675</v>
      </c>
      <c r="E2327" t="s">
        <v>653</v>
      </c>
      <c r="F2327">
        <v>798.78</v>
      </c>
      <c r="G2327">
        <v>0</v>
      </c>
      <c r="H2327" t="s">
        <v>602</v>
      </c>
      <c r="I2327">
        <v>11825587.97</v>
      </c>
      <c r="J2327" t="s">
        <v>641</v>
      </c>
    </row>
    <row r="2328" spans="1:10">
      <c r="A2328">
        <v>11</v>
      </c>
      <c r="B2328">
        <v>25</v>
      </c>
      <c r="C2328" t="s">
        <v>703</v>
      </c>
      <c r="D2328" t="s">
        <v>680</v>
      </c>
      <c r="E2328" t="s">
        <v>653</v>
      </c>
      <c r="F2328">
        <v>1327.96</v>
      </c>
      <c r="G2328">
        <v>0</v>
      </c>
      <c r="H2328" t="s">
        <v>602</v>
      </c>
      <c r="I2328">
        <v>11826915.93</v>
      </c>
      <c r="J2328" t="s">
        <v>641</v>
      </c>
    </row>
    <row r="2329" hidden="1" spans="1:10">
      <c r="A2329">
        <v>11</v>
      </c>
      <c r="B2329">
        <v>26</v>
      </c>
      <c r="C2329" t="s">
        <v>704</v>
      </c>
      <c r="D2329" t="s">
        <v>711</v>
      </c>
      <c r="E2329" t="s">
        <v>671</v>
      </c>
      <c r="F2329">
        <v>0</v>
      </c>
      <c r="G2329">
        <v>2081.09</v>
      </c>
      <c r="H2329" t="s">
        <v>602</v>
      </c>
      <c r="I2329">
        <v>11824834.84</v>
      </c>
      <c r="J2329" t="s">
        <v>641</v>
      </c>
    </row>
    <row r="2330" hidden="1" spans="1:10">
      <c r="A2330">
        <v>11</v>
      </c>
      <c r="B2330">
        <v>26</v>
      </c>
      <c r="C2330" t="s">
        <v>704</v>
      </c>
      <c r="D2330" t="s">
        <v>745</v>
      </c>
      <c r="E2330" t="s">
        <v>671</v>
      </c>
      <c r="F2330">
        <v>0</v>
      </c>
      <c r="G2330">
        <v>176942.85</v>
      </c>
      <c r="H2330" t="s">
        <v>602</v>
      </c>
      <c r="I2330">
        <v>11647891.99</v>
      </c>
      <c r="J2330" t="s">
        <v>641</v>
      </c>
    </row>
    <row r="2331" hidden="1" spans="1:10">
      <c r="A2331">
        <v>11</v>
      </c>
      <c r="B2331">
        <v>26</v>
      </c>
      <c r="C2331" t="s">
        <v>704</v>
      </c>
      <c r="D2331" t="s">
        <v>683</v>
      </c>
      <c r="E2331" t="s">
        <v>671</v>
      </c>
      <c r="F2331">
        <v>0</v>
      </c>
      <c r="G2331">
        <v>8224.35</v>
      </c>
      <c r="H2331" t="s">
        <v>602</v>
      </c>
      <c r="I2331">
        <v>11639667.64</v>
      </c>
      <c r="J2331" t="s">
        <v>641</v>
      </c>
    </row>
    <row r="2332" spans="1:10">
      <c r="A2332">
        <v>11</v>
      </c>
      <c r="B2332">
        <v>26</v>
      </c>
      <c r="C2332" t="s">
        <v>704</v>
      </c>
      <c r="D2332" t="s">
        <v>657</v>
      </c>
      <c r="E2332" t="s">
        <v>690</v>
      </c>
      <c r="F2332">
        <v>4273.47</v>
      </c>
      <c r="G2332">
        <v>0</v>
      </c>
      <c r="H2332" t="s">
        <v>602</v>
      </c>
      <c r="I2332">
        <v>11643941.11</v>
      </c>
      <c r="J2332" t="s">
        <v>641</v>
      </c>
    </row>
    <row r="2333" spans="1:10">
      <c r="A2333">
        <v>11</v>
      </c>
      <c r="B2333">
        <v>26</v>
      </c>
      <c r="C2333" t="s">
        <v>704</v>
      </c>
      <c r="D2333" t="s">
        <v>675</v>
      </c>
      <c r="E2333" t="s">
        <v>690</v>
      </c>
      <c r="F2333">
        <v>7628.32</v>
      </c>
      <c r="G2333">
        <v>0</v>
      </c>
      <c r="H2333" t="s">
        <v>602</v>
      </c>
      <c r="I2333">
        <v>11651569.43</v>
      </c>
      <c r="J2333" t="s">
        <v>641</v>
      </c>
    </row>
    <row r="2334" hidden="1" spans="1:10">
      <c r="A2334">
        <v>11</v>
      </c>
      <c r="B2334">
        <v>27</v>
      </c>
      <c r="C2334" t="s">
        <v>705</v>
      </c>
      <c r="D2334" t="s">
        <v>711</v>
      </c>
      <c r="E2334" t="s">
        <v>671</v>
      </c>
      <c r="F2334">
        <v>0</v>
      </c>
      <c r="G2334">
        <v>6083.19</v>
      </c>
      <c r="H2334" t="s">
        <v>602</v>
      </c>
      <c r="I2334">
        <v>11645486.24</v>
      </c>
      <c r="J2334" t="s">
        <v>641</v>
      </c>
    </row>
    <row r="2335" hidden="1" spans="1:10">
      <c r="A2335">
        <v>11</v>
      </c>
      <c r="B2335">
        <v>27</v>
      </c>
      <c r="C2335" t="s">
        <v>705</v>
      </c>
      <c r="D2335" t="s">
        <v>692</v>
      </c>
      <c r="E2335" t="s">
        <v>671</v>
      </c>
      <c r="F2335">
        <v>0</v>
      </c>
      <c r="G2335">
        <v>1560.82</v>
      </c>
      <c r="H2335" t="s">
        <v>602</v>
      </c>
      <c r="I2335">
        <v>11643925.42</v>
      </c>
      <c r="J2335" t="s">
        <v>641</v>
      </c>
    </row>
    <row r="2336" hidden="1" spans="1:10">
      <c r="A2336">
        <v>11</v>
      </c>
      <c r="B2336">
        <v>27</v>
      </c>
      <c r="C2336" t="s">
        <v>705</v>
      </c>
      <c r="D2336" t="s">
        <v>683</v>
      </c>
      <c r="E2336" t="s">
        <v>671</v>
      </c>
      <c r="F2336">
        <v>0</v>
      </c>
      <c r="G2336">
        <v>3842.02</v>
      </c>
      <c r="H2336" t="s">
        <v>602</v>
      </c>
      <c r="I2336">
        <v>11640083.4</v>
      </c>
      <c r="J2336" t="s">
        <v>641</v>
      </c>
    </row>
    <row r="2337" spans="1:10">
      <c r="A2337">
        <v>11</v>
      </c>
      <c r="B2337">
        <v>27</v>
      </c>
      <c r="C2337" t="s">
        <v>705</v>
      </c>
      <c r="D2337" t="s">
        <v>657</v>
      </c>
      <c r="E2337" t="s">
        <v>690</v>
      </c>
      <c r="F2337">
        <v>6260.44</v>
      </c>
      <c r="G2337">
        <v>0</v>
      </c>
      <c r="H2337" t="s">
        <v>602</v>
      </c>
      <c r="I2337">
        <v>11646343.84</v>
      </c>
      <c r="J2337" t="s">
        <v>641</v>
      </c>
    </row>
    <row r="2338" spans="1:10">
      <c r="A2338">
        <v>11</v>
      </c>
      <c r="B2338">
        <v>27</v>
      </c>
      <c r="C2338" t="s">
        <v>705</v>
      </c>
      <c r="D2338" t="s">
        <v>667</v>
      </c>
      <c r="E2338" t="s">
        <v>690</v>
      </c>
      <c r="F2338">
        <v>35246.17</v>
      </c>
      <c r="G2338">
        <v>0</v>
      </c>
      <c r="H2338" t="s">
        <v>602</v>
      </c>
      <c r="I2338">
        <v>11681590.01</v>
      </c>
      <c r="J2338" t="s">
        <v>641</v>
      </c>
    </row>
    <row r="2339" spans="1:10">
      <c r="A2339">
        <v>11</v>
      </c>
      <c r="B2339">
        <v>27</v>
      </c>
      <c r="C2339" t="s">
        <v>705</v>
      </c>
      <c r="D2339" t="s">
        <v>675</v>
      </c>
      <c r="E2339" t="s">
        <v>690</v>
      </c>
      <c r="F2339">
        <v>4712.8</v>
      </c>
      <c r="G2339">
        <v>0</v>
      </c>
      <c r="H2339" t="s">
        <v>602</v>
      </c>
      <c r="I2339">
        <v>11686302.81</v>
      </c>
      <c r="J2339" t="s">
        <v>641</v>
      </c>
    </row>
    <row r="2340" hidden="1" spans="1:10">
      <c r="A2340">
        <v>11</v>
      </c>
      <c r="B2340">
        <v>28</v>
      </c>
      <c r="C2340" t="s">
        <v>707</v>
      </c>
      <c r="D2340" t="s">
        <v>696</v>
      </c>
      <c r="E2340" t="s">
        <v>671</v>
      </c>
      <c r="F2340">
        <v>0</v>
      </c>
      <c r="G2340">
        <v>840.44</v>
      </c>
      <c r="H2340" t="s">
        <v>602</v>
      </c>
      <c r="I2340">
        <v>11685462.37</v>
      </c>
      <c r="J2340" t="s">
        <v>641</v>
      </c>
    </row>
    <row r="2341" hidden="1" spans="1:10">
      <c r="A2341">
        <v>11</v>
      </c>
      <c r="B2341">
        <v>28</v>
      </c>
      <c r="C2341" t="s">
        <v>707</v>
      </c>
      <c r="D2341" t="s">
        <v>711</v>
      </c>
      <c r="E2341" t="s">
        <v>671</v>
      </c>
      <c r="F2341">
        <v>0</v>
      </c>
      <c r="G2341">
        <v>2021.06</v>
      </c>
      <c r="H2341" t="s">
        <v>602</v>
      </c>
      <c r="I2341">
        <v>11683441.31</v>
      </c>
      <c r="J2341" t="s">
        <v>641</v>
      </c>
    </row>
    <row r="2342" hidden="1" spans="1:10">
      <c r="A2342">
        <v>11</v>
      </c>
      <c r="B2342">
        <v>28</v>
      </c>
      <c r="C2342" t="s">
        <v>707</v>
      </c>
      <c r="D2342" t="s">
        <v>672</v>
      </c>
      <c r="E2342" t="s">
        <v>671</v>
      </c>
      <c r="F2342">
        <v>0</v>
      </c>
      <c r="G2342">
        <v>12306.46</v>
      </c>
      <c r="H2342" t="s">
        <v>602</v>
      </c>
      <c r="I2342">
        <v>11671134.85</v>
      </c>
      <c r="J2342" t="s">
        <v>641</v>
      </c>
    </row>
    <row r="2343" hidden="1" spans="1:10">
      <c r="A2343">
        <v>11</v>
      </c>
      <c r="B2343">
        <v>28</v>
      </c>
      <c r="C2343" t="s">
        <v>707</v>
      </c>
      <c r="D2343" t="s">
        <v>683</v>
      </c>
      <c r="E2343" t="s">
        <v>671</v>
      </c>
      <c r="F2343">
        <v>0</v>
      </c>
      <c r="G2343">
        <v>1520.8</v>
      </c>
      <c r="H2343" t="s">
        <v>602</v>
      </c>
      <c r="I2343">
        <v>11669614.05</v>
      </c>
      <c r="J2343" t="s">
        <v>641</v>
      </c>
    </row>
    <row r="2344" spans="1:10">
      <c r="A2344">
        <v>11</v>
      </c>
      <c r="B2344">
        <v>28</v>
      </c>
      <c r="C2344" t="s">
        <v>707</v>
      </c>
      <c r="D2344" t="s">
        <v>736</v>
      </c>
      <c r="E2344" t="s">
        <v>697</v>
      </c>
      <c r="F2344">
        <v>858.69</v>
      </c>
      <c r="G2344">
        <v>0</v>
      </c>
      <c r="H2344" t="s">
        <v>602</v>
      </c>
      <c r="I2344">
        <v>11670472.74</v>
      </c>
      <c r="J2344" t="s">
        <v>641</v>
      </c>
    </row>
    <row r="2345" spans="1:10">
      <c r="A2345">
        <v>11</v>
      </c>
      <c r="B2345">
        <v>28</v>
      </c>
      <c r="C2345" t="s">
        <v>707</v>
      </c>
      <c r="D2345" t="s">
        <v>657</v>
      </c>
      <c r="E2345" t="s">
        <v>697</v>
      </c>
      <c r="F2345">
        <v>2096.8</v>
      </c>
      <c r="G2345">
        <v>0</v>
      </c>
      <c r="H2345" t="s">
        <v>602</v>
      </c>
      <c r="I2345">
        <v>11672569.54</v>
      </c>
      <c r="J2345" t="s">
        <v>641</v>
      </c>
    </row>
    <row r="2346" spans="1:10">
      <c r="A2346">
        <v>11</v>
      </c>
      <c r="B2346">
        <v>28</v>
      </c>
      <c r="C2346" t="s">
        <v>707</v>
      </c>
      <c r="D2346" t="s">
        <v>675</v>
      </c>
      <c r="E2346" t="s">
        <v>697</v>
      </c>
      <c r="F2346">
        <v>1557.62</v>
      </c>
      <c r="G2346">
        <v>0</v>
      </c>
      <c r="H2346" t="s">
        <v>602</v>
      </c>
      <c r="I2346">
        <v>11674127.16</v>
      </c>
      <c r="J2346" t="s">
        <v>641</v>
      </c>
    </row>
    <row r="2347" hidden="1" spans="1:10">
      <c r="A2347">
        <v>11</v>
      </c>
      <c r="B2347">
        <v>29</v>
      </c>
      <c r="C2347" t="s">
        <v>709</v>
      </c>
      <c r="D2347" t="s">
        <v>711</v>
      </c>
      <c r="E2347" t="s">
        <v>671</v>
      </c>
      <c r="F2347">
        <v>0</v>
      </c>
      <c r="G2347">
        <v>2081.09</v>
      </c>
      <c r="H2347" t="s">
        <v>602</v>
      </c>
      <c r="I2347">
        <v>11672046.07</v>
      </c>
      <c r="J2347" t="s">
        <v>641</v>
      </c>
    </row>
    <row r="2348" hidden="1" spans="1:10">
      <c r="A2348">
        <v>11</v>
      </c>
      <c r="B2348">
        <v>29</v>
      </c>
      <c r="C2348" t="s">
        <v>709</v>
      </c>
      <c r="D2348" t="s">
        <v>661</v>
      </c>
      <c r="E2348" t="s">
        <v>671</v>
      </c>
      <c r="F2348">
        <v>0</v>
      </c>
      <c r="G2348">
        <v>5602.94</v>
      </c>
      <c r="H2348" t="s">
        <v>602</v>
      </c>
      <c r="I2348">
        <v>11666443.13</v>
      </c>
      <c r="J2348" t="s">
        <v>641</v>
      </c>
    </row>
    <row r="2349" hidden="1" spans="1:10">
      <c r="A2349">
        <v>11</v>
      </c>
      <c r="B2349">
        <v>29</v>
      </c>
      <c r="C2349" t="s">
        <v>709</v>
      </c>
      <c r="D2349" t="s">
        <v>692</v>
      </c>
      <c r="E2349" t="s">
        <v>671</v>
      </c>
      <c r="F2349">
        <v>0</v>
      </c>
      <c r="G2349">
        <v>1540.81</v>
      </c>
      <c r="H2349" t="s">
        <v>602</v>
      </c>
      <c r="I2349">
        <v>11664902.32</v>
      </c>
      <c r="J2349" t="s">
        <v>641</v>
      </c>
    </row>
    <row r="2350" hidden="1" spans="1:10">
      <c r="A2350">
        <v>11</v>
      </c>
      <c r="B2350">
        <v>29</v>
      </c>
      <c r="C2350" t="s">
        <v>709</v>
      </c>
      <c r="D2350" t="s">
        <v>683</v>
      </c>
      <c r="E2350" t="s">
        <v>671</v>
      </c>
      <c r="F2350">
        <v>0</v>
      </c>
      <c r="G2350">
        <v>1540.81</v>
      </c>
      <c r="H2350" t="s">
        <v>602</v>
      </c>
      <c r="I2350">
        <v>11663361.51</v>
      </c>
      <c r="J2350" t="s">
        <v>641</v>
      </c>
    </row>
    <row r="2351" spans="1:10">
      <c r="A2351">
        <v>11</v>
      </c>
      <c r="B2351">
        <v>29</v>
      </c>
      <c r="C2351" t="s">
        <v>709</v>
      </c>
      <c r="D2351" t="s">
        <v>657</v>
      </c>
      <c r="E2351" t="s">
        <v>697</v>
      </c>
      <c r="F2351">
        <v>8407.16</v>
      </c>
      <c r="G2351">
        <v>0</v>
      </c>
      <c r="H2351" t="s">
        <v>602</v>
      </c>
      <c r="I2351">
        <v>11671768.67</v>
      </c>
      <c r="J2351" t="s">
        <v>641</v>
      </c>
    </row>
    <row r="2352" spans="1:10">
      <c r="A2352">
        <v>11</v>
      </c>
      <c r="B2352">
        <v>29</v>
      </c>
      <c r="C2352" t="s">
        <v>709</v>
      </c>
      <c r="D2352" t="s">
        <v>675</v>
      </c>
      <c r="E2352" t="s">
        <v>697</v>
      </c>
      <c r="F2352">
        <v>1577.59</v>
      </c>
      <c r="G2352">
        <v>0</v>
      </c>
      <c r="H2352" t="s">
        <v>602</v>
      </c>
      <c r="I2352">
        <v>11673346.26</v>
      </c>
      <c r="J2352" t="s">
        <v>641</v>
      </c>
    </row>
    <row r="2353" spans="1:10">
      <c r="A2353">
        <v>11</v>
      </c>
      <c r="B2353">
        <v>29</v>
      </c>
      <c r="C2353" t="s">
        <v>709</v>
      </c>
      <c r="D2353" t="s">
        <v>667</v>
      </c>
      <c r="E2353" t="s">
        <v>697</v>
      </c>
      <c r="F2353">
        <v>36654.01</v>
      </c>
      <c r="G2353">
        <v>0</v>
      </c>
      <c r="H2353" t="s">
        <v>602</v>
      </c>
      <c r="I2353">
        <v>11710000.27</v>
      </c>
      <c r="J2353" t="s">
        <v>641</v>
      </c>
    </row>
    <row r="2354" hidden="1" spans="4:9">
      <c r="D2354" t="s">
        <v>726</v>
      </c>
      <c r="F2354">
        <v>6512652.57</v>
      </c>
      <c r="G2354">
        <v>1162590.41</v>
      </c>
      <c r="H2354" t="s">
        <v>602</v>
      </c>
      <c r="I2354">
        <v>11710000.27</v>
      </c>
    </row>
    <row r="2355" hidden="1" spans="4:9">
      <c r="D2355" t="s">
        <v>727</v>
      </c>
      <c r="F2355">
        <v>83429564.95</v>
      </c>
      <c r="G2355">
        <v>83203689.94</v>
      </c>
      <c r="H2355" t="s">
        <v>602</v>
      </c>
      <c r="I2355">
        <v>11710000.27</v>
      </c>
    </row>
    <row r="2356" hidden="1" spans="1:10">
      <c r="A2356">
        <v>12</v>
      </c>
      <c r="B2356">
        <v>2</v>
      </c>
      <c r="C2356" t="s">
        <v>730</v>
      </c>
      <c r="D2356" t="s">
        <v>683</v>
      </c>
      <c r="E2356" t="s">
        <v>671</v>
      </c>
      <c r="F2356">
        <v>0</v>
      </c>
      <c r="G2356">
        <v>1510.8</v>
      </c>
      <c r="H2356" t="s">
        <v>602</v>
      </c>
      <c r="I2356">
        <v>11708489.47</v>
      </c>
      <c r="J2356" t="s">
        <v>641</v>
      </c>
    </row>
    <row r="2357" hidden="1" spans="1:10">
      <c r="A2357">
        <v>12</v>
      </c>
      <c r="B2357">
        <v>2</v>
      </c>
      <c r="C2357" t="s">
        <v>730</v>
      </c>
      <c r="D2357" t="s">
        <v>711</v>
      </c>
      <c r="E2357" t="s">
        <v>671</v>
      </c>
      <c r="F2357">
        <v>0</v>
      </c>
      <c r="G2357">
        <v>2001.05</v>
      </c>
      <c r="H2357" t="s">
        <v>602</v>
      </c>
      <c r="I2357">
        <v>11706488.42</v>
      </c>
      <c r="J2357" t="s">
        <v>641</v>
      </c>
    </row>
    <row r="2358" hidden="1" spans="1:10">
      <c r="A2358">
        <v>12</v>
      </c>
      <c r="B2358">
        <v>2</v>
      </c>
      <c r="C2358" t="s">
        <v>730</v>
      </c>
      <c r="D2358" t="s">
        <v>795</v>
      </c>
      <c r="E2358" t="s">
        <v>671</v>
      </c>
      <c r="F2358">
        <v>0</v>
      </c>
      <c r="G2358">
        <v>19560.29</v>
      </c>
      <c r="H2358" t="s">
        <v>602</v>
      </c>
      <c r="I2358">
        <v>11686928.13</v>
      </c>
      <c r="J2358" t="s">
        <v>641</v>
      </c>
    </row>
    <row r="2359" spans="1:10">
      <c r="A2359">
        <v>12</v>
      </c>
      <c r="B2359">
        <v>2</v>
      </c>
      <c r="C2359" t="s">
        <v>730</v>
      </c>
      <c r="D2359" t="s">
        <v>652</v>
      </c>
      <c r="E2359" t="s">
        <v>690</v>
      </c>
      <c r="F2359">
        <v>1567.6</v>
      </c>
      <c r="G2359">
        <v>0</v>
      </c>
      <c r="H2359" t="s">
        <v>602</v>
      </c>
      <c r="I2359">
        <v>11688495.73</v>
      </c>
      <c r="J2359" t="s">
        <v>641</v>
      </c>
    </row>
    <row r="2360" spans="1:10">
      <c r="A2360">
        <v>12</v>
      </c>
      <c r="B2360">
        <v>2</v>
      </c>
      <c r="C2360" t="s">
        <v>730</v>
      </c>
      <c r="D2360" t="s">
        <v>667</v>
      </c>
      <c r="E2360" t="s">
        <v>690</v>
      </c>
      <c r="F2360">
        <v>36943.57</v>
      </c>
      <c r="G2360">
        <v>0</v>
      </c>
      <c r="H2360" t="s">
        <v>602</v>
      </c>
      <c r="I2360">
        <v>11725439.3</v>
      </c>
      <c r="J2360" t="s">
        <v>641</v>
      </c>
    </row>
    <row r="2361" spans="1:10">
      <c r="A2361">
        <v>12</v>
      </c>
      <c r="B2361">
        <v>2</v>
      </c>
      <c r="C2361" t="s">
        <v>730</v>
      </c>
      <c r="D2361" t="s">
        <v>675</v>
      </c>
      <c r="E2361" t="s">
        <v>690</v>
      </c>
      <c r="F2361">
        <v>768.82</v>
      </c>
      <c r="G2361">
        <v>0</v>
      </c>
      <c r="H2361" t="s">
        <v>602</v>
      </c>
      <c r="I2361">
        <v>11726208.12</v>
      </c>
      <c r="J2361" t="s">
        <v>641</v>
      </c>
    </row>
    <row r="2362" spans="1:10">
      <c r="A2362">
        <v>12</v>
      </c>
      <c r="B2362">
        <v>2</v>
      </c>
      <c r="C2362" t="s">
        <v>730</v>
      </c>
      <c r="D2362" t="s">
        <v>686</v>
      </c>
      <c r="E2362" t="s">
        <v>690</v>
      </c>
      <c r="F2362">
        <v>10134.52</v>
      </c>
      <c r="G2362">
        <v>0</v>
      </c>
      <c r="H2362" t="s">
        <v>602</v>
      </c>
      <c r="I2362">
        <v>11736342.64</v>
      </c>
      <c r="J2362" t="s">
        <v>641</v>
      </c>
    </row>
    <row r="2363" hidden="1" spans="1:10">
      <c r="A2363">
        <v>12</v>
      </c>
      <c r="B2363">
        <v>3</v>
      </c>
      <c r="C2363" t="s">
        <v>720</v>
      </c>
      <c r="D2363" t="s">
        <v>696</v>
      </c>
      <c r="E2363" t="s">
        <v>671</v>
      </c>
      <c r="F2363">
        <v>0</v>
      </c>
      <c r="G2363">
        <v>840.44</v>
      </c>
      <c r="H2363" t="s">
        <v>602</v>
      </c>
      <c r="I2363">
        <v>11735502.2</v>
      </c>
      <c r="J2363" t="s">
        <v>641</v>
      </c>
    </row>
    <row r="2364" hidden="1" spans="1:10">
      <c r="A2364">
        <v>12</v>
      </c>
      <c r="B2364">
        <v>3</v>
      </c>
      <c r="C2364" t="s">
        <v>720</v>
      </c>
      <c r="D2364" t="s">
        <v>711</v>
      </c>
      <c r="E2364" t="s">
        <v>671</v>
      </c>
      <c r="F2364">
        <v>0</v>
      </c>
      <c r="G2364">
        <v>1951.03</v>
      </c>
      <c r="H2364" t="s">
        <v>602</v>
      </c>
      <c r="I2364">
        <v>11733551.17</v>
      </c>
      <c r="J2364" t="s">
        <v>641</v>
      </c>
    </row>
    <row r="2365" hidden="1" spans="1:10">
      <c r="A2365">
        <v>12</v>
      </c>
      <c r="B2365">
        <v>3</v>
      </c>
      <c r="C2365" t="s">
        <v>720</v>
      </c>
      <c r="D2365" t="s">
        <v>672</v>
      </c>
      <c r="E2365" t="s">
        <v>671</v>
      </c>
      <c r="F2365">
        <v>0</v>
      </c>
      <c r="G2365">
        <v>86545.42</v>
      </c>
      <c r="H2365" t="s">
        <v>602</v>
      </c>
      <c r="I2365">
        <v>11647005.75</v>
      </c>
      <c r="J2365" t="s">
        <v>641</v>
      </c>
    </row>
    <row r="2366" hidden="1" spans="1:10">
      <c r="A2366">
        <v>12</v>
      </c>
      <c r="B2366">
        <v>3</v>
      </c>
      <c r="C2366" t="s">
        <v>720</v>
      </c>
      <c r="D2366" t="s">
        <v>661</v>
      </c>
      <c r="E2366" t="s">
        <v>671</v>
      </c>
      <c r="F2366">
        <v>0</v>
      </c>
      <c r="G2366">
        <v>5472.88</v>
      </c>
      <c r="H2366" t="s">
        <v>602</v>
      </c>
      <c r="I2366">
        <v>11641532.87</v>
      </c>
      <c r="J2366" t="s">
        <v>641</v>
      </c>
    </row>
    <row r="2367" hidden="1" spans="1:10">
      <c r="A2367">
        <v>12</v>
      </c>
      <c r="B2367">
        <v>3</v>
      </c>
      <c r="C2367" t="s">
        <v>720</v>
      </c>
      <c r="D2367" t="s">
        <v>683</v>
      </c>
      <c r="E2367" t="s">
        <v>671</v>
      </c>
      <c r="F2367">
        <v>0</v>
      </c>
      <c r="G2367">
        <v>750.4</v>
      </c>
      <c r="H2367" t="s">
        <v>602</v>
      </c>
      <c r="I2367">
        <v>11640782.47</v>
      </c>
      <c r="J2367" t="s">
        <v>641</v>
      </c>
    </row>
    <row r="2368" spans="1:10">
      <c r="A2368">
        <v>12</v>
      </c>
      <c r="B2368">
        <v>3</v>
      </c>
      <c r="C2368" t="s">
        <v>720</v>
      </c>
      <c r="D2368" t="s">
        <v>736</v>
      </c>
      <c r="E2368" t="s">
        <v>653</v>
      </c>
      <c r="F2368">
        <v>858.69</v>
      </c>
      <c r="G2368">
        <v>0</v>
      </c>
      <c r="H2368" t="s">
        <v>602</v>
      </c>
      <c r="I2368">
        <v>11641641.16</v>
      </c>
      <c r="J2368" t="s">
        <v>641</v>
      </c>
    </row>
    <row r="2369" spans="1:10">
      <c r="A2369">
        <v>12</v>
      </c>
      <c r="B2369">
        <v>3</v>
      </c>
      <c r="C2369" t="s">
        <v>720</v>
      </c>
      <c r="D2369" t="s">
        <v>680</v>
      </c>
      <c r="E2369" t="s">
        <v>653</v>
      </c>
      <c r="F2369">
        <v>2036.87</v>
      </c>
      <c r="G2369">
        <v>0</v>
      </c>
      <c r="H2369" t="s">
        <v>602</v>
      </c>
      <c r="I2369">
        <v>11643678.03</v>
      </c>
      <c r="J2369" t="s">
        <v>641</v>
      </c>
    </row>
    <row r="2370" hidden="1" spans="1:10">
      <c r="A2370">
        <v>12</v>
      </c>
      <c r="B2370">
        <v>4</v>
      </c>
      <c r="C2370" t="s">
        <v>732</v>
      </c>
      <c r="D2370" t="s">
        <v>711</v>
      </c>
      <c r="E2370" t="s">
        <v>671</v>
      </c>
      <c r="F2370">
        <v>0</v>
      </c>
      <c r="G2370">
        <v>9344.93</v>
      </c>
      <c r="H2370" t="s">
        <v>602</v>
      </c>
      <c r="I2370">
        <v>11634333.1</v>
      </c>
      <c r="J2370" t="s">
        <v>641</v>
      </c>
    </row>
    <row r="2371" hidden="1" spans="1:10">
      <c r="A2371">
        <v>12</v>
      </c>
      <c r="B2371">
        <v>4</v>
      </c>
      <c r="C2371" t="s">
        <v>732</v>
      </c>
      <c r="D2371" t="s">
        <v>672</v>
      </c>
      <c r="E2371" t="s">
        <v>671</v>
      </c>
      <c r="F2371">
        <v>0</v>
      </c>
      <c r="G2371">
        <v>340108.47</v>
      </c>
      <c r="H2371" t="s">
        <v>602</v>
      </c>
      <c r="I2371">
        <v>11294224.63</v>
      </c>
      <c r="J2371" t="s">
        <v>641</v>
      </c>
    </row>
    <row r="2372" hidden="1" spans="1:10">
      <c r="A2372">
        <v>12</v>
      </c>
      <c r="B2372">
        <v>4</v>
      </c>
      <c r="C2372" t="s">
        <v>732</v>
      </c>
      <c r="D2372" t="s">
        <v>683</v>
      </c>
      <c r="E2372" t="s">
        <v>671</v>
      </c>
      <c r="F2372">
        <v>0</v>
      </c>
      <c r="G2372">
        <v>740.39</v>
      </c>
      <c r="H2372" t="s">
        <v>602</v>
      </c>
      <c r="I2372">
        <v>11293484.24</v>
      </c>
      <c r="J2372" t="s">
        <v>641</v>
      </c>
    </row>
    <row r="2373" spans="1:10">
      <c r="A2373">
        <v>12</v>
      </c>
      <c r="B2373">
        <v>4</v>
      </c>
      <c r="C2373" t="s">
        <v>732</v>
      </c>
      <c r="D2373" t="s">
        <v>657</v>
      </c>
      <c r="E2373" t="s">
        <v>690</v>
      </c>
      <c r="F2373">
        <v>7658.29</v>
      </c>
      <c r="G2373">
        <v>0</v>
      </c>
      <c r="H2373" t="s">
        <v>602</v>
      </c>
      <c r="I2373">
        <v>11301142.53</v>
      </c>
      <c r="J2373" t="s">
        <v>641</v>
      </c>
    </row>
    <row r="2374" spans="1:10">
      <c r="A2374">
        <v>12</v>
      </c>
      <c r="B2374">
        <v>4</v>
      </c>
      <c r="C2374" t="s">
        <v>732</v>
      </c>
      <c r="D2374" t="s">
        <v>668</v>
      </c>
      <c r="E2374" t="s">
        <v>690</v>
      </c>
      <c r="F2374">
        <v>5641.38</v>
      </c>
      <c r="G2374">
        <v>0</v>
      </c>
      <c r="H2374" t="s">
        <v>602</v>
      </c>
      <c r="I2374">
        <v>11306783.91</v>
      </c>
      <c r="J2374" t="s">
        <v>641</v>
      </c>
    </row>
    <row r="2375" spans="1:10">
      <c r="A2375">
        <v>12</v>
      </c>
      <c r="B2375">
        <v>4</v>
      </c>
      <c r="C2375" t="s">
        <v>732</v>
      </c>
      <c r="D2375" t="s">
        <v>680</v>
      </c>
      <c r="E2375" t="s">
        <v>690</v>
      </c>
      <c r="F2375">
        <v>698.93</v>
      </c>
      <c r="G2375">
        <v>0</v>
      </c>
      <c r="H2375" t="s">
        <v>602</v>
      </c>
      <c r="I2375">
        <v>11307482.84</v>
      </c>
      <c r="J2375" t="s">
        <v>641</v>
      </c>
    </row>
    <row r="2376" hidden="1" spans="1:10">
      <c r="A2376">
        <v>12</v>
      </c>
      <c r="B2376">
        <v>5</v>
      </c>
      <c r="C2376" t="s">
        <v>733</v>
      </c>
      <c r="D2376" t="s">
        <v>711</v>
      </c>
      <c r="E2376" t="s">
        <v>671</v>
      </c>
      <c r="F2376">
        <v>0</v>
      </c>
      <c r="G2376">
        <v>7804.11</v>
      </c>
      <c r="H2376" t="s">
        <v>602</v>
      </c>
      <c r="I2376">
        <v>11299678.73</v>
      </c>
      <c r="J2376" t="s">
        <v>641</v>
      </c>
    </row>
    <row r="2377" spans="1:10">
      <c r="A2377">
        <v>12</v>
      </c>
      <c r="B2377">
        <v>5</v>
      </c>
      <c r="C2377" t="s">
        <v>733</v>
      </c>
      <c r="D2377" t="s">
        <v>675</v>
      </c>
      <c r="E2377" t="s">
        <v>690</v>
      </c>
      <c r="F2377">
        <v>758.84</v>
      </c>
      <c r="G2377">
        <v>0</v>
      </c>
      <c r="H2377" t="s">
        <v>602</v>
      </c>
      <c r="I2377">
        <v>11300437.57</v>
      </c>
      <c r="J2377" t="s">
        <v>641</v>
      </c>
    </row>
    <row r="2378" spans="1:10">
      <c r="A2378">
        <v>12</v>
      </c>
      <c r="B2378">
        <v>5</v>
      </c>
      <c r="C2378" t="s">
        <v>733</v>
      </c>
      <c r="D2378" t="s">
        <v>820</v>
      </c>
      <c r="E2378" t="s">
        <v>690</v>
      </c>
      <c r="F2378">
        <v>1937.05</v>
      </c>
      <c r="G2378">
        <v>0</v>
      </c>
      <c r="H2378" t="s">
        <v>602</v>
      </c>
      <c r="I2378">
        <v>11302374.62</v>
      </c>
      <c r="J2378" t="s">
        <v>641</v>
      </c>
    </row>
    <row r="2379" spans="1:10">
      <c r="A2379">
        <v>12</v>
      </c>
      <c r="B2379">
        <v>5</v>
      </c>
      <c r="C2379" t="s">
        <v>733</v>
      </c>
      <c r="D2379" t="s">
        <v>657</v>
      </c>
      <c r="E2379" t="s">
        <v>690</v>
      </c>
      <c r="F2379">
        <v>11821.93</v>
      </c>
      <c r="G2379">
        <v>0</v>
      </c>
      <c r="H2379" t="s">
        <v>602</v>
      </c>
      <c r="I2379">
        <v>11314196.55</v>
      </c>
      <c r="J2379" t="s">
        <v>641</v>
      </c>
    </row>
    <row r="2380" hidden="1" spans="1:10">
      <c r="A2380">
        <v>12</v>
      </c>
      <c r="B2380">
        <v>6</v>
      </c>
      <c r="C2380" t="s">
        <v>638</v>
      </c>
      <c r="D2380" t="s">
        <v>750</v>
      </c>
      <c r="E2380" t="s">
        <v>671</v>
      </c>
      <c r="F2380">
        <v>0</v>
      </c>
      <c r="G2380">
        <v>19009.98</v>
      </c>
      <c r="H2380" t="s">
        <v>602</v>
      </c>
      <c r="I2380">
        <v>11295186.57</v>
      </c>
      <c r="J2380" t="s">
        <v>641</v>
      </c>
    </row>
    <row r="2381" hidden="1" spans="1:10">
      <c r="A2381">
        <v>12</v>
      </c>
      <c r="B2381">
        <v>6</v>
      </c>
      <c r="C2381" t="s">
        <v>638</v>
      </c>
      <c r="D2381" t="s">
        <v>679</v>
      </c>
      <c r="E2381" t="s">
        <v>671</v>
      </c>
      <c r="F2381">
        <v>0</v>
      </c>
      <c r="G2381">
        <v>700.37</v>
      </c>
      <c r="H2381" t="s">
        <v>602</v>
      </c>
      <c r="I2381">
        <v>11294486.2</v>
      </c>
      <c r="J2381" t="s">
        <v>641</v>
      </c>
    </row>
    <row r="2382" hidden="1" spans="1:10">
      <c r="A2382">
        <v>12</v>
      </c>
      <c r="B2382">
        <v>6</v>
      </c>
      <c r="C2382" t="s">
        <v>638</v>
      </c>
      <c r="D2382" t="s">
        <v>683</v>
      </c>
      <c r="E2382" t="s">
        <v>671</v>
      </c>
      <c r="F2382">
        <v>0</v>
      </c>
      <c r="G2382">
        <v>2911.54</v>
      </c>
      <c r="H2382" t="s">
        <v>602</v>
      </c>
      <c r="I2382">
        <v>11291574.66</v>
      </c>
      <c r="J2382" t="s">
        <v>641</v>
      </c>
    </row>
    <row r="2383" hidden="1" spans="1:10">
      <c r="A2383">
        <v>12</v>
      </c>
      <c r="B2383">
        <v>6</v>
      </c>
      <c r="C2383" t="s">
        <v>638</v>
      </c>
      <c r="D2383" t="s">
        <v>661</v>
      </c>
      <c r="E2383" t="s">
        <v>671</v>
      </c>
      <c r="F2383">
        <v>0</v>
      </c>
      <c r="G2383">
        <v>27354.36</v>
      </c>
      <c r="H2383" t="s">
        <v>602</v>
      </c>
      <c r="I2383">
        <v>11264220.3</v>
      </c>
      <c r="J2383" t="s">
        <v>641</v>
      </c>
    </row>
    <row r="2384" hidden="1" spans="1:10">
      <c r="A2384">
        <v>12</v>
      </c>
      <c r="B2384">
        <v>6</v>
      </c>
      <c r="C2384" t="s">
        <v>638</v>
      </c>
      <c r="D2384" t="s">
        <v>711</v>
      </c>
      <c r="E2384" t="s">
        <v>671</v>
      </c>
      <c r="F2384">
        <v>0</v>
      </c>
      <c r="G2384">
        <v>5903.11</v>
      </c>
      <c r="H2384" t="s">
        <v>602</v>
      </c>
      <c r="I2384">
        <v>11258317.19</v>
      </c>
      <c r="J2384" t="s">
        <v>641</v>
      </c>
    </row>
    <row r="2385" spans="1:10">
      <c r="A2385">
        <v>12</v>
      </c>
      <c r="B2385">
        <v>6</v>
      </c>
      <c r="C2385" t="s">
        <v>638</v>
      </c>
      <c r="D2385" t="s">
        <v>675</v>
      </c>
      <c r="E2385" t="s">
        <v>653</v>
      </c>
      <c r="F2385">
        <v>738.87</v>
      </c>
      <c r="G2385">
        <v>0</v>
      </c>
      <c r="H2385" t="s">
        <v>602</v>
      </c>
      <c r="I2385">
        <v>11259056.06</v>
      </c>
      <c r="J2385" t="s">
        <v>641</v>
      </c>
    </row>
    <row r="2386" spans="1:10">
      <c r="A2386">
        <v>12</v>
      </c>
      <c r="B2386">
        <v>6</v>
      </c>
      <c r="C2386" t="s">
        <v>638</v>
      </c>
      <c r="D2386" t="s">
        <v>652</v>
      </c>
      <c r="E2386" t="s">
        <v>653</v>
      </c>
      <c r="F2386">
        <v>1587.57</v>
      </c>
      <c r="G2386">
        <v>0</v>
      </c>
      <c r="H2386" t="s">
        <v>602</v>
      </c>
      <c r="I2386">
        <v>11260643.63</v>
      </c>
      <c r="J2386" t="s">
        <v>641</v>
      </c>
    </row>
    <row r="2387" spans="1:10">
      <c r="A2387">
        <v>12</v>
      </c>
      <c r="B2387">
        <v>6</v>
      </c>
      <c r="C2387" t="s">
        <v>638</v>
      </c>
      <c r="D2387" t="s">
        <v>668</v>
      </c>
      <c r="E2387" t="s">
        <v>653</v>
      </c>
      <c r="F2387">
        <v>22465.67</v>
      </c>
      <c r="G2387">
        <v>0</v>
      </c>
      <c r="H2387" t="s">
        <v>602</v>
      </c>
      <c r="I2387">
        <v>11283109.3</v>
      </c>
      <c r="J2387" t="s">
        <v>641</v>
      </c>
    </row>
    <row r="2388" spans="1:10">
      <c r="A2388">
        <v>12</v>
      </c>
      <c r="B2388">
        <v>6</v>
      </c>
      <c r="C2388" t="s">
        <v>638</v>
      </c>
      <c r="D2388" t="s">
        <v>667</v>
      </c>
      <c r="E2388" t="s">
        <v>653</v>
      </c>
      <c r="F2388">
        <v>112128.74</v>
      </c>
      <c r="G2388">
        <v>0</v>
      </c>
      <c r="H2388" t="s">
        <v>602</v>
      </c>
      <c r="I2388">
        <v>11395238.04</v>
      </c>
      <c r="J2388" t="s">
        <v>641</v>
      </c>
    </row>
    <row r="2389" spans="1:10">
      <c r="A2389">
        <v>12</v>
      </c>
      <c r="B2389">
        <v>6</v>
      </c>
      <c r="C2389" t="s">
        <v>638</v>
      </c>
      <c r="D2389" t="s">
        <v>657</v>
      </c>
      <c r="E2389" t="s">
        <v>653</v>
      </c>
      <c r="F2389">
        <v>12181.39</v>
      </c>
      <c r="G2389">
        <v>0</v>
      </c>
      <c r="H2389" t="s">
        <v>602</v>
      </c>
      <c r="I2389">
        <v>11407419.43</v>
      </c>
      <c r="J2389" t="s">
        <v>641</v>
      </c>
    </row>
    <row r="2390" spans="1:10">
      <c r="A2390">
        <v>12</v>
      </c>
      <c r="B2390">
        <v>6</v>
      </c>
      <c r="C2390" t="s">
        <v>638</v>
      </c>
      <c r="D2390" t="s">
        <v>680</v>
      </c>
      <c r="E2390" t="s">
        <v>653</v>
      </c>
      <c r="F2390">
        <v>1427.81</v>
      </c>
      <c r="G2390">
        <v>0</v>
      </c>
      <c r="H2390" t="s">
        <v>602</v>
      </c>
      <c r="I2390">
        <v>11408847.24</v>
      </c>
      <c r="J2390" t="s">
        <v>641</v>
      </c>
    </row>
    <row r="2391" spans="1:10">
      <c r="A2391">
        <v>12</v>
      </c>
      <c r="B2391">
        <v>6</v>
      </c>
      <c r="C2391" t="s">
        <v>638</v>
      </c>
      <c r="D2391" t="s">
        <v>685</v>
      </c>
      <c r="E2391" t="s">
        <v>653</v>
      </c>
      <c r="F2391">
        <v>4193.59</v>
      </c>
      <c r="G2391">
        <v>0</v>
      </c>
      <c r="H2391" t="s">
        <v>602</v>
      </c>
      <c r="I2391">
        <v>11413040.83</v>
      </c>
      <c r="J2391" t="s">
        <v>641</v>
      </c>
    </row>
    <row r="2392" hidden="1" spans="1:10">
      <c r="A2392">
        <v>12</v>
      </c>
      <c r="B2392">
        <v>9</v>
      </c>
      <c r="C2392" t="s">
        <v>659</v>
      </c>
      <c r="D2392" t="s">
        <v>682</v>
      </c>
      <c r="E2392" t="s">
        <v>671</v>
      </c>
      <c r="F2392">
        <v>0</v>
      </c>
      <c r="G2392">
        <v>4092.15</v>
      </c>
      <c r="H2392" t="s">
        <v>602</v>
      </c>
      <c r="I2392">
        <v>11408948.68</v>
      </c>
      <c r="J2392" t="s">
        <v>641</v>
      </c>
    </row>
    <row r="2393" hidden="1" spans="1:10">
      <c r="A2393">
        <v>12</v>
      </c>
      <c r="B2393">
        <v>9</v>
      </c>
      <c r="C2393" t="s">
        <v>659</v>
      </c>
      <c r="D2393" t="s">
        <v>711</v>
      </c>
      <c r="E2393" t="s">
        <v>671</v>
      </c>
      <c r="F2393">
        <v>0</v>
      </c>
      <c r="G2393">
        <v>13086.88</v>
      </c>
      <c r="H2393" t="s">
        <v>602</v>
      </c>
      <c r="I2393">
        <v>11395861.8</v>
      </c>
      <c r="J2393" t="s">
        <v>641</v>
      </c>
    </row>
    <row r="2394" hidden="1" spans="1:10">
      <c r="A2394">
        <v>12</v>
      </c>
      <c r="B2394">
        <v>9</v>
      </c>
      <c r="C2394" t="s">
        <v>659</v>
      </c>
      <c r="D2394" t="s">
        <v>672</v>
      </c>
      <c r="E2394" t="s">
        <v>671</v>
      </c>
      <c r="F2394">
        <v>0</v>
      </c>
      <c r="G2394">
        <v>12306.46</v>
      </c>
      <c r="H2394" t="s">
        <v>602</v>
      </c>
      <c r="I2394">
        <v>11383555.34</v>
      </c>
      <c r="J2394" t="s">
        <v>641</v>
      </c>
    </row>
    <row r="2395" hidden="1" spans="1:10">
      <c r="A2395">
        <v>12</v>
      </c>
      <c r="B2395">
        <v>9</v>
      </c>
      <c r="C2395" t="s">
        <v>659</v>
      </c>
      <c r="D2395" t="s">
        <v>661</v>
      </c>
      <c r="E2395" t="s">
        <v>671</v>
      </c>
      <c r="F2395">
        <v>0</v>
      </c>
      <c r="G2395">
        <v>5422.85</v>
      </c>
      <c r="H2395" t="s">
        <v>602</v>
      </c>
      <c r="I2395">
        <v>11378132.49</v>
      </c>
      <c r="J2395" t="s">
        <v>641</v>
      </c>
    </row>
    <row r="2396" hidden="1" spans="1:10">
      <c r="A2396">
        <v>12</v>
      </c>
      <c r="B2396">
        <v>9</v>
      </c>
      <c r="C2396" t="s">
        <v>659</v>
      </c>
      <c r="D2396" t="s">
        <v>683</v>
      </c>
      <c r="E2396" t="s">
        <v>671</v>
      </c>
      <c r="F2396">
        <v>0</v>
      </c>
      <c r="G2396">
        <v>5502.93</v>
      </c>
      <c r="H2396" t="s">
        <v>602</v>
      </c>
      <c r="I2396">
        <v>11372629.56</v>
      </c>
      <c r="J2396" t="s">
        <v>641</v>
      </c>
    </row>
    <row r="2397" spans="1:10">
      <c r="A2397">
        <v>12</v>
      </c>
      <c r="B2397">
        <v>9</v>
      </c>
      <c r="C2397" t="s">
        <v>659</v>
      </c>
      <c r="D2397" t="s">
        <v>657</v>
      </c>
      <c r="E2397" t="s">
        <v>653</v>
      </c>
      <c r="F2397">
        <v>26749.08</v>
      </c>
      <c r="G2397">
        <v>0</v>
      </c>
      <c r="H2397" t="s">
        <v>602</v>
      </c>
      <c r="I2397">
        <v>11399378.64</v>
      </c>
      <c r="J2397" t="s">
        <v>641</v>
      </c>
    </row>
    <row r="2398" spans="1:10">
      <c r="A2398">
        <v>12</v>
      </c>
      <c r="B2398">
        <v>9</v>
      </c>
      <c r="C2398" t="s">
        <v>659</v>
      </c>
      <c r="D2398" t="s">
        <v>673</v>
      </c>
      <c r="E2398" t="s">
        <v>653</v>
      </c>
      <c r="F2398">
        <v>12610.73</v>
      </c>
      <c r="G2398">
        <v>0</v>
      </c>
      <c r="H2398" t="s">
        <v>602</v>
      </c>
      <c r="I2398">
        <v>11411989.37</v>
      </c>
      <c r="J2398" t="s">
        <v>641</v>
      </c>
    </row>
    <row r="2399" spans="1:10">
      <c r="A2399">
        <v>12</v>
      </c>
      <c r="B2399">
        <v>9</v>
      </c>
      <c r="C2399" t="s">
        <v>659</v>
      </c>
      <c r="D2399" t="s">
        <v>675</v>
      </c>
      <c r="E2399" t="s">
        <v>653</v>
      </c>
      <c r="F2399">
        <v>1427.81</v>
      </c>
      <c r="G2399">
        <v>0</v>
      </c>
      <c r="H2399" t="s">
        <v>602</v>
      </c>
      <c r="I2399">
        <v>11413417.18</v>
      </c>
      <c r="J2399" t="s">
        <v>641</v>
      </c>
    </row>
    <row r="2400" spans="1:10">
      <c r="A2400">
        <v>12</v>
      </c>
      <c r="B2400">
        <v>9</v>
      </c>
      <c r="C2400" t="s">
        <v>659</v>
      </c>
      <c r="D2400" t="s">
        <v>687</v>
      </c>
      <c r="E2400" t="s">
        <v>653</v>
      </c>
      <c r="F2400">
        <v>1397.86</v>
      </c>
      <c r="G2400">
        <v>0</v>
      </c>
      <c r="H2400" t="s">
        <v>602</v>
      </c>
      <c r="I2400">
        <v>11414815.04</v>
      </c>
      <c r="J2400" t="s">
        <v>641</v>
      </c>
    </row>
    <row r="2401" spans="1:10">
      <c r="A2401">
        <v>12</v>
      </c>
      <c r="B2401">
        <v>9</v>
      </c>
      <c r="C2401" t="s">
        <v>659</v>
      </c>
      <c r="D2401" t="s">
        <v>668</v>
      </c>
      <c r="E2401" t="s">
        <v>653</v>
      </c>
      <c r="F2401">
        <v>11182.92</v>
      </c>
      <c r="G2401">
        <v>0</v>
      </c>
      <c r="H2401" t="s">
        <v>602</v>
      </c>
      <c r="I2401">
        <v>11425997.96</v>
      </c>
      <c r="J2401" t="s">
        <v>641</v>
      </c>
    </row>
    <row r="2402" hidden="1" spans="1:10">
      <c r="A2402">
        <v>12</v>
      </c>
      <c r="B2402">
        <v>10</v>
      </c>
      <c r="C2402" t="s">
        <v>670</v>
      </c>
      <c r="D2402" t="s">
        <v>692</v>
      </c>
      <c r="E2402" t="s">
        <v>671</v>
      </c>
      <c r="F2402">
        <v>0</v>
      </c>
      <c r="G2402">
        <v>1540.81</v>
      </c>
      <c r="H2402" t="s">
        <v>602</v>
      </c>
      <c r="I2402">
        <v>11424457.15</v>
      </c>
      <c r="J2402" t="s">
        <v>641</v>
      </c>
    </row>
    <row r="2403" hidden="1" spans="1:10">
      <c r="A2403">
        <v>12</v>
      </c>
      <c r="B2403">
        <v>10</v>
      </c>
      <c r="C2403" t="s">
        <v>670</v>
      </c>
      <c r="D2403" t="s">
        <v>711</v>
      </c>
      <c r="E2403" t="s">
        <v>671</v>
      </c>
      <c r="F2403">
        <v>0</v>
      </c>
      <c r="G2403">
        <v>6833.6</v>
      </c>
      <c r="H2403" t="s">
        <v>602</v>
      </c>
      <c r="I2403">
        <v>11417623.55</v>
      </c>
      <c r="J2403" t="s">
        <v>641</v>
      </c>
    </row>
    <row r="2404" hidden="1" spans="1:10">
      <c r="A2404">
        <v>12</v>
      </c>
      <c r="B2404">
        <v>10</v>
      </c>
      <c r="C2404" t="s">
        <v>670</v>
      </c>
      <c r="D2404" t="s">
        <v>696</v>
      </c>
      <c r="E2404" t="s">
        <v>671</v>
      </c>
      <c r="F2404">
        <v>0</v>
      </c>
      <c r="G2404">
        <v>840.44</v>
      </c>
      <c r="H2404" t="s">
        <v>602</v>
      </c>
      <c r="I2404">
        <v>11416783.11</v>
      </c>
      <c r="J2404" t="s">
        <v>641</v>
      </c>
    </row>
    <row r="2405" spans="1:10">
      <c r="A2405">
        <v>12</v>
      </c>
      <c r="B2405">
        <v>10</v>
      </c>
      <c r="C2405" t="s">
        <v>670</v>
      </c>
      <c r="D2405" t="s">
        <v>652</v>
      </c>
      <c r="E2405" t="s">
        <v>821</v>
      </c>
      <c r="F2405">
        <v>1567.6</v>
      </c>
      <c r="G2405">
        <v>0</v>
      </c>
      <c r="H2405" t="s">
        <v>602</v>
      </c>
      <c r="I2405">
        <v>11418350.71</v>
      </c>
      <c r="J2405" t="s">
        <v>641</v>
      </c>
    </row>
    <row r="2406" spans="1:10">
      <c r="A2406">
        <v>12</v>
      </c>
      <c r="B2406">
        <v>10</v>
      </c>
      <c r="C2406" t="s">
        <v>670</v>
      </c>
      <c r="D2406" t="s">
        <v>675</v>
      </c>
      <c r="E2406" t="s">
        <v>821</v>
      </c>
      <c r="F2406">
        <v>1367.9</v>
      </c>
      <c r="G2406">
        <v>0</v>
      </c>
      <c r="H2406" t="s">
        <v>602</v>
      </c>
      <c r="I2406">
        <v>11419718.61</v>
      </c>
      <c r="J2406" t="s">
        <v>641</v>
      </c>
    </row>
    <row r="2407" spans="1:10">
      <c r="A2407">
        <v>12</v>
      </c>
      <c r="B2407">
        <v>10</v>
      </c>
      <c r="C2407" t="s">
        <v>670</v>
      </c>
      <c r="D2407" t="s">
        <v>687</v>
      </c>
      <c r="E2407" t="s">
        <v>821</v>
      </c>
      <c r="F2407">
        <v>1437.8</v>
      </c>
      <c r="G2407">
        <v>0</v>
      </c>
      <c r="H2407" t="s">
        <v>602</v>
      </c>
      <c r="I2407">
        <v>11421156.41</v>
      </c>
      <c r="J2407" t="s">
        <v>641</v>
      </c>
    </row>
    <row r="2408" spans="1:10">
      <c r="A2408">
        <v>12</v>
      </c>
      <c r="B2408">
        <v>10</v>
      </c>
      <c r="C2408" t="s">
        <v>670</v>
      </c>
      <c r="D2408" t="s">
        <v>667</v>
      </c>
      <c r="E2408" t="s">
        <v>821</v>
      </c>
      <c r="F2408">
        <v>75584.56</v>
      </c>
      <c r="G2408">
        <v>0</v>
      </c>
      <c r="H2408" t="s">
        <v>602</v>
      </c>
      <c r="I2408">
        <v>11496740.97</v>
      </c>
      <c r="J2408" t="s">
        <v>641</v>
      </c>
    </row>
    <row r="2409" spans="1:10">
      <c r="A2409">
        <v>12</v>
      </c>
      <c r="B2409">
        <v>10</v>
      </c>
      <c r="C2409" t="s">
        <v>670</v>
      </c>
      <c r="D2409" t="s">
        <v>680</v>
      </c>
      <c r="E2409" t="s">
        <v>821</v>
      </c>
      <c r="F2409">
        <v>1447.78</v>
      </c>
      <c r="G2409">
        <v>0</v>
      </c>
      <c r="H2409" t="s">
        <v>602</v>
      </c>
      <c r="I2409">
        <v>11498188.75</v>
      </c>
      <c r="J2409" t="s">
        <v>641</v>
      </c>
    </row>
    <row r="2410" spans="1:10">
      <c r="A2410">
        <v>12</v>
      </c>
      <c r="B2410">
        <v>10</v>
      </c>
      <c r="C2410" t="s">
        <v>670</v>
      </c>
      <c r="D2410" t="s">
        <v>702</v>
      </c>
      <c r="E2410" t="s">
        <v>821</v>
      </c>
      <c r="F2410">
        <v>878.66</v>
      </c>
      <c r="G2410">
        <v>0</v>
      </c>
      <c r="H2410" t="s">
        <v>602</v>
      </c>
      <c r="I2410">
        <v>11499067.41</v>
      </c>
      <c r="J2410" t="s">
        <v>641</v>
      </c>
    </row>
    <row r="2411" spans="1:10">
      <c r="A2411">
        <v>12</v>
      </c>
      <c r="B2411">
        <v>10</v>
      </c>
      <c r="C2411" t="s">
        <v>670</v>
      </c>
      <c r="D2411" t="s">
        <v>657</v>
      </c>
      <c r="E2411" t="s">
        <v>821</v>
      </c>
      <c r="F2411">
        <v>93027.82</v>
      </c>
      <c r="G2411">
        <v>0</v>
      </c>
      <c r="H2411" t="s">
        <v>602</v>
      </c>
      <c r="I2411">
        <v>11592095.23</v>
      </c>
      <c r="J2411" t="s">
        <v>641</v>
      </c>
    </row>
    <row r="2412" hidden="1" spans="1:10">
      <c r="A2412">
        <v>12</v>
      </c>
      <c r="B2412">
        <v>11</v>
      </c>
      <c r="C2412" t="s">
        <v>676</v>
      </c>
      <c r="D2412" t="s">
        <v>692</v>
      </c>
      <c r="E2412" t="s">
        <v>671</v>
      </c>
      <c r="F2412">
        <v>0</v>
      </c>
      <c r="G2412">
        <v>1540.81</v>
      </c>
      <c r="H2412" t="s">
        <v>602</v>
      </c>
      <c r="I2412">
        <v>11590554.42</v>
      </c>
      <c r="J2412" t="s">
        <v>641</v>
      </c>
    </row>
    <row r="2413" hidden="1" spans="1:10">
      <c r="A2413">
        <v>12</v>
      </c>
      <c r="B2413">
        <v>11</v>
      </c>
      <c r="C2413" t="s">
        <v>676</v>
      </c>
      <c r="D2413" t="s">
        <v>793</v>
      </c>
      <c r="E2413" t="s">
        <v>671</v>
      </c>
      <c r="F2413">
        <v>0</v>
      </c>
      <c r="G2413">
        <v>860.45</v>
      </c>
      <c r="H2413" t="s">
        <v>602</v>
      </c>
      <c r="I2413">
        <v>11589693.97</v>
      </c>
      <c r="J2413" t="s">
        <v>641</v>
      </c>
    </row>
    <row r="2414" spans="1:10">
      <c r="A2414">
        <v>12</v>
      </c>
      <c r="B2414">
        <v>11</v>
      </c>
      <c r="C2414" t="s">
        <v>676</v>
      </c>
      <c r="D2414" t="s">
        <v>667</v>
      </c>
      <c r="E2414" t="s">
        <v>690</v>
      </c>
      <c r="F2414">
        <v>38441.29</v>
      </c>
      <c r="G2414">
        <v>0</v>
      </c>
      <c r="H2414" t="s">
        <v>602</v>
      </c>
      <c r="I2414">
        <v>11628135.26</v>
      </c>
      <c r="J2414" t="s">
        <v>641</v>
      </c>
    </row>
    <row r="2415" spans="1:10">
      <c r="A2415">
        <v>12</v>
      </c>
      <c r="B2415">
        <v>11</v>
      </c>
      <c r="C2415" t="s">
        <v>676</v>
      </c>
      <c r="D2415" t="s">
        <v>675</v>
      </c>
      <c r="E2415" t="s">
        <v>690</v>
      </c>
      <c r="F2415">
        <v>698.93</v>
      </c>
      <c r="G2415">
        <v>0</v>
      </c>
      <c r="H2415" t="s">
        <v>602</v>
      </c>
      <c r="I2415">
        <v>11628834.19</v>
      </c>
      <c r="J2415" t="s">
        <v>641</v>
      </c>
    </row>
    <row r="2416" spans="1:10">
      <c r="A2416">
        <v>12</v>
      </c>
      <c r="B2416">
        <v>11</v>
      </c>
      <c r="C2416" t="s">
        <v>676</v>
      </c>
      <c r="D2416" t="s">
        <v>657</v>
      </c>
      <c r="E2416" t="s">
        <v>690</v>
      </c>
      <c r="F2416">
        <v>4902.51</v>
      </c>
      <c r="G2416">
        <v>0</v>
      </c>
      <c r="H2416" t="s">
        <v>602</v>
      </c>
      <c r="I2416">
        <v>11633736.7</v>
      </c>
      <c r="J2416" t="s">
        <v>641</v>
      </c>
    </row>
    <row r="2417" hidden="1" spans="1:10">
      <c r="A2417">
        <v>12</v>
      </c>
      <c r="B2417">
        <v>12</v>
      </c>
      <c r="C2417" t="s">
        <v>678</v>
      </c>
      <c r="D2417" t="s">
        <v>745</v>
      </c>
      <c r="E2417" t="s">
        <v>671</v>
      </c>
      <c r="F2417">
        <v>0</v>
      </c>
      <c r="G2417">
        <v>72087.84</v>
      </c>
      <c r="H2417" t="s">
        <v>602</v>
      </c>
      <c r="I2417">
        <v>11561648.86</v>
      </c>
      <c r="J2417" t="s">
        <v>641</v>
      </c>
    </row>
    <row r="2418" hidden="1" spans="1:10">
      <c r="A2418">
        <v>12</v>
      </c>
      <c r="B2418">
        <v>12</v>
      </c>
      <c r="C2418" t="s">
        <v>678</v>
      </c>
      <c r="D2418" t="s">
        <v>683</v>
      </c>
      <c r="E2418" t="s">
        <v>671</v>
      </c>
      <c r="F2418">
        <v>0</v>
      </c>
      <c r="G2418">
        <v>680.36</v>
      </c>
      <c r="H2418" t="s">
        <v>602</v>
      </c>
      <c r="I2418">
        <v>11560968.5</v>
      </c>
      <c r="J2418" t="s">
        <v>641</v>
      </c>
    </row>
    <row r="2419" spans="1:10">
      <c r="A2419">
        <v>12</v>
      </c>
      <c r="B2419">
        <v>12</v>
      </c>
      <c r="C2419" t="s">
        <v>678</v>
      </c>
      <c r="D2419" t="s">
        <v>668</v>
      </c>
      <c r="E2419" t="s">
        <v>690</v>
      </c>
      <c r="F2419">
        <v>11482.46</v>
      </c>
      <c r="G2419">
        <v>0</v>
      </c>
      <c r="H2419" t="s">
        <v>602</v>
      </c>
      <c r="I2419">
        <v>11572450.96</v>
      </c>
      <c r="J2419" t="s">
        <v>641</v>
      </c>
    </row>
    <row r="2420" spans="1:10">
      <c r="A2420">
        <v>12</v>
      </c>
      <c r="B2420">
        <v>12</v>
      </c>
      <c r="C2420" t="s">
        <v>678</v>
      </c>
      <c r="D2420" t="s">
        <v>675</v>
      </c>
      <c r="E2420" t="s">
        <v>690</v>
      </c>
      <c r="F2420">
        <v>1407.84</v>
      </c>
      <c r="G2420">
        <v>0</v>
      </c>
      <c r="H2420" t="s">
        <v>602</v>
      </c>
      <c r="I2420">
        <v>11573858.8</v>
      </c>
      <c r="J2420" t="s">
        <v>641</v>
      </c>
    </row>
    <row r="2421" spans="1:10">
      <c r="A2421">
        <v>12</v>
      </c>
      <c r="B2421">
        <v>12</v>
      </c>
      <c r="C2421" t="s">
        <v>678</v>
      </c>
      <c r="D2421" t="s">
        <v>680</v>
      </c>
      <c r="E2421" t="s">
        <v>690</v>
      </c>
      <c r="F2421">
        <v>728.88</v>
      </c>
      <c r="G2421">
        <v>0</v>
      </c>
      <c r="H2421" t="s">
        <v>602</v>
      </c>
      <c r="I2421">
        <v>11574587.68</v>
      </c>
      <c r="J2421" t="s">
        <v>641</v>
      </c>
    </row>
    <row r="2422" spans="1:10">
      <c r="A2422">
        <v>12</v>
      </c>
      <c r="B2422">
        <v>12</v>
      </c>
      <c r="C2422" t="s">
        <v>678</v>
      </c>
      <c r="D2422" t="s">
        <v>801</v>
      </c>
      <c r="E2422" t="s">
        <v>690</v>
      </c>
      <c r="F2422">
        <v>335597.43</v>
      </c>
      <c r="G2422">
        <v>0</v>
      </c>
      <c r="H2422" t="s">
        <v>602</v>
      </c>
      <c r="I2422">
        <v>11910185.11</v>
      </c>
      <c r="J2422" t="s">
        <v>641</v>
      </c>
    </row>
    <row r="2423" spans="1:10">
      <c r="A2423">
        <v>12</v>
      </c>
      <c r="B2423">
        <v>12</v>
      </c>
      <c r="C2423" t="s">
        <v>678</v>
      </c>
      <c r="D2423" t="s">
        <v>657</v>
      </c>
      <c r="E2423" t="s">
        <v>690</v>
      </c>
      <c r="F2423">
        <v>5042.3</v>
      </c>
      <c r="G2423">
        <v>0</v>
      </c>
      <c r="H2423" t="s">
        <v>602</v>
      </c>
      <c r="I2423">
        <v>11915227.41</v>
      </c>
      <c r="J2423" t="s">
        <v>641</v>
      </c>
    </row>
    <row r="2424" spans="1:10">
      <c r="A2424">
        <v>12</v>
      </c>
      <c r="B2424">
        <v>12</v>
      </c>
      <c r="C2424" t="s">
        <v>678</v>
      </c>
      <c r="D2424" t="s">
        <v>667</v>
      </c>
      <c r="E2424" t="s">
        <v>690</v>
      </c>
      <c r="F2424">
        <v>185896.07</v>
      </c>
      <c r="G2424">
        <v>0</v>
      </c>
      <c r="H2424" t="s">
        <v>602</v>
      </c>
      <c r="I2424">
        <v>12101123.48</v>
      </c>
      <c r="J2424" t="s">
        <v>641</v>
      </c>
    </row>
    <row r="2425" hidden="1" spans="1:10">
      <c r="A2425">
        <v>12</v>
      </c>
      <c r="B2425">
        <v>13</v>
      </c>
      <c r="C2425" t="s">
        <v>681</v>
      </c>
      <c r="D2425" t="s">
        <v>661</v>
      </c>
      <c r="E2425" t="s">
        <v>671</v>
      </c>
      <c r="F2425">
        <v>0</v>
      </c>
      <c r="G2425">
        <v>22051.6</v>
      </c>
      <c r="H2425" t="s">
        <v>602</v>
      </c>
      <c r="I2425">
        <v>12079071.88</v>
      </c>
      <c r="J2425" t="s">
        <v>641</v>
      </c>
    </row>
    <row r="2426" hidden="1" spans="1:10">
      <c r="A2426">
        <v>12</v>
      </c>
      <c r="B2426">
        <v>13</v>
      </c>
      <c r="C2426" t="s">
        <v>681</v>
      </c>
      <c r="D2426" t="s">
        <v>672</v>
      </c>
      <c r="E2426" t="s">
        <v>671</v>
      </c>
      <c r="F2426">
        <v>0</v>
      </c>
      <c r="G2426">
        <v>144175.67</v>
      </c>
      <c r="H2426" t="s">
        <v>602</v>
      </c>
      <c r="I2426">
        <v>11934896.21</v>
      </c>
      <c r="J2426" t="s">
        <v>641</v>
      </c>
    </row>
    <row r="2427" hidden="1" spans="1:10">
      <c r="A2427">
        <v>12</v>
      </c>
      <c r="B2427">
        <v>13</v>
      </c>
      <c r="C2427" t="s">
        <v>681</v>
      </c>
      <c r="D2427" t="s">
        <v>663</v>
      </c>
      <c r="E2427" t="s">
        <v>671</v>
      </c>
      <c r="F2427">
        <v>0</v>
      </c>
      <c r="G2427">
        <v>1390.73</v>
      </c>
      <c r="H2427" t="s">
        <v>602</v>
      </c>
      <c r="I2427">
        <v>11933505.48</v>
      </c>
      <c r="J2427" t="s">
        <v>641</v>
      </c>
    </row>
    <row r="2428" spans="1:10">
      <c r="A2428">
        <v>12</v>
      </c>
      <c r="B2428">
        <v>13</v>
      </c>
      <c r="C2428" t="s">
        <v>681</v>
      </c>
      <c r="D2428" t="s">
        <v>652</v>
      </c>
      <c r="E2428" t="s">
        <v>690</v>
      </c>
      <c r="F2428">
        <v>1567.6</v>
      </c>
      <c r="G2428">
        <v>0</v>
      </c>
      <c r="H2428" t="s">
        <v>602</v>
      </c>
      <c r="I2428">
        <v>11935073.08</v>
      </c>
      <c r="J2428" t="s">
        <v>641</v>
      </c>
    </row>
    <row r="2429" spans="1:10">
      <c r="A2429">
        <v>12</v>
      </c>
      <c r="B2429">
        <v>13</v>
      </c>
      <c r="C2429" t="s">
        <v>681</v>
      </c>
      <c r="D2429" t="s">
        <v>675</v>
      </c>
      <c r="E2429" t="s">
        <v>690</v>
      </c>
      <c r="F2429">
        <v>718.9</v>
      </c>
      <c r="G2429">
        <v>0</v>
      </c>
      <c r="H2429" t="s">
        <v>602</v>
      </c>
      <c r="I2429">
        <v>11935791.98</v>
      </c>
      <c r="J2429" t="s">
        <v>641</v>
      </c>
    </row>
    <row r="2430" spans="1:10">
      <c r="A2430">
        <v>12</v>
      </c>
      <c r="B2430">
        <v>13</v>
      </c>
      <c r="C2430" t="s">
        <v>681</v>
      </c>
      <c r="D2430" t="s">
        <v>668</v>
      </c>
      <c r="E2430" t="s">
        <v>690</v>
      </c>
      <c r="F2430">
        <v>11252.81</v>
      </c>
      <c r="G2430">
        <v>0</v>
      </c>
      <c r="H2430" t="s">
        <v>602</v>
      </c>
      <c r="I2430">
        <v>11947044.79</v>
      </c>
      <c r="J2430" t="s">
        <v>641</v>
      </c>
    </row>
    <row r="2431" spans="1:10">
      <c r="A2431">
        <v>12</v>
      </c>
      <c r="B2431">
        <v>13</v>
      </c>
      <c r="C2431" t="s">
        <v>681</v>
      </c>
      <c r="D2431" t="s">
        <v>680</v>
      </c>
      <c r="E2431" t="s">
        <v>690</v>
      </c>
      <c r="F2431">
        <v>728.88</v>
      </c>
      <c r="G2431">
        <v>0</v>
      </c>
      <c r="H2431" t="s">
        <v>602</v>
      </c>
      <c r="I2431">
        <v>11947773.67</v>
      </c>
      <c r="J2431" t="s">
        <v>641</v>
      </c>
    </row>
    <row r="2432" spans="1:10">
      <c r="A2432">
        <v>12</v>
      </c>
      <c r="B2432">
        <v>13</v>
      </c>
      <c r="C2432" t="s">
        <v>681</v>
      </c>
      <c r="D2432" t="s">
        <v>749</v>
      </c>
      <c r="E2432" t="s">
        <v>690</v>
      </c>
      <c r="F2432">
        <v>9335.73</v>
      </c>
      <c r="G2432">
        <v>0</v>
      </c>
      <c r="H2432" t="s">
        <v>602</v>
      </c>
      <c r="I2432">
        <v>11957109.4</v>
      </c>
      <c r="J2432" t="s">
        <v>641</v>
      </c>
    </row>
    <row r="2433" spans="1:10">
      <c r="A2433">
        <v>12</v>
      </c>
      <c r="B2433">
        <v>13</v>
      </c>
      <c r="C2433" t="s">
        <v>681</v>
      </c>
      <c r="D2433" t="s">
        <v>673</v>
      </c>
      <c r="E2433" t="s">
        <v>690</v>
      </c>
      <c r="F2433">
        <v>12401.06</v>
      </c>
      <c r="G2433">
        <v>0</v>
      </c>
      <c r="H2433" t="s">
        <v>602</v>
      </c>
      <c r="I2433">
        <v>11969510.46</v>
      </c>
      <c r="J2433" t="s">
        <v>641</v>
      </c>
    </row>
    <row r="2434" hidden="1" spans="1:10">
      <c r="A2434">
        <v>12</v>
      </c>
      <c r="B2434">
        <v>16</v>
      </c>
      <c r="C2434" t="s">
        <v>688</v>
      </c>
      <c r="D2434" t="s">
        <v>711</v>
      </c>
      <c r="E2434" t="s">
        <v>671</v>
      </c>
      <c r="F2434">
        <v>0</v>
      </c>
      <c r="G2434">
        <v>2461.29</v>
      </c>
      <c r="H2434" t="s">
        <v>602</v>
      </c>
      <c r="I2434">
        <v>11967049.17</v>
      </c>
      <c r="J2434" t="s">
        <v>641</v>
      </c>
    </row>
    <row r="2435" hidden="1" spans="1:10">
      <c r="A2435">
        <v>12</v>
      </c>
      <c r="B2435">
        <v>16</v>
      </c>
      <c r="C2435" t="s">
        <v>688</v>
      </c>
      <c r="D2435" t="s">
        <v>745</v>
      </c>
      <c r="E2435" t="s">
        <v>671</v>
      </c>
      <c r="F2435">
        <v>0</v>
      </c>
      <c r="G2435">
        <v>256264.48</v>
      </c>
      <c r="H2435" t="s">
        <v>602</v>
      </c>
      <c r="I2435">
        <v>11710784.69</v>
      </c>
      <c r="J2435" t="s">
        <v>641</v>
      </c>
    </row>
    <row r="2436" hidden="1" spans="1:10">
      <c r="A2436">
        <v>12</v>
      </c>
      <c r="B2436">
        <v>16</v>
      </c>
      <c r="C2436" t="s">
        <v>688</v>
      </c>
      <c r="D2436" t="s">
        <v>822</v>
      </c>
      <c r="E2436" t="s">
        <v>671</v>
      </c>
      <c r="F2436">
        <v>0</v>
      </c>
      <c r="G2436">
        <v>1530.81</v>
      </c>
      <c r="H2436" t="s">
        <v>602</v>
      </c>
      <c r="I2436">
        <v>11709253.88</v>
      </c>
      <c r="J2436" t="s">
        <v>641</v>
      </c>
    </row>
    <row r="2437" hidden="1" spans="1:10">
      <c r="A2437">
        <v>12</v>
      </c>
      <c r="B2437">
        <v>16</v>
      </c>
      <c r="C2437" t="s">
        <v>688</v>
      </c>
      <c r="D2437" t="s">
        <v>683</v>
      </c>
      <c r="E2437" t="s">
        <v>671</v>
      </c>
      <c r="F2437">
        <v>0</v>
      </c>
      <c r="G2437">
        <v>1400.74</v>
      </c>
      <c r="H2437" t="s">
        <v>602</v>
      </c>
      <c r="I2437">
        <v>11707853.14</v>
      </c>
      <c r="J2437" t="s">
        <v>641</v>
      </c>
    </row>
    <row r="2438" spans="1:10">
      <c r="A2438">
        <v>12</v>
      </c>
      <c r="B2438">
        <v>16</v>
      </c>
      <c r="C2438" t="s">
        <v>688</v>
      </c>
      <c r="D2438" t="s">
        <v>657</v>
      </c>
      <c r="E2438" t="s">
        <v>697</v>
      </c>
      <c r="F2438">
        <v>52419.94</v>
      </c>
      <c r="G2438">
        <v>0</v>
      </c>
      <c r="H2438" t="s">
        <v>602</v>
      </c>
      <c r="I2438">
        <v>11760273.08</v>
      </c>
      <c r="J2438" t="s">
        <v>641</v>
      </c>
    </row>
    <row r="2439" spans="1:10">
      <c r="A2439">
        <v>12</v>
      </c>
      <c r="B2439">
        <v>16</v>
      </c>
      <c r="C2439" t="s">
        <v>688</v>
      </c>
      <c r="D2439" t="s">
        <v>667</v>
      </c>
      <c r="E2439" t="s">
        <v>697</v>
      </c>
      <c r="F2439">
        <v>39719.34</v>
      </c>
      <c r="G2439">
        <v>0</v>
      </c>
      <c r="H2439" t="s">
        <v>602</v>
      </c>
      <c r="I2439">
        <v>11799992.42</v>
      </c>
      <c r="J2439" t="s">
        <v>641</v>
      </c>
    </row>
    <row r="2440" spans="1:10">
      <c r="A2440">
        <v>12</v>
      </c>
      <c r="B2440">
        <v>16</v>
      </c>
      <c r="C2440" t="s">
        <v>688</v>
      </c>
      <c r="D2440" t="s">
        <v>823</v>
      </c>
      <c r="E2440" t="s">
        <v>697</v>
      </c>
      <c r="F2440">
        <v>1557.62</v>
      </c>
      <c r="G2440">
        <v>0</v>
      </c>
      <c r="H2440" t="s">
        <v>602</v>
      </c>
      <c r="I2440">
        <v>11801550.04</v>
      </c>
      <c r="J2440" t="s">
        <v>641</v>
      </c>
    </row>
    <row r="2441" spans="1:10">
      <c r="A2441">
        <v>12</v>
      </c>
      <c r="B2441">
        <v>16</v>
      </c>
      <c r="C2441" t="s">
        <v>688</v>
      </c>
      <c r="D2441" t="s">
        <v>675</v>
      </c>
      <c r="E2441" t="s">
        <v>697</v>
      </c>
      <c r="F2441">
        <v>718.9</v>
      </c>
      <c r="G2441">
        <v>0</v>
      </c>
      <c r="H2441" t="s">
        <v>602</v>
      </c>
      <c r="I2441">
        <v>11802268.94</v>
      </c>
      <c r="J2441" t="s">
        <v>641</v>
      </c>
    </row>
    <row r="2442" hidden="1" spans="1:10">
      <c r="A2442">
        <v>12</v>
      </c>
      <c r="B2442">
        <v>17</v>
      </c>
      <c r="C2442" t="s">
        <v>689</v>
      </c>
      <c r="D2442" t="s">
        <v>822</v>
      </c>
      <c r="E2442" t="s">
        <v>671</v>
      </c>
      <c r="F2442">
        <v>0</v>
      </c>
      <c r="G2442">
        <v>22131.62</v>
      </c>
      <c r="H2442" t="s">
        <v>602</v>
      </c>
      <c r="I2442">
        <v>11780137.32</v>
      </c>
      <c r="J2442" t="s">
        <v>641</v>
      </c>
    </row>
    <row r="2443" hidden="1" spans="1:10">
      <c r="A2443">
        <v>12</v>
      </c>
      <c r="B2443">
        <v>17</v>
      </c>
      <c r="C2443" t="s">
        <v>689</v>
      </c>
      <c r="D2443" t="s">
        <v>672</v>
      </c>
      <c r="E2443" t="s">
        <v>671</v>
      </c>
      <c r="F2443">
        <v>0</v>
      </c>
      <c r="G2443">
        <v>12056.33</v>
      </c>
      <c r="H2443" t="s">
        <v>602</v>
      </c>
      <c r="I2443">
        <v>11768080.99</v>
      </c>
      <c r="J2443" t="s">
        <v>641</v>
      </c>
    </row>
    <row r="2444" spans="1:10">
      <c r="A2444">
        <v>12</v>
      </c>
      <c r="B2444">
        <v>17</v>
      </c>
      <c r="C2444" t="s">
        <v>689</v>
      </c>
      <c r="D2444" t="s">
        <v>708</v>
      </c>
      <c r="E2444" t="s">
        <v>690</v>
      </c>
      <c r="F2444">
        <v>978.51</v>
      </c>
      <c r="G2444">
        <v>0</v>
      </c>
      <c r="H2444" t="s">
        <v>602</v>
      </c>
      <c r="I2444">
        <v>11769059.5</v>
      </c>
      <c r="J2444" t="s">
        <v>641</v>
      </c>
    </row>
    <row r="2445" spans="1:10">
      <c r="A2445">
        <v>12</v>
      </c>
      <c r="B2445">
        <v>17</v>
      </c>
      <c r="C2445" t="s">
        <v>689</v>
      </c>
      <c r="D2445" t="s">
        <v>667</v>
      </c>
      <c r="E2445" t="s">
        <v>690</v>
      </c>
      <c r="F2445">
        <v>37093.34</v>
      </c>
      <c r="G2445">
        <v>0</v>
      </c>
      <c r="H2445" t="s">
        <v>602</v>
      </c>
      <c r="I2445">
        <v>11806152.84</v>
      </c>
      <c r="J2445" t="s">
        <v>641</v>
      </c>
    </row>
    <row r="2446" spans="1:10">
      <c r="A2446">
        <v>12</v>
      </c>
      <c r="B2446">
        <v>17</v>
      </c>
      <c r="C2446" t="s">
        <v>689</v>
      </c>
      <c r="D2446" t="s">
        <v>685</v>
      </c>
      <c r="E2446" t="s">
        <v>690</v>
      </c>
      <c r="F2446">
        <v>4193.59</v>
      </c>
      <c r="G2446">
        <v>0</v>
      </c>
      <c r="H2446" t="s">
        <v>602</v>
      </c>
      <c r="I2446">
        <v>11810346.43</v>
      </c>
      <c r="J2446" t="s">
        <v>641</v>
      </c>
    </row>
    <row r="2447" hidden="1" spans="1:10">
      <c r="A2447">
        <v>12</v>
      </c>
      <c r="B2447">
        <v>18</v>
      </c>
      <c r="C2447" t="s">
        <v>691</v>
      </c>
      <c r="D2447" t="s">
        <v>795</v>
      </c>
      <c r="E2447" t="s">
        <v>671</v>
      </c>
      <c r="F2447">
        <v>0</v>
      </c>
      <c r="G2447">
        <v>1650.87</v>
      </c>
      <c r="H2447" t="s">
        <v>602</v>
      </c>
      <c r="I2447">
        <v>11808695.56</v>
      </c>
      <c r="J2447" t="s">
        <v>641</v>
      </c>
    </row>
    <row r="2448" hidden="1" spans="1:10">
      <c r="A2448">
        <v>12</v>
      </c>
      <c r="B2448">
        <v>18</v>
      </c>
      <c r="C2448" t="s">
        <v>691</v>
      </c>
      <c r="D2448" t="s">
        <v>672</v>
      </c>
      <c r="E2448" t="s">
        <v>671</v>
      </c>
      <c r="F2448">
        <v>0</v>
      </c>
      <c r="G2448">
        <v>12006.3</v>
      </c>
      <c r="H2448" t="s">
        <v>602</v>
      </c>
      <c r="I2448">
        <v>11796689.26</v>
      </c>
      <c r="J2448" t="s">
        <v>641</v>
      </c>
    </row>
    <row r="2449" hidden="1" spans="1:10">
      <c r="A2449">
        <v>12</v>
      </c>
      <c r="B2449">
        <v>18</v>
      </c>
      <c r="C2449" t="s">
        <v>691</v>
      </c>
      <c r="D2449" t="s">
        <v>646</v>
      </c>
      <c r="E2449" t="s">
        <v>671</v>
      </c>
      <c r="F2449">
        <v>0</v>
      </c>
      <c r="G2449">
        <v>2791.47</v>
      </c>
      <c r="H2449" t="s">
        <v>602</v>
      </c>
      <c r="I2449">
        <v>11793897.79</v>
      </c>
      <c r="J2449" t="s">
        <v>641</v>
      </c>
    </row>
    <row r="2450" hidden="1" spans="1:10">
      <c r="A2450">
        <v>12</v>
      </c>
      <c r="B2450">
        <v>18</v>
      </c>
      <c r="C2450" t="s">
        <v>691</v>
      </c>
      <c r="D2450" t="s">
        <v>822</v>
      </c>
      <c r="E2450" t="s">
        <v>671</v>
      </c>
      <c r="F2450">
        <v>0</v>
      </c>
      <c r="G2450">
        <v>1580.83</v>
      </c>
      <c r="H2450" t="s">
        <v>602</v>
      </c>
      <c r="I2450">
        <v>11792316.96</v>
      </c>
      <c r="J2450" t="s">
        <v>641</v>
      </c>
    </row>
    <row r="2451" spans="1:10">
      <c r="A2451">
        <v>12</v>
      </c>
      <c r="B2451">
        <v>18</v>
      </c>
      <c r="C2451" t="s">
        <v>691</v>
      </c>
      <c r="D2451" t="s">
        <v>736</v>
      </c>
      <c r="E2451" t="s">
        <v>697</v>
      </c>
      <c r="F2451">
        <v>858.69</v>
      </c>
      <c r="G2451">
        <v>0</v>
      </c>
      <c r="H2451" t="s">
        <v>602</v>
      </c>
      <c r="I2451">
        <v>11793175.65</v>
      </c>
      <c r="J2451" t="s">
        <v>641</v>
      </c>
    </row>
    <row r="2452" spans="1:10">
      <c r="A2452">
        <v>12</v>
      </c>
      <c r="B2452">
        <v>18</v>
      </c>
      <c r="C2452" t="s">
        <v>691</v>
      </c>
      <c r="D2452" t="s">
        <v>657</v>
      </c>
      <c r="E2452" t="s">
        <v>697</v>
      </c>
      <c r="F2452">
        <v>5162.11</v>
      </c>
      <c r="G2452">
        <v>0</v>
      </c>
      <c r="H2452" t="s">
        <v>602</v>
      </c>
      <c r="I2452">
        <v>11798337.76</v>
      </c>
      <c r="J2452" t="s">
        <v>641</v>
      </c>
    </row>
    <row r="2453" spans="1:10">
      <c r="A2453">
        <v>12</v>
      </c>
      <c r="B2453">
        <v>18</v>
      </c>
      <c r="C2453" t="s">
        <v>691</v>
      </c>
      <c r="D2453" t="s">
        <v>823</v>
      </c>
      <c r="E2453" t="s">
        <v>697</v>
      </c>
      <c r="F2453">
        <v>3175.15</v>
      </c>
      <c r="G2453">
        <v>0</v>
      </c>
      <c r="H2453" t="s">
        <v>602</v>
      </c>
      <c r="I2453">
        <v>11801512.91</v>
      </c>
      <c r="J2453" t="s">
        <v>641</v>
      </c>
    </row>
    <row r="2454" hidden="1" spans="1:10">
      <c r="A2454">
        <v>12</v>
      </c>
      <c r="B2454">
        <v>19</v>
      </c>
      <c r="C2454" t="s">
        <v>694</v>
      </c>
      <c r="D2454" t="s">
        <v>711</v>
      </c>
      <c r="E2454" t="s">
        <v>671</v>
      </c>
      <c r="F2454">
        <v>0</v>
      </c>
      <c r="G2454">
        <v>2511.32</v>
      </c>
      <c r="H2454" t="s">
        <v>602</v>
      </c>
      <c r="I2454">
        <v>11799001.59</v>
      </c>
      <c r="J2454" t="s">
        <v>641</v>
      </c>
    </row>
    <row r="2455" hidden="1" spans="1:10">
      <c r="A2455">
        <v>12</v>
      </c>
      <c r="B2455">
        <v>19</v>
      </c>
      <c r="C2455" t="s">
        <v>694</v>
      </c>
      <c r="D2455" t="s">
        <v>646</v>
      </c>
      <c r="E2455" t="s">
        <v>671</v>
      </c>
      <c r="F2455">
        <v>0</v>
      </c>
      <c r="G2455">
        <v>1760.93</v>
      </c>
      <c r="H2455" t="s">
        <v>602</v>
      </c>
      <c r="I2455">
        <v>11797240.66</v>
      </c>
      <c r="J2455" t="s">
        <v>641</v>
      </c>
    </row>
    <row r="2456" hidden="1" spans="1:10">
      <c r="A2456">
        <v>12</v>
      </c>
      <c r="B2456">
        <v>19</v>
      </c>
      <c r="C2456" t="s">
        <v>694</v>
      </c>
      <c r="D2456" t="s">
        <v>780</v>
      </c>
      <c r="E2456" t="s">
        <v>671</v>
      </c>
      <c r="F2456">
        <v>0</v>
      </c>
      <c r="G2456">
        <v>2891.52</v>
      </c>
      <c r="H2456" t="s">
        <v>602</v>
      </c>
      <c r="I2456">
        <v>11794349.14</v>
      </c>
      <c r="J2456" t="s">
        <v>641</v>
      </c>
    </row>
    <row r="2457" hidden="1" spans="1:10">
      <c r="A2457">
        <v>12</v>
      </c>
      <c r="B2457">
        <v>19</v>
      </c>
      <c r="C2457" t="s">
        <v>694</v>
      </c>
      <c r="D2457" t="s">
        <v>661</v>
      </c>
      <c r="E2457" t="s">
        <v>671</v>
      </c>
      <c r="F2457">
        <v>0</v>
      </c>
      <c r="G2457">
        <v>5512.9</v>
      </c>
      <c r="H2457" t="s">
        <v>602</v>
      </c>
      <c r="I2457">
        <v>11788836.24</v>
      </c>
      <c r="J2457" t="s">
        <v>641</v>
      </c>
    </row>
    <row r="2458" spans="1:10">
      <c r="A2458">
        <v>12</v>
      </c>
      <c r="B2458">
        <v>19</v>
      </c>
      <c r="C2458" t="s">
        <v>694</v>
      </c>
      <c r="D2458" t="s">
        <v>702</v>
      </c>
      <c r="E2458" t="s">
        <v>697</v>
      </c>
      <c r="F2458">
        <v>878.66</v>
      </c>
      <c r="G2458">
        <v>0</v>
      </c>
      <c r="H2458" t="s">
        <v>602</v>
      </c>
      <c r="I2458">
        <v>11789714.9</v>
      </c>
      <c r="J2458" t="s">
        <v>641</v>
      </c>
    </row>
    <row r="2459" spans="1:10">
      <c r="A2459">
        <v>12</v>
      </c>
      <c r="B2459">
        <v>19</v>
      </c>
      <c r="C2459" t="s">
        <v>694</v>
      </c>
      <c r="D2459" t="s">
        <v>657</v>
      </c>
      <c r="E2459" t="s">
        <v>697</v>
      </c>
      <c r="F2459">
        <v>5082.24</v>
      </c>
      <c r="G2459">
        <v>0</v>
      </c>
      <c r="H2459" t="s">
        <v>602</v>
      </c>
      <c r="I2459">
        <v>11794797.14</v>
      </c>
      <c r="J2459" t="s">
        <v>641</v>
      </c>
    </row>
    <row r="2460" spans="1:10">
      <c r="A2460">
        <v>12</v>
      </c>
      <c r="B2460">
        <v>19</v>
      </c>
      <c r="C2460" t="s">
        <v>694</v>
      </c>
      <c r="D2460" t="s">
        <v>668</v>
      </c>
      <c r="E2460" t="s">
        <v>697</v>
      </c>
      <c r="F2460">
        <v>5681.32</v>
      </c>
      <c r="G2460">
        <v>0</v>
      </c>
      <c r="H2460" t="s">
        <v>602</v>
      </c>
      <c r="I2460">
        <v>11800478.46</v>
      </c>
      <c r="J2460" t="s">
        <v>641</v>
      </c>
    </row>
    <row r="2461" spans="1:10">
      <c r="A2461">
        <v>12</v>
      </c>
      <c r="B2461">
        <v>19</v>
      </c>
      <c r="C2461" t="s">
        <v>694</v>
      </c>
      <c r="D2461" t="s">
        <v>680</v>
      </c>
      <c r="E2461" t="s">
        <v>697</v>
      </c>
      <c r="F2461">
        <v>728.88</v>
      </c>
      <c r="G2461">
        <v>0</v>
      </c>
      <c r="H2461" t="s">
        <v>602</v>
      </c>
      <c r="I2461">
        <v>11801207.34</v>
      </c>
      <c r="J2461" t="s">
        <v>641</v>
      </c>
    </row>
    <row r="2462" hidden="1" spans="1:10">
      <c r="A2462">
        <v>12</v>
      </c>
      <c r="B2462">
        <v>20</v>
      </c>
      <c r="C2462" t="s">
        <v>698</v>
      </c>
      <c r="D2462" t="s">
        <v>672</v>
      </c>
      <c r="E2462" t="s">
        <v>671</v>
      </c>
      <c r="F2462">
        <v>0</v>
      </c>
      <c r="G2462">
        <v>11956.28</v>
      </c>
      <c r="H2462" t="s">
        <v>602</v>
      </c>
      <c r="I2462">
        <v>11789251.06</v>
      </c>
      <c r="J2462" t="s">
        <v>641</v>
      </c>
    </row>
    <row r="2463" hidden="1" spans="1:10">
      <c r="A2463">
        <v>12</v>
      </c>
      <c r="B2463">
        <v>20</v>
      </c>
      <c r="C2463" t="s">
        <v>698</v>
      </c>
      <c r="D2463" t="s">
        <v>646</v>
      </c>
      <c r="E2463" t="s">
        <v>671</v>
      </c>
      <c r="F2463">
        <v>0</v>
      </c>
      <c r="G2463">
        <v>850.45</v>
      </c>
      <c r="H2463" t="s">
        <v>602</v>
      </c>
      <c r="I2463">
        <v>11788400.61</v>
      </c>
      <c r="J2463" t="s">
        <v>641</v>
      </c>
    </row>
    <row r="2464" hidden="1" spans="1:10">
      <c r="A2464">
        <v>12</v>
      </c>
      <c r="B2464">
        <v>20</v>
      </c>
      <c r="C2464" t="s">
        <v>698</v>
      </c>
      <c r="D2464" t="s">
        <v>780</v>
      </c>
      <c r="E2464" t="s">
        <v>671</v>
      </c>
      <c r="F2464">
        <v>0</v>
      </c>
      <c r="G2464">
        <v>2851.5</v>
      </c>
      <c r="H2464" t="s">
        <v>602</v>
      </c>
      <c r="I2464">
        <v>11785549.11</v>
      </c>
      <c r="J2464" t="s">
        <v>641</v>
      </c>
    </row>
    <row r="2465" spans="1:10">
      <c r="A2465">
        <v>12</v>
      </c>
      <c r="B2465">
        <v>20</v>
      </c>
      <c r="C2465" t="s">
        <v>698</v>
      </c>
      <c r="D2465" t="s">
        <v>721</v>
      </c>
      <c r="E2465" t="s">
        <v>690</v>
      </c>
      <c r="F2465">
        <v>19969.5</v>
      </c>
      <c r="G2465">
        <v>0</v>
      </c>
      <c r="H2465" t="s">
        <v>602</v>
      </c>
      <c r="I2465">
        <v>11805518.61</v>
      </c>
      <c r="J2465" t="s">
        <v>641</v>
      </c>
    </row>
    <row r="2466" spans="1:10">
      <c r="A2466">
        <v>12</v>
      </c>
      <c r="B2466">
        <v>20</v>
      </c>
      <c r="C2466" t="s">
        <v>698</v>
      </c>
      <c r="D2466" t="s">
        <v>685</v>
      </c>
      <c r="E2466" t="s">
        <v>690</v>
      </c>
      <c r="F2466">
        <v>8636.8</v>
      </c>
      <c r="G2466">
        <v>0</v>
      </c>
      <c r="H2466" t="s">
        <v>602</v>
      </c>
      <c r="I2466">
        <v>11814155.41</v>
      </c>
      <c r="J2466" t="s">
        <v>641</v>
      </c>
    </row>
    <row r="2467" spans="1:10">
      <c r="A2467">
        <v>12</v>
      </c>
      <c r="B2467">
        <v>20</v>
      </c>
      <c r="C2467" t="s">
        <v>698</v>
      </c>
      <c r="D2467" t="s">
        <v>657</v>
      </c>
      <c r="E2467" t="s">
        <v>690</v>
      </c>
      <c r="F2467">
        <v>5222.01</v>
      </c>
      <c r="G2467">
        <v>0</v>
      </c>
      <c r="H2467" t="s">
        <v>602</v>
      </c>
      <c r="I2467">
        <v>11819377.42</v>
      </c>
      <c r="J2467" t="s">
        <v>641</v>
      </c>
    </row>
    <row r="2468" hidden="1" spans="1:10">
      <c r="A2468">
        <v>12</v>
      </c>
      <c r="B2468">
        <v>23</v>
      </c>
      <c r="C2468" t="s">
        <v>700</v>
      </c>
      <c r="D2468" t="s">
        <v>745</v>
      </c>
      <c r="E2468" t="s">
        <v>671</v>
      </c>
      <c r="F2468">
        <v>0</v>
      </c>
      <c r="G2468">
        <v>71337.43</v>
      </c>
      <c r="H2468" t="s">
        <v>602</v>
      </c>
      <c r="I2468">
        <v>11748039.99</v>
      </c>
      <c r="J2468" t="s">
        <v>641</v>
      </c>
    </row>
    <row r="2469" hidden="1" spans="1:10">
      <c r="A2469">
        <v>12</v>
      </c>
      <c r="B2469">
        <v>23</v>
      </c>
      <c r="C2469" t="s">
        <v>700</v>
      </c>
      <c r="D2469" t="s">
        <v>793</v>
      </c>
      <c r="E2469" t="s">
        <v>671</v>
      </c>
      <c r="F2469">
        <v>0</v>
      </c>
      <c r="G2469">
        <v>1140.6</v>
      </c>
      <c r="H2469" t="s">
        <v>602</v>
      </c>
      <c r="I2469">
        <v>11746899.39</v>
      </c>
      <c r="J2469" t="s">
        <v>641</v>
      </c>
    </row>
    <row r="2470" hidden="1" spans="1:10">
      <c r="A2470">
        <v>12</v>
      </c>
      <c r="B2470">
        <v>23</v>
      </c>
      <c r="C2470" t="s">
        <v>700</v>
      </c>
      <c r="D2470" t="s">
        <v>679</v>
      </c>
      <c r="E2470" t="s">
        <v>671</v>
      </c>
      <c r="F2470">
        <v>0</v>
      </c>
      <c r="G2470">
        <v>730.39</v>
      </c>
      <c r="H2470" t="s">
        <v>602</v>
      </c>
      <c r="I2470">
        <v>11746169</v>
      </c>
      <c r="J2470" t="s">
        <v>641</v>
      </c>
    </row>
    <row r="2471" spans="1:10">
      <c r="A2471">
        <v>12</v>
      </c>
      <c r="B2471">
        <v>23</v>
      </c>
      <c r="C2471" t="s">
        <v>700</v>
      </c>
      <c r="D2471" t="s">
        <v>657</v>
      </c>
      <c r="E2471" t="s">
        <v>690</v>
      </c>
      <c r="F2471">
        <v>2645.95</v>
      </c>
      <c r="G2471">
        <v>0</v>
      </c>
      <c r="H2471" t="s">
        <v>602</v>
      </c>
      <c r="I2471">
        <v>11748814.95</v>
      </c>
      <c r="J2471" t="s">
        <v>641</v>
      </c>
    </row>
    <row r="2472" spans="1:10">
      <c r="A2472">
        <v>12</v>
      </c>
      <c r="B2472">
        <v>23</v>
      </c>
      <c r="C2472" t="s">
        <v>700</v>
      </c>
      <c r="D2472" t="s">
        <v>668</v>
      </c>
      <c r="E2472" t="s">
        <v>690</v>
      </c>
      <c r="F2472">
        <v>29754.55</v>
      </c>
      <c r="G2472">
        <v>0</v>
      </c>
      <c r="H2472" t="s">
        <v>602</v>
      </c>
      <c r="I2472">
        <v>11778569.5</v>
      </c>
      <c r="J2472" t="s">
        <v>641</v>
      </c>
    </row>
    <row r="2473" spans="1:10">
      <c r="A2473">
        <v>12</v>
      </c>
      <c r="B2473">
        <v>23</v>
      </c>
      <c r="C2473" t="s">
        <v>700</v>
      </c>
      <c r="D2473" t="s">
        <v>685</v>
      </c>
      <c r="E2473" t="s">
        <v>690</v>
      </c>
      <c r="F2473">
        <v>13329.64</v>
      </c>
      <c r="G2473">
        <v>0</v>
      </c>
      <c r="H2473" t="s">
        <v>602</v>
      </c>
      <c r="I2473">
        <v>11791899.14</v>
      </c>
      <c r="J2473" t="s">
        <v>641</v>
      </c>
    </row>
    <row r="2474" spans="1:10">
      <c r="A2474">
        <v>12</v>
      </c>
      <c r="B2474">
        <v>23</v>
      </c>
      <c r="C2474" t="s">
        <v>700</v>
      </c>
      <c r="D2474" t="s">
        <v>680</v>
      </c>
      <c r="E2474" t="s">
        <v>690</v>
      </c>
      <c r="F2474">
        <v>1487.72</v>
      </c>
      <c r="G2474">
        <v>0</v>
      </c>
      <c r="H2474" t="s">
        <v>602</v>
      </c>
      <c r="I2474">
        <v>11793386.86</v>
      </c>
      <c r="J2474" t="s">
        <v>641</v>
      </c>
    </row>
    <row r="2475" spans="1:10">
      <c r="A2475">
        <v>12</v>
      </c>
      <c r="B2475">
        <v>23</v>
      </c>
      <c r="C2475" t="s">
        <v>700</v>
      </c>
      <c r="D2475" t="s">
        <v>702</v>
      </c>
      <c r="E2475" t="s">
        <v>690</v>
      </c>
      <c r="F2475">
        <v>12281.22</v>
      </c>
      <c r="G2475">
        <v>0</v>
      </c>
      <c r="H2475" t="s">
        <v>602</v>
      </c>
      <c r="I2475">
        <v>11805668.08</v>
      </c>
      <c r="J2475" t="s">
        <v>641</v>
      </c>
    </row>
    <row r="2476" spans="1:10">
      <c r="A2476">
        <v>12</v>
      </c>
      <c r="B2476">
        <v>23</v>
      </c>
      <c r="C2476" t="s">
        <v>700</v>
      </c>
      <c r="D2476" t="s">
        <v>721</v>
      </c>
      <c r="E2476" t="s">
        <v>690</v>
      </c>
      <c r="F2476">
        <v>40088.77</v>
      </c>
      <c r="G2476">
        <v>0</v>
      </c>
      <c r="H2476" t="s">
        <v>602</v>
      </c>
      <c r="I2476">
        <v>11845756.85</v>
      </c>
      <c r="J2476" t="s">
        <v>641</v>
      </c>
    </row>
    <row r="2477" hidden="1" spans="1:10">
      <c r="A2477">
        <v>12</v>
      </c>
      <c r="B2477">
        <v>24</v>
      </c>
      <c r="C2477" t="s">
        <v>703</v>
      </c>
      <c r="D2477" t="s">
        <v>679</v>
      </c>
      <c r="E2477" t="s">
        <v>671</v>
      </c>
      <c r="F2477">
        <v>0</v>
      </c>
      <c r="G2477">
        <v>1500.8</v>
      </c>
      <c r="H2477" t="s">
        <v>602</v>
      </c>
      <c r="I2477">
        <v>11844256.05</v>
      </c>
      <c r="J2477" t="s">
        <v>641</v>
      </c>
    </row>
    <row r="2478" hidden="1" spans="1:10">
      <c r="A2478">
        <v>12</v>
      </c>
      <c r="B2478">
        <v>24</v>
      </c>
      <c r="C2478" t="s">
        <v>703</v>
      </c>
      <c r="D2478" t="s">
        <v>822</v>
      </c>
      <c r="E2478" t="s">
        <v>671</v>
      </c>
      <c r="F2478">
        <v>0</v>
      </c>
      <c r="G2478">
        <v>112238.9</v>
      </c>
      <c r="H2478" t="s">
        <v>602</v>
      </c>
      <c r="I2478">
        <v>11732017.15</v>
      </c>
      <c r="J2478" t="s">
        <v>641</v>
      </c>
    </row>
    <row r="2479" hidden="1" spans="1:10">
      <c r="A2479">
        <v>12</v>
      </c>
      <c r="B2479">
        <v>24</v>
      </c>
      <c r="C2479" t="s">
        <v>703</v>
      </c>
      <c r="D2479" t="s">
        <v>661</v>
      </c>
      <c r="E2479" t="s">
        <v>671</v>
      </c>
      <c r="F2479">
        <v>0</v>
      </c>
      <c r="G2479">
        <v>5993.15</v>
      </c>
      <c r="H2479" t="s">
        <v>602</v>
      </c>
      <c r="I2479">
        <v>11726024</v>
      </c>
      <c r="J2479" t="s">
        <v>641</v>
      </c>
    </row>
    <row r="2480" spans="1:10">
      <c r="A2480">
        <v>12</v>
      </c>
      <c r="B2480">
        <v>24</v>
      </c>
      <c r="C2480" t="s">
        <v>703</v>
      </c>
      <c r="D2480" t="s">
        <v>736</v>
      </c>
      <c r="E2480" t="s">
        <v>690</v>
      </c>
      <c r="F2480">
        <v>878.66</v>
      </c>
      <c r="G2480">
        <v>0</v>
      </c>
      <c r="H2480" t="s">
        <v>602</v>
      </c>
      <c r="I2480">
        <v>11726902.66</v>
      </c>
      <c r="J2480" t="s">
        <v>641</v>
      </c>
    </row>
    <row r="2481" spans="1:10">
      <c r="A2481">
        <v>12</v>
      </c>
      <c r="B2481">
        <v>24</v>
      </c>
      <c r="C2481" t="s">
        <v>703</v>
      </c>
      <c r="D2481" t="s">
        <v>686</v>
      </c>
      <c r="E2481" t="s">
        <v>690</v>
      </c>
      <c r="F2481">
        <v>3394.82</v>
      </c>
      <c r="G2481">
        <v>0</v>
      </c>
      <c r="H2481" t="s">
        <v>602</v>
      </c>
      <c r="I2481">
        <v>11730297.48</v>
      </c>
      <c r="J2481" t="s">
        <v>641</v>
      </c>
    </row>
    <row r="2482" spans="1:10">
      <c r="A2482">
        <v>12</v>
      </c>
      <c r="B2482">
        <v>24</v>
      </c>
      <c r="C2482" t="s">
        <v>703</v>
      </c>
      <c r="D2482" t="s">
        <v>680</v>
      </c>
      <c r="E2482" t="s">
        <v>690</v>
      </c>
      <c r="F2482">
        <v>3814.15</v>
      </c>
      <c r="G2482">
        <v>0</v>
      </c>
      <c r="H2482" t="s">
        <v>602</v>
      </c>
      <c r="I2482">
        <v>11734111.63</v>
      </c>
      <c r="J2482" t="s">
        <v>641</v>
      </c>
    </row>
    <row r="2483" spans="1:10">
      <c r="A2483">
        <v>12</v>
      </c>
      <c r="B2483">
        <v>24</v>
      </c>
      <c r="C2483" t="s">
        <v>703</v>
      </c>
      <c r="D2483" t="s">
        <v>702</v>
      </c>
      <c r="E2483" t="s">
        <v>690</v>
      </c>
      <c r="F2483">
        <v>2296.49</v>
      </c>
      <c r="G2483">
        <v>0</v>
      </c>
      <c r="H2483" t="s">
        <v>602</v>
      </c>
      <c r="I2483">
        <v>11736408.12</v>
      </c>
      <c r="J2483" t="s">
        <v>641</v>
      </c>
    </row>
    <row r="2484" hidden="1" spans="1:10">
      <c r="A2484">
        <v>12</v>
      </c>
      <c r="B2484">
        <v>25</v>
      </c>
      <c r="C2484" t="s">
        <v>704</v>
      </c>
      <c r="D2484" t="s">
        <v>646</v>
      </c>
      <c r="E2484" t="s">
        <v>671</v>
      </c>
      <c r="F2484">
        <v>0</v>
      </c>
      <c r="G2484">
        <v>830.44</v>
      </c>
      <c r="H2484" t="s">
        <v>602</v>
      </c>
      <c r="I2484">
        <v>11735577.68</v>
      </c>
      <c r="J2484" t="s">
        <v>641</v>
      </c>
    </row>
    <row r="2485" hidden="1" spans="1:10">
      <c r="A2485">
        <v>12</v>
      </c>
      <c r="B2485">
        <v>25</v>
      </c>
      <c r="C2485" t="s">
        <v>704</v>
      </c>
      <c r="D2485" t="s">
        <v>679</v>
      </c>
      <c r="E2485" t="s">
        <v>671</v>
      </c>
      <c r="F2485">
        <v>0</v>
      </c>
      <c r="G2485">
        <v>750.4</v>
      </c>
      <c r="H2485" t="s">
        <v>602</v>
      </c>
      <c r="I2485">
        <v>11734827.28</v>
      </c>
      <c r="J2485" t="s">
        <v>641</v>
      </c>
    </row>
    <row r="2486" spans="1:10">
      <c r="A2486">
        <v>12</v>
      </c>
      <c r="B2486">
        <v>25</v>
      </c>
      <c r="C2486" t="s">
        <v>704</v>
      </c>
      <c r="D2486" t="s">
        <v>673</v>
      </c>
      <c r="E2486" t="s">
        <v>690</v>
      </c>
      <c r="F2486">
        <v>12610.73</v>
      </c>
      <c r="G2486">
        <v>0</v>
      </c>
      <c r="H2486" t="s">
        <v>602</v>
      </c>
      <c r="I2486">
        <v>11747438.01</v>
      </c>
      <c r="J2486" t="s">
        <v>641</v>
      </c>
    </row>
    <row r="2487" spans="1:10">
      <c r="A2487">
        <v>12</v>
      </c>
      <c r="B2487">
        <v>25</v>
      </c>
      <c r="C2487" t="s">
        <v>704</v>
      </c>
      <c r="D2487" t="s">
        <v>708</v>
      </c>
      <c r="E2487" t="s">
        <v>690</v>
      </c>
      <c r="F2487">
        <v>848.7</v>
      </c>
      <c r="G2487">
        <v>0</v>
      </c>
      <c r="H2487" t="s">
        <v>602</v>
      </c>
      <c r="I2487">
        <v>11748286.71</v>
      </c>
      <c r="J2487" t="s">
        <v>641</v>
      </c>
    </row>
    <row r="2488" hidden="1" spans="1:10">
      <c r="A2488">
        <v>12</v>
      </c>
      <c r="B2488">
        <v>26</v>
      </c>
      <c r="C2488" t="s">
        <v>707</v>
      </c>
      <c r="D2488" t="s">
        <v>672</v>
      </c>
      <c r="E2488" t="s">
        <v>671</v>
      </c>
      <c r="F2488">
        <v>0</v>
      </c>
      <c r="G2488">
        <v>24913.07</v>
      </c>
      <c r="H2488" t="s">
        <v>602</v>
      </c>
      <c r="I2488">
        <v>11723373.64</v>
      </c>
      <c r="J2488" t="s">
        <v>641</v>
      </c>
    </row>
    <row r="2489" hidden="1" spans="1:10">
      <c r="A2489">
        <v>12</v>
      </c>
      <c r="B2489">
        <v>26</v>
      </c>
      <c r="C2489" t="s">
        <v>707</v>
      </c>
      <c r="D2489" t="s">
        <v>646</v>
      </c>
      <c r="E2489" t="s">
        <v>671</v>
      </c>
      <c r="F2489">
        <v>0</v>
      </c>
      <c r="G2489">
        <v>830.44</v>
      </c>
      <c r="H2489" t="s">
        <v>602</v>
      </c>
      <c r="I2489">
        <v>11722543.2</v>
      </c>
      <c r="J2489" t="s">
        <v>641</v>
      </c>
    </row>
    <row r="2490" hidden="1" spans="1:10">
      <c r="A2490">
        <v>12</v>
      </c>
      <c r="B2490">
        <v>26</v>
      </c>
      <c r="C2490" t="s">
        <v>707</v>
      </c>
      <c r="D2490" t="s">
        <v>822</v>
      </c>
      <c r="E2490" t="s">
        <v>671</v>
      </c>
      <c r="F2490">
        <v>0</v>
      </c>
      <c r="G2490">
        <v>1570.83</v>
      </c>
      <c r="H2490" t="s">
        <v>602</v>
      </c>
      <c r="I2490">
        <v>11720972.37</v>
      </c>
      <c r="J2490" t="s">
        <v>641</v>
      </c>
    </row>
    <row r="2491" hidden="1" spans="1:10">
      <c r="A2491">
        <v>12</v>
      </c>
      <c r="B2491">
        <v>26</v>
      </c>
      <c r="C2491" t="s">
        <v>707</v>
      </c>
      <c r="D2491" t="s">
        <v>683</v>
      </c>
      <c r="E2491" t="s">
        <v>671</v>
      </c>
      <c r="F2491">
        <v>0</v>
      </c>
      <c r="G2491">
        <v>1410.75</v>
      </c>
      <c r="H2491" t="s">
        <v>602</v>
      </c>
      <c r="I2491">
        <v>11719561.62</v>
      </c>
      <c r="J2491" t="s">
        <v>641</v>
      </c>
    </row>
    <row r="2492" spans="1:10">
      <c r="A2492">
        <v>12</v>
      </c>
      <c r="B2492">
        <v>26</v>
      </c>
      <c r="C2492" t="s">
        <v>707</v>
      </c>
      <c r="D2492" t="s">
        <v>721</v>
      </c>
      <c r="E2492" t="s">
        <v>697</v>
      </c>
      <c r="F2492">
        <v>42085.72</v>
      </c>
      <c r="G2492">
        <v>0</v>
      </c>
      <c r="H2492" t="s">
        <v>602</v>
      </c>
      <c r="I2492">
        <v>11761647.34</v>
      </c>
      <c r="J2492" t="s">
        <v>641</v>
      </c>
    </row>
    <row r="2493" spans="1:10">
      <c r="A2493">
        <v>12</v>
      </c>
      <c r="B2493">
        <v>26</v>
      </c>
      <c r="C2493" t="s">
        <v>707</v>
      </c>
      <c r="D2493" t="s">
        <v>686</v>
      </c>
      <c r="E2493" t="s">
        <v>697</v>
      </c>
      <c r="F2493">
        <v>3494.67</v>
      </c>
      <c r="G2493">
        <v>0</v>
      </c>
      <c r="H2493" t="s">
        <v>602</v>
      </c>
      <c r="I2493">
        <v>11765142.01</v>
      </c>
      <c r="J2493" t="s">
        <v>641</v>
      </c>
    </row>
    <row r="2494" spans="1:10">
      <c r="A2494">
        <v>12</v>
      </c>
      <c r="B2494">
        <v>26</v>
      </c>
      <c r="C2494" t="s">
        <v>707</v>
      </c>
      <c r="D2494" t="s">
        <v>673</v>
      </c>
      <c r="E2494" t="s">
        <v>697</v>
      </c>
      <c r="F2494">
        <v>38451.26</v>
      </c>
      <c r="G2494">
        <v>0</v>
      </c>
      <c r="H2494" t="s">
        <v>602</v>
      </c>
      <c r="I2494">
        <v>11803593.27</v>
      </c>
      <c r="J2494" t="s">
        <v>641</v>
      </c>
    </row>
    <row r="2495" spans="1:10">
      <c r="A2495">
        <v>12</v>
      </c>
      <c r="B2495">
        <v>26</v>
      </c>
      <c r="C2495" t="s">
        <v>707</v>
      </c>
      <c r="D2495" t="s">
        <v>675</v>
      </c>
      <c r="E2495" t="s">
        <v>697</v>
      </c>
      <c r="F2495">
        <v>718.9</v>
      </c>
      <c r="G2495">
        <v>0</v>
      </c>
      <c r="H2495" t="s">
        <v>602</v>
      </c>
      <c r="I2495">
        <v>11804312.17</v>
      </c>
      <c r="J2495" t="s">
        <v>641</v>
      </c>
    </row>
    <row r="2496" hidden="1" spans="1:10">
      <c r="A2496">
        <v>12</v>
      </c>
      <c r="B2496">
        <v>27</v>
      </c>
      <c r="C2496" t="s">
        <v>709</v>
      </c>
      <c r="D2496" t="s">
        <v>750</v>
      </c>
      <c r="E2496" t="s">
        <v>671</v>
      </c>
      <c r="F2496">
        <v>0</v>
      </c>
      <c r="G2496">
        <v>41371.71</v>
      </c>
      <c r="H2496" t="s">
        <v>602</v>
      </c>
      <c r="I2496">
        <v>11762940.46</v>
      </c>
      <c r="J2496" t="s">
        <v>641</v>
      </c>
    </row>
    <row r="2497" spans="1:10">
      <c r="A2497">
        <v>12</v>
      </c>
      <c r="B2497">
        <v>27</v>
      </c>
      <c r="C2497" t="s">
        <v>709</v>
      </c>
      <c r="D2497" t="s">
        <v>687</v>
      </c>
      <c r="E2497" t="s">
        <v>690</v>
      </c>
      <c r="F2497">
        <v>1417.83</v>
      </c>
      <c r="G2497">
        <v>0</v>
      </c>
      <c r="H2497" t="s">
        <v>602</v>
      </c>
      <c r="I2497">
        <v>11764358.29</v>
      </c>
      <c r="J2497" t="s">
        <v>641</v>
      </c>
    </row>
    <row r="2498" spans="1:10">
      <c r="A2498">
        <v>12</v>
      </c>
      <c r="B2498">
        <v>27</v>
      </c>
      <c r="C2498" t="s">
        <v>709</v>
      </c>
      <c r="D2498" t="s">
        <v>686</v>
      </c>
      <c r="E2498" t="s">
        <v>690</v>
      </c>
      <c r="F2498">
        <v>1807.23</v>
      </c>
      <c r="G2498">
        <v>0</v>
      </c>
      <c r="H2498" t="s">
        <v>602</v>
      </c>
      <c r="I2498">
        <v>11766165.52</v>
      </c>
      <c r="J2498" t="s">
        <v>641</v>
      </c>
    </row>
    <row r="2499" hidden="1" spans="1:10">
      <c r="A2499">
        <v>12</v>
      </c>
      <c r="B2499">
        <v>30</v>
      </c>
      <c r="C2499" t="s">
        <v>712</v>
      </c>
      <c r="D2499" t="s">
        <v>795</v>
      </c>
      <c r="E2499" t="s">
        <v>671</v>
      </c>
      <c r="F2499">
        <v>0</v>
      </c>
      <c r="G2499">
        <v>1880.99</v>
      </c>
      <c r="H2499" t="s">
        <v>602</v>
      </c>
      <c r="I2499">
        <v>11764284.53</v>
      </c>
      <c r="J2499" t="s">
        <v>641</v>
      </c>
    </row>
    <row r="2500" hidden="1" spans="1:10">
      <c r="A2500">
        <v>12</v>
      </c>
      <c r="B2500">
        <v>30</v>
      </c>
      <c r="C2500" t="s">
        <v>712</v>
      </c>
      <c r="D2500" t="s">
        <v>682</v>
      </c>
      <c r="E2500" t="s">
        <v>671</v>
      </c>
      <c r="F2500">
        <v>0</v>
      </c>
      <c r="G2500">
        <v>4712.48</v>
      </c>
      <c r="H2500" t="s">
        <v>602</v>
      </c>
      <c r="I2500">
        <v>11759572.05</v>
      </c>
      <c r="J2500" t="s">
        <v>641</v>
      </c>
    </row>
    <row r="2501" hidden="1" spans="1:10">
      <c r="A2501">
        <v>12</v>
      </c>
      <c r="B2501">
        <v>30</v>
      </c>
      <c r="C2501" t="s">
        <v>712</v>
      </c>
      <c r="D2501" t="s">
        <v>672</v>
      </c>
      <c r="E2501" t="s">
        <v>671</v>
      </c>
      <c r="F2501">
        <v>0</v>
      </c>
      <c r="G2501">
        <v>12906.77</v>
      </c>
      <c r="H2501" t="s">
        <v>602</v>
      </c>
      <c r="I2501">
        <v>11746665.28</v>
      </c>
      <c r="J2501" t="s">
        <v>641</v>
      </c>
    </row>
    <row r="2502" hidden="1" spans="1:10">
      <c r="A2502">
        <v>12</v>
      </c>
      <c r="B2502">
        <v>30</v>
      </c>
      <c r="C2502" t="s">
        <v>712</v>
      </c>
      <c r="D2502" t="s">
        <v>683</v>
      </c>
      <c r="E2502" t="s">
        <v>671</v>
      </c>
      <c r="F2502">
        <v>0</v>
      </c>
      <c r="G2502">
        <v>6743.57</v>
      </c>
      <c r="H2502" t="s">
        <v>602</v>
      </c>
      <c r="I2502">
        <v>11739921.71</v>
      </c>
      <c r="J2502" t="s">
        <v>641</v>
      </c>
    </row>
    <row r="2503" hidden="1" spans="1:10">
      <c r="A2503">
        <v>12</v>
      </c>
      <c r="B2503">
        <v>30</v>
      </c>
      <c r="C2503" t="s">
        <v>712</v>
      </c>
      <c r="D2503" t="s">
        <v>663</v>
      </c>
      <c r="E2503" t="s">
        <v>671</v>
      </c>
      <c r="F2503">
        <v>0</v>
      </c>
      <c r="G2503">
        <v>1390.73</v>
      </c>
      <c r="H2503" t="s">
        <v>602</v>
      </c>
      <c r="I2503">
        <v>11738530.98</v>
      </c>
      <c r="J2503" t="s">
        <v>641</v>
      </c>
    </row>
    <row r="2504" spans="1:10">
      <c r="A2504">
        <v>12</v>
      </c>
      <c r="B2504">
        <v>30</v>
      </c>
      <c r="C2504" t="s">
        <v>712</v>
      </c>
      <c r="D2504" t="s">
        <v>721</v>
      </c>
      <c r="E2504" t="s">
        <v>653</v>
      </c>
      <c r="F2504">
        <v>43184.04</v>
      </c>
      <c r="G2504">
        <v>0</v>
      </c>
      <c r="H2504" t="s">
        <v>602</v>
      </c>
      <c r="I2504">
        <v>11781715.02</v>
      </c>
      <c r="J2504" t="s">
        <v>641</v>
      </c>
    </row>
    <row r="2505" spans="1:10">
      <c r="A2505">
        <v>12</v>
      </c>
      <c r="B2505">
        <v>30</v>
      </c>
      <c r="C2505" t="s">
        <v>712</v>
      </c>
      <c r="D2505" t="s">
        <v>686</v>
      </c>
      <c r="E2505" t="s">
        <v>653</v>
      </c>
      <c r="F2505">
        <v>5681.31</v>
      </c>
      <c r="G2505">
        <v>0</v>
      </c>
      <c r="H2505" t="s">
        <v>602</v>
      </c>
      <c r="I2505">
        <v>11787396.33</v>
      </c>
      <c r="J2505" t="s">
        <v>641</v>
      </c>
    </row>
    <row r="2506" spans="1:10">
      <c r="A2506">
        <v>12</v>
      </c>
      <c r="B2506">
        <v>30</v>
      </c>
      <c r="C2506" t="s">
        <v>712</v>
      </c>
      <c r="D2506" t="s">
        <v>685</v>
      </c>
      <c r="E2506" t="s">
        <v>653</v>
      </c>
      <c r="F2506">
        <v>9435.58</v>
      </c>
      <c r="G2506">
        <v>0</v>
      </c>
      <c r="H2506" t="s">
        <v>602</v>
      </c>
      <c r="I2506">
        <v>11796831.91</v>
      </c>
      <c r="J2506" t="s">
        <v>641</v>
      </c>
    </row>
    <row r="2507" spans="1:10">
      <c r="A2507">
        <v>12</v>
      </c>
      <c r="B2507">
        <v>30</v>
      </c>
      <c r="C2507" t="s">
        <v>712</v>
      </c>
      <c r="D2507" t="s">
        <v>673</v>
      </c>
      <c r="E2507" t="s">
        <v>653</v>
      </c>
      <c r="F2507">
        <v>13129.94</v>
      </c>
      <c r="G2507">
        <v>0</v>
      </c>
      <c r="H2507" t="s">
        <v>602</v>
      </c>
      <c r="I2507">
        <v>11809961.85</v>
      </c>
      <c r="J2507" t="s">
        <v>641</v>
      </c>
    </row>
    <row r="2508" spans="1:10">
      <c r="A2508">
        <v>12</v>
      </c>
      <c r="B2508">
        <v>30</v>
      </c>
      <c r="C2508" t="s">
        <v>712</v>
      </c>
      <c r="D2508" t="s">
        <v>675</v>
      </c>
      <c r="E2508" t="s">
        <v>653</v>
      </c>
      <c r="F2508">
        <v>6859.49</v>
      </c>
      <c r="G2508">
        <v>0</v>
      </c>
      <c r="H2508" t="s">
        <v>602</v>
      </c>
      <c r="I2508">
        <v>11816821.34</v>
      </c>
      <c r="J2508" t="s">
        <v>641</v>
      </c>
    </row>
    <row r="2509" hidden="1" spans="1:10">
      <c r="A2509">
        <v>12</v>
      </c>
      <c r="B2509">
        <v>31</v>
      </c>
      <c r="C2509" t="s">
        <v>713</v>
      </c>
      <c r="D2509" t="s">
        <v>793</v>
      </c>
      <c r="E2509" t="s">
        <v>671</v>
      </c>
      <c r="F2509">
        <v>0</v>
      </c>
      <c r="G2509">
        <v>9555.04</v>
      </c>
      <c r="H2509" t="s">
        <v>602</v>
      </c>
      <c r="I2509">
        <v>11807266.3</v>
      </c>
      <c r="J2509" t="s">
        <v>641</v>
      </c>
    </row>
    <row r="2510" hidden="1" spans="1:10">
      <c r="A2510">
        <v>12</v>
      </c>
      <c r="B2510">
        <v>31</v>
      </c>
      <c r="C2510" t="s">
        <v>713</v>
      </c>
      <c r="D2510" t="s">
        <v>696</v>
      </c>
      <c r="E2510" t="s">
        <v>671</v>
      </c>
      <c r="F2510">
        <v>0</v>
      </c>
      <c r="G2510">
        <v>3321.74</v>
      </c>
      <c r="H2510" t="s">
        <v>602</v>
      </c>
      <c r="I2510">
        <v>11803944.56</v>
      </c>
      <c r="J2510" t="s">
        <v>641</v>
      </c>
    </row>
    <row r="2511" hidden="1" spans="1:10">
      <c r="A2511">
        <v>12</v>
      </c>
      <c r="B2511">
        <v>31</v>
      </c>
      <c r="C2511" t="s">
        <v>713</v>
      </c>
      <c r="D2511" t="s">
        <v>682</v>
      </c>
      <c r="E2511" t="s">
        <v>671</v>
      </c>
      <c r="F2511">
        <v>0</v>
      </c>
      <c r="G2511">
        <v>4562.39</v>
      </c>
      <c r="H2511" t="s">
        <v>602</v>
      </c>
      <c r="I2511">
        <v>11799382.17</v>
      </c>
      <c r="J2511" t="s">
        <v>641</v>
      </c>
    </row>
    <row r="2512" hidden="1" spans="1:10">
      <c r="A2512">
        <v>12</v>
      </c>
      <c r="B2512">
        <v>31</v>
      </c>
      <c r="C2512" t="s">
        <v>713</v>
      </c>
      <c r="D2512" t="s">
        <v>661</v>
      </c>
      <c r="E2512" t="s">
        <v>671</v>
      </c>
      <c r="F2512">
        <v>0</v>
      </c>
      <c r="G2512">
        <v>6003.15</v>
      </c>
      <c r="H2512" t="s">
        <v>602</v>
      </c>
      <c r="I2512">
        <v>11793379.02</v>
      </c>
      <c r="J2512" t="s">
        <v>641</v>
      </c>
    </row>
    <row r="2513" hidden="1" spans="1:10">
      <c r="A2513">
        <v>12</v>
      </c>
      <c r="B2513">
        <v>31</v>
      </c>
      <c r="C2513" t="s">
        <v>713</v>
      </c>
      <c r="D2513" t="s">
        <v>683</v>
      </c>
      <c r="E2513" t="s">
        <v>671</v>
      </c>
      <c r="F2513">
        <v>0</v>
      </c>
      <c r="G2513">
        <v>730.39</v>
      </c>
      <c r="H2513" t="s">
        <v>602</v>
      </c>
      <c r="I2513">
        <v>11792648.63</v>
      </c>
      <c r="J2513" t="s">
        <v>641</v>
      </c>
    </row>
    <row r="2514" hidden="1" spans="1:10">
      <c r="A2514">
        <v>12</v>
      </c>
      <c r="B2514">
        <v>31</v>
      </c>
      <c r="C2514" t="s">
        <v>713</v>
      </c>
      <c r="D2514" t="s">
        <v>663</v>
      </c>
      <c r="E2514" t="s">
        <v>671</v>
      </c>
      <c r="F2514">
        <v>0</v>
      </c>
      <c r="G2514">
        <v>1370.72</v>
      </c>
      <c r="H2514" t="s">
        <v>602</v>
      </c>
      <c r="I2514">
        <v>11791277.91</v>
      </c>
      <c r="J2514" t="s">
        <v>641</v>
      </c>
    </row>
    <row r="2515" hidden="1" spans="1:10">
      <c r="A2515">
        <v>12</v>
      </c>
      <c r="B2515">
        <v>31</v>
      </c>
      <c r="C2515" t="s">
        <v>713</v>
      </c>
      <c r="D2515" t="s">
        <v>679</v>
      </c>
      <c r="E2515" t="s">
        <v>671</v>
      </c>
      <c r="F2515">
        <v>0</v>
      </c>
      <c r="G2515">
        <v>5853.07</v>
      </c>
      <c r="H2515" t="s">
        <v>602</v>
      </c>
      <c r="I2515">
        <v>11785424.84</v>
      </c>
      <c r="J2515" t="s">
        <v>641</v>
      </c>
    </row>
    <row r="2516" spans="1:10">
      <c r="A2516">
        <v>12</v>
      </c>
      <c r="B2516">
        <v>31</v>
      </c>
      <c r="C2516" t="s">
        <v>713</v>
      </c>
      <c r="D2516" t="s">
        <v>702</v>
      </c>
      <c r="E2516" t="s">
        <v>653</v>
      </c>
      <c r="F2516">
        <v>2086.81</v>
      </c>
      <c r="G2516">
        <v>0</v>
      </c>
      <c r="H2516" t="s">
        <v>602</v>
      </c>
      <c r="I2516">
        <v>11787511.65</v>
      </c>
      <c r="J2516" t="s">
        <v>641</v>
      </c>
    </row>
    <row r="2517" spans="1:10">
      <c r="A2517">
        <v>12</v>
      </c>
      <c r="B2517">
        <v>31</v>
      </c>
      <c r="C2517" t="s">
        <v>713</v>
      </c>
      <c r="D2517" t="s">
        <v>721</v>
      </c>
      <c r="E2517" t="s">
        <v>653</v>
      </c>
      <c r="F2517">
        <v>22275.97</v>
      </c>
      <c r="G2517">
        <v>0</v>
      </c>
      <c r="H2517" t="s">
        <v>602</v>
      </c>
      <c r="I2517">
        <v>11809787.62</v>
      </c>
      <c r="J2517" t="s">
        <v>641</v>
      </c>
    </row>
    <row r="2518" spans="1:10">
      <c r="A2518">
        <v>12</v>
      </c>
      <c r="B2518">
        <v>31</v>
      </c>
      <c r="C2518" t="s">
        <v>713</v>
      </c>
      <c r="D2518" t="s">
        <v>668</v>
      </c>
      <c r="E2518" t="s">
        <v>653</v>
      </c>
      <c r="F2518">
        <v>6190.54</v>
      </c>
      <c r="G2518">
        <v>0</v>
      </c>
      <c r="H2518" t="s">
        <v>602</v>
      </c>
      <c r="I2518">
        <v>11815978.16</v>
      </c>
      <c r="J2518" t="s">
        <v>641</v>
      </c>
    </row>
    <row r="2519" spans="1:10">
      <c r="A2519">
        <v>12</v>
      </c>
      <c r="B2519">
        <v>31</v>
      </c>
      <c r="C2519" t="s">
        <v>713</v>
      </c>
      <c r="D2519" t="s">
        <v>675</v>
      </c>
      <c r="E2519" t="s">
        <v>653</v>
      </c>
      <c r="F2519">
        <v>748.85</v>
      </c>
      <c r="G2519">
        <v>0</v>
      </c>
      <c r="H2519" t="s">
        <v>602</v>
      </c>
      <c r="I2519">
        <v>11816727.01</v>
      </c>
      <c r="J2519" t="s">
        <v>641</v>
      </c>
    </row>
    <row r="2520" spans="1:10">
      <c r="A2520">
        <v>12</v>
      </c>
      <c r="B2520">
        <v>31</v>
      </c>
      <c r="C2520" t="s">
        <v>713</v>
      </c>
      <c r="D2520" t="s">
        <v>680</v>
      </c>
      <c r="E2520" t="s">
        <v>653</v>
      </c>
      <c r="F2520">
        <v>9994.74</v>
      </c>
      <c r="G2520">
        <v>0</v>
      </c>
      <c r="H2520" t="s">
        <v>602</v>
      </c>
      <c r="I2520">
        <v>11826721.75</v>
      </c>
      <c r="J2520" t="s">
        <v>641</v>
      </c>
    </row>
    <row r="2521" hidden="1" spans="4:9">
      <c r="D2521" t="s">
        <v>726</v>
      </c>
      <c r="F2521">
        <v>1607504.22</v>
      </c>
      <c r="G2521">
        <v>1490782.74</v>
      </c>
      <c r="H2521" t="s">
        <v>602</v>
      </c>
      <c r="I2521">
        <v>11826721.75</v>
      </c>
    </row>
    <row r="2522" hidden="1" spans="4:9">
      <c r="D2522" t="s">
        <v>727</v>
      </c>
      <c r="F2522">
        <v>85037069.17</v>
      </c>
      <c r="G2522">
        <v>84694472.68</v>
      </c>
      <c r="H2522" t="s">
        <v>602</v>
      </c>
      <c r="I2522">
        <v>11826721.75</v>
      </c>
    </row>
  </sheetData>
  <autoFilter ref="A2:J2522">
    <filterColumn colId="3">
      <filters>
        <filter val="卖出股票(830851-骏华农牧)"/>
        <filter val="卖出股票(831678-利德浆料)"/>
        <filter val="卖出股票(830806-亚锦科技)"/>
        <filter val="卖出股票(430222-璟泓科技)"/>
        <filter val="卖出股票(830937-信达智能)"/>
        <filter val="卖出股票(833694-新道科技)"/>
        <filter val="卖出股票(831455-粤林股份)"/>
        <filter val="卖出股票(837865-亘峰嘉能)"/>
        <filter val="卖出股票(834653-汉宇钟表)"/>
        <filter val="卖出股票(837133-舞之动画)"/>
        <filter val="卖出股票(430088-七维航测)"/>
        <filter val="卖出股票(832159-合全药业)"/>
        <filter val="卖出股票(871942-阖天下)"/>
        <filter val="卖出股票(836226-卡友信息)"/>
        <filter val="卖出股票(831963-ST明利)"/>
        <filter val="卖出股票(832586-圣兆药物)"/>
        <filter val="卖出股票(832794-万斯达)"/>
        <filter val="卖出股票(831675-一拓通信)"/>
        <filter val="卖出股票(831730-亚诺生物)"/>
        <filter val="卖出股票(830899-粤开证券)"/>
        <filter val="卖出股票(831628-西部超导)"/>
        <filter val="卖出股票(831449-赛格立诺)"/>
        <filter val="卖出股票(830815-蓝山科技)"/>
        <filter val="卖出股票(834793-华强方特)"/>
        <filter val="卖出股票(831049-赛莱拉)"/>
        <filter val="卖出股票(830899-联讯证券)"/>
        <filter val="卖出股票(832014-绿之彩)"/>
        <filter val="卖出股票(836400-留成网)"/>
        <filter val="卖出股票(430462-树业环保)"/>
        <filter val="卖出股票(430211-丰电科技)"/>
        <filter val="卖出股票(832571-点击网络)"/>
        <filter val="卖出股票(832080-七色珠光)"/>
        <filter val="卖出股票(430577-力龙信息)"/>
        <filter val="卖出股票(830969-智通人才)"/>
        <filter val="卖出股票(831550-成大生物)"/>
        <filter val="卖出股票(836482-京弘全)"/>
        <filter val="卖出股票(835024-七彩云南)"/>
        <filter val="卖出股票(832385-快乐传媒)"/>
        <filter val="卖出股票(430692-杰纳瑞)"/>
        <filter val="卖出股票(430632-希奥信息)"/>
        <filter val="卖出股票(839951-用友汽车)"/>
        <filter val="卖出股票(832786-骑士乳业)"/>
        <filter val="卖出股票(430319-欧萨咨询)"/>
        <filter val="卖出股票(834262-康富科技)"/>
        <filter val="卖出股票(832566-梓橦宫)"/>
        <filter val="卖出股票(832453-恒福股份)"/>
        <filter val="卖出股票(830917-网波股份)"/>
        <filter val="卖出股票(430037-联飞翔)"/>
        <filter val="卖出股票(830944-景尚旅业)"/>
        <filter val="卖出股票(832876-慧为智能)"/>
        <filter val="卖出股票(430429-星业科技)"/>
        <filter val="卖出股票(835348-明朝万达)"/>
        <filter val="卖出股票(834996-众至诚)"/>
        <filter val="卖出股票(430237-大汉三通)"/>
        <filter val="卖出股票(833874-泰祥股份)"/>
        <filter val="卖出股票(833581-长城华冠)"/>
        <filter val="卖出股票(831060-天香苑)"/>
        <filter val="卖出股票(871042-休恩科技)"/>
        <filter val="卖出股票(833684-联赢激光)"/>
        <filter val="卖出股票(830830-新昶虹)"/>
      </filters>
    </filterColumn>
    <filterColumn colId="5">
      <filters>
        <filter val="1957.01"/>
        <filter val="2606.01"/>
        <filter val="3914.01"/>
        <filter val="5222.01"/>
        <filter val="5891.01"/>
        <filter val="6540.01"/>
        <filter val="1288.02"/>
        <filter val="1298.02"/>
        <filter val="1947.02"/>
        <filter val="3245.02"/>
        <filter val="4563.02"/>
        <filter val="5212.02"/>
        <filter val="5232.02"/>
        <filter val="5861.02"/>
        <filter val="7189.02"/>
        <filter val="9156.02"/>
        <filter val="1288.03"/>
        <filter val="2596.03"/>
        <filter val="3255.03"/>
        <filter val="3904.03"/>
        <filter val="4553.03"/>
        <filter val="5871.03"/>
        <filter val="1278.04"/>
        <filter val="1927.04"/>
        <filter val="7159.04"/>
        <filter val="7828.04"/>
        <filter val="9126.04"/>
        <filter val="9136.04"/>
        <filter val="1927.05"/>
        <filter val="1937.05"/>
        <filter val="2586.05"/>
        <filter val="3235.05"/>
        <filter val="4543.05"/>
        <filter val="1258.06"/>
        <filter val="1268.06"/>
        <filter val="3235.06"/>
        <filter val="3884.06"/>
        <filter val="4543.06"/>
        <filter val="6490.06"/>
        <filter val="7159.06"/>
        <filter val="1917.07"/>
        <filter val="2576.07"/>
        <filter val="5192.07"/>
        <filter val="6500.07"/>
        <filter val="1258.08"/>
        <filter val="2566.08"/>
        <filter val="3874.08"/>
        <filter val="5192.08"/>
        <filter val="1248.09"/>
        <filter val="3215.09"/>
        <filter val="9106.09"/>
        <filter val="639.02"/>
        <filter val="629.03"/>
        <filter val="619.05"/>
        <filter val="609.06"/>
        <filter val="599.07"/>
        <filter val="1697.41"/>
        <filter val="2346.41"/>
        <filter val="3644.41"/>
        <filter val="4972.41"/>
        <filter val="7588.41"/>
        <filter val="579.12"/>
        <filter val="1028.42"/>
        <filter val="1687.42"/>
        <filter val="3644.42"/>
        <filter val="569.13"/>
        <filter val="1028.43"/>
        <filter val="2336.43"/>
        <filter val="1018.44"/>
        <filter val="1677.44"/>
        <filter val="2975.44"/>
        <filter val="4293.44"/>
        <filter val="6260.44"/>
        <filter val="559.15"/>
        <filter val="1008.45"/>
        <filter val="3624.45"/>
        <filter val="4942.45"/>
        <filter val="6250.45"/>
        <filter val="549.16"/>
        <filter val="2965.46"/>
        <filter val="6220.46"/>
        <filter val="6240.46"/>
        <filter val="8866.46"/>
        <filter val="1647.47"/>
        <filter val="1657.47"/>
        <filter val="3674.47"/>
        <filter val="4273.47"/>
        <filter val="5561.47"/>
        <filter val="7548.47"/>
        <filter val="9495.47"/>
        <filter val="539.18"/>
        <filter val="1647.48"/>
        <filter val="2955.48"/>
        <filter val="539.19"/>
        <filter val="2296.49"/>
        <filter val="6859.49"/>
        <filter val="6869.49"/>
        <filter val="8187.49"/>
        <filter val="1108.31"/>
        <filter val="2416.31"/>
        <filter val="3065.31"/>
        <filter val="3724.31"/>
        <filter val="5681.31"/>
        <filter val="6340.31"/>
        <filter val="6350.31"/>
        <filter val="1098.32"/>
        <filter val="1757.32"/>
        <filter val="3714.32"/>
        <filter val="5032.32"/>
        <filter val="5681.32"/>
        <filter val="7628.32"/>
        <filter val="9605.32"/>
        <filter val="1747.33"/>
        <filter val="3714.33"/>
        <filter val="5022.33"/>
        <filter val="9605.33"/>
        <filter val="499.24"/>
        <filter val="1088.34"/>
        <filter val="2396.34"/>
        <filter val="3045.34"/>
        <filter val="3714.34"/>
        <filter val="4363.34"/>
        <filter val="5012.34"/>
        <filter val="8287.34"/>
        <filter val="1078.35"/>
        <filter val="1737.35"/>
        <filter val="3694.35"/>
        <filter val="4992.35"/>
        <filter val="9575.35"/>
        <filter val="1727.36"/>
        <filter val="2376.36"/>
        <filter val="3035.36"/>
        <filter val="5002.36"/>
        <filter val="7608.36"/>
        <filter val="9585.36"/>
        <filter val="1717.37"/>
        <filter val="1727.37"/>
        <filter val="2376.37"/>
        <filter val="4992.37"/>
        <filter val="7598.37"/>
        <filter val="8267.37"/>
        <filter val="8916.37"/>
        <filter val="1048.38"/>
        <filter val="1058.38"/>
        <filter val="1717.38"/>
        <filter val="2366.38"/>
        <filter val="3674.38"/>
        <filter val="5641.38"/>
        <filter val="8257.38"/>
        <filter val="1048.39"/>
        <filter val="3015.39"/>
        <filter val="3674.39"/>
        <filter val="6290.39"/>
        <filter val="8257.39"/>
        <filter val="449.31"/>
        <filter val="1168.21"/>
        <filter val="4433.21"/>
        <filter val="9655.21"/>
        <filter val="9685.21"/>
        <filter val="1168.22"/>
        <filter val="1817.22"/>
        <filter val="4433.22"/>
        <filter val="5092.22"/>
        <filter val="1158.23"/>
        <filter val="1807.23"/>
        <filter val="3115.23"/>
        <filter val="3774.23"/>
        <filter val="5741.23"/>
        <filter val="7049.23"/>
        <filter val="8347.23"/>
        <filter val="9665.23"/>
        <filter val="5082.24"/>
        <filter val="9665.24"/>
        <filter val="1797.25"/>
        <filter val="2456.25"/>
        <filter val="4403.25"/>
        <filter val="6390.25"/>
        <filter val="7688.25"/>
        <filter val="3754.26"/>
        <filter val="5711.26"/>
        <filter val="8337.26"/>
        <filter val="1128.27"/>
        <filter val="3095.27"/>
        <filter val="3744.27"/>
        <filter val="5062.27"/>
        <filter val="399.38"/>
        <filter val="2436.28"/>
        <filter val="3085.28"/>
        <filter val="4393.28"/>
        <filter val="7658.28"/>
        <filter val="1108.29"/>
        <filter val="1118.29"/>
        <filter val="1777.29"/>
        <filter val="2426.29"/>
        <filter val="5042.29"/>
        <filter val="7648.29"/>
        <filter val="7658.29"/>
        <filter val="9605.29"/>
        <filter val="1228.11"/>
        <filter val="1238.11"/>
        <filter val="5162.11"/>
        <filter val="1218.12"/>
        <filter val="1228.12"/>
        <filter val="3195.12"/>
        <filter val="4493.12"/>
        <filter val="5801.12"/>
        <filter val="1877.13"/>
        <filter val="5152.13"/>
        <filter val="6460.13"/>
        <filter val="1208.14"/>
        <filter val="1218.14"/>
        <filter val="1857.14"/>
        <filter val="1867.14"/>
        <filter val="3175.14"/>
        <filter val="3844.14"/>
        <filter val="5142.14"/>
        <filter val="5152.14"/>
        <filter val="1208.15"/>
        <filter val="3175.15"/>
        <filter val="3814.15"/>
        <filter val="3824.15"/>
        <filter val="4483.15"/>
        <filter val="5781.15"/>
        <filter val="5791.15"/>
        <filter val="1198.16"/>
        <filter val="1857.16"/>
        <filter val="2516.16"/>
        <filter val="5771.16"/>
        <filter val="6440.16"/>
        <filter val="7089.16"/>
        <filter val="8407.16"/>
        <filter val="998.47"/>
        <filter val="1198.17"/>
        <filter val="1847.17"/>
        <filter val="2506.17"/>
        <filter val="7069.17"/>
        <filter val="7089.17"/>
        <filter val="1188.18"/>
        <filter val="3804.18"/>
        <filter val="8387.18"/>
        <filter val="329.49"/>
        <filter val="1837.19"/>
        <filter val="2496.19"/>
        <filter val="3145.19"/>
        <filter val="5112.19"/>
        <filter val="5761.19"/>
        <filter val="8387.19"/>
        <filter val="978.51"/>
        <filter val="1427.81"/>
        <filter val="2086.81"/>
        <filter val="3394.81"/>
        <filter val="4702.81"/>
        <filter val="5361.81"/>
        <filter val="7977.81"/>
        <filter val="968.52"/>
        <filter val="2066.82"/>
        <filter val="3394.82"/>
        <filter val="4043.82"/>
        <filter val="6010.82"/>
        <filter val="8616.82"/>
        <filter val="9285.82"/>
        <filter val="1417.83"/>
        <filter val="2066.83"/>
        <filter val="2076.83"/>
        <filter val="4692.83"/>
        <filter val="9934.83"/>
        <filter val="958.54"/>
        <filter val="1407.84"/>
        <filter val="7288.84"/>
        <filter val="1397.85"/>
        <filter val="2705.85"/>
        <filter val="3374.85"/>
        <filter val="4023.85"/>
        <filter val="4652.85"/>
        <filter val="5331.85"/>
        <filter val="5990.85"/>
        <filter val="7298.85"/>
        <filter val="9255.85"/>
        <filter val="1397.86"/>
        <filter val="3354.86"/>
        <filter val="5980.86"/>
        <filter val="7937.86"/>
        <filter val="9245.86"/>
        <filter val="938.57"/>
        <filter val="1387.87"/>
        <filter val="2036.87"/>
        <filter val="2046.87"/>
        <filter val="7937.87"/>
        <filter val="928.58"/>
        <filter val="1377.88"/>
        <filter val="1387.88"/>
        <filter val="2685.88"/>
        <filter val="3354.88"/>
        <filter val="2685.89"/>
        <filter val="8586.89"/>
        <filter val="908.61"/>
        <filter val="1497.71"/>
        <filter val="2156.71"/>
        <filter val="1487.72"/>
        <filter val="2136.72"/>
        <filter val="2146.72"/>
        <filter val="2775.72"/>
        <filter val="3454.72"/>
        <filter val="5411.72"/>
        <filter val="8037.72"/>
        <filter val="898.63"/>
        <filter val="2126.73"/>
        <filter val="2785.73"/>
        <filter val="7368.73"/>
        <filter val="9335.73"/>
        <filter val="888.64"/>
        <filter val="1477.74"/>
        <filter val="2126.74"/>
        <filter val="4752.74"/>
        <filter val="9984.74"/>
        <filter val="9994.74"/>
        <filter val="1467.75"/>
        <filter val="4093.75"/>
        <filter val="4742.75"/>
        <filter val="5391.75"/>
        <filter val="8017.75"/>
        <filter val="878.66"/>
        <filter val="3434.76"/>
        <filter val="4732.76"/>
        <filter val="5391.76"/>
        <filter val="8027.76"/>
        <filter val="868.67"/>
        <filter val="1457.77"/>
        <filter val="2106.77"/>
        <filter val="2116.77"/>
        <filter val="6040.77"/>
        <filter val="6679.77"/>
        <filter val="1447.78"/>
        <filter val="3414.78"/>
        <filter val="3424.78"/>
        <filter val="4073.78"/>
        <filter val="5381.78"/>
        <filter val="6689.78"/>
        <filter val="7348.78"/>
        <filter val="858.69"/>
        <filter val="2755.79"/>
        <filter val="2765.79"/>
        <filter val="4702.79"/>
        <filter val="7997.79"/>
        <filter val="189.71"/>
        <filter val="2216.61"/>
        <filter val="3534.61"/>
        <filter val="4183.61"/>
        <filter val="5491.61"/>
        <filter val="838.72"/>
        <filter val="1557.62"/>
        <filter val="2206.62"/>
        <filter val="2855.62"/>
        <filter val="3514.62"/>
        <filter val="6140.62"/>
        <filter val="179.73"/>
        <filter val="169.74"/>
        <filter val="2196.64"/>
        <filter val="3514.64"/>
        <filter val="4143.64"/>
        <filter val="4163.64"/>
        <filter val="6120.64"/>
        <filter val="818.75"/>
        <filter val="2835.65"/>
        <filter val="5461.65"/>
        <filter val="6100.65"/>
        <filter val="8087.65"/>
        <filter val="1484.66"/>
        <filter val="1527.66"/>
        <filter val="2186.66"/>
        <filter val="5441.66"/>
        <filter val="6769.66"/>
        <filter val="2875.67"/>
        <filter val="3494.67"/>
        <filter val="4143.67"/>
        <filter val="4792.67"/>
        <filter val="6759.67"/>
        <filter val="8077.67"/>
        <filter val="798.78"/>
        <filter val="3474.68"/>
        <filter val="3484.68"/>
        <filter val="4792.68"/>
        <filter val="5441.68"/>
        <filter val="8057.68"/>
        <filter val="8686.68"/>
        <filter val="1507.69"/>
        <filter val="4123.69"/>
        <filter val="4792.69"/>
        <filter val="6090.69"/>
        <filter val="1627.51"/>
        <filter val="2276.51"/>
        <filter val="3594.51"/>
        <filter val="4902.51"/>
        <filter val="6210.51"/>
        <filter val="7518.51"/>
        <filter val="768.82"/>
        <filter val="2276.52"/>
        <filter val="3584.52"/>
        <filter val="3594.52"/>
        <filter val="4892.52"/>
        <filter val="1617.53"/>
        <filter val="2266.53"/>
        <filter val="2915.53"/>
        <filter val="3574.53"/>
        <filter val="4892.53"/>
        <filter val="5541.53"/>
        <filter val="7508.53"/>
        <filter val="8157.53"/>
        <filter val="8806.53"/>
        <filter val="758.84"/>
        <filter val="1607.54"/>
        <filter val="1617.54"/>
        <filter val="4223.54"/>
        <filter val="6190.54"/>
        <filter val="6839.54"/>
        <filter val="748.85"/>
        <filter val="2895.55"/>
        <filter val="2905.55"/>
        <filter val="3564.55"/>
        <filter val="5531.55"/>
        <filter val="6180.55"/>
        <filter val="6839.55"/>
        <filter val="1597.56"/>
        <filter val="2905.56"/>
        <filter val="3564.56"/>
        <filter val="6829.56"/>
        <filter val="7488.56"/>
        <filter val="8127.56"/>
        <filter val="738.87"/>
        <filter val="1587.57"/>
        <filter val="4862.57"/>
        <filter val="6829.57"/>
        <filter val="8137.57"/>
        <filter val="728.88"/>
        <filter val="5511.58"/>
        <filter val="6160.58"/>
        <filter val="9435.58"/>
        <filter val="1577.59"/>
        <filter val="2226.59"/>
        <filter val="4193.59"/>
        <filter val="708.91"/>
        <filter val="698.92"/>
        <filter val="698.93"/>
        <filter val="688.94"/>
        <filter val="668.97"/>
        <filter val="658.99"/>
        <filter val="1367.91"/>
        <filter val="3324.91"/>
        <filter val="3334.91"/>
        <filter val="2016.92"/>
        <filter val="3324.92"/>
        <filter val="3983.92"/>
        <filter val="5291.92"/>
        <filter val="6599.92"/>
        <filter val="1347.93"/>
        <filter val="3324.93"/>
        <filter val="8556.93"/>
        <filter val="1347.94"/>
        <filter val="1996.94"/>
        <filter val="3314.94"/>
        <filter val="5930.94"/>
        <filter val="7238.94"/>
        <filter val="1996.95"/>
        <filter val="2645.95"/>
        <filter val="3284.95"/>
        <filter val="4612.95"/>
        <filter val="8536.95"/>
        <filter val="9185.95"/>
        <filter val="1327.96"/>
        <filter val="1337.96"/>
        <filter val="1976.96"/>
        <filter val="3953.96"/>
        <filter val="1327.97"/>
        <filter val="3294.97"/>
        <filter val="3943.97"/>
        <filter val="3953.97"/>
        <filter val="4582.97"/>
        <filter val="1976.98"/>
        <filter val="2615.98"/>
        <filter val="2625.98"/>
        <filter val="5251.98"/>
        <filter val="6519.98"/>
        <filter val="6549.98"/>
        <filter val="6559.98"/>
        <filter val="7198.98"/>
        <filter val="1307.99"/>
        <filter val="1317.99"/>
        <filter val="2625.99"/>
        <filter val="7857.99"/>
        <filter val="21447.21"/>
        <filter val="41636.41"/>
        <filter val="13020.11"/>
        <filter val="13679.11"/>
        <filter val="26699.21"/>
        <filter val="29984.21"/>
        <filter val="14977.12"/>
        <filter val="16944.12"/>
        <filter val="11692.13"/>
        <filter val="84560.83"/>
        <filter val="11033.14"/>
        <filter val="81944.84"/>
        <filter val="16275.14"/>
        <filter val="37093.34"/>
        <filter val="47507.44"/>
        <filter val="39719.34"/>
        <filter val="20129.25"/>
        <filter val="11682.15"/>
        <filter val="12341.15"/>
        <filter val="16924.15"/>
        <filter val="59229.55"/>
        <filter val="14278.16"/>
        <filter val="76762.76"/>
        <filter val="61106.67"/>
        <filter val="12980.17"/>
        <filter val="63712.67"/>
        <filter val="48116.47"/>
        <filter val="18871.17"/>
        <filter val="19530.17"/>
        <filter val="10354.18"/>
        <filter val="11013.18"/>
        <filter val="55255.58"/>
        <filter val="28626.28"/>
        <filter val="19520.18"/>
        <filter val="22745.29"/>
        <filter val="14278.19"/>
        <filter val="46758.49"/>
        <filter val="37063.39"/>
        <filter val="15536.21"/>
        <filter val="15576.21"/>
        <filter val="16874.21"/>
        <filter val="16884.21"/>
        <filter val="37043.41"/>
        <filter val="31152.42"/>
        <filter val="61206.52"/>
        <filter val="11632.22"/>
        <filter val="12281.22"/>
        <filter val="16874.22"/>
        <filter val="37702.42"/>
        <filter val="21517.13"/>
        <filter val="22825.13"/>
        <filter val="12940.23"/>
        <filter val="13589.23"/>
        <filter val="35705.43"/>
        <filter val="17523.23"/>
        <filter val="38341.43"/>
        <filter val="20209.14"/>
        <filter val="10314.24"/>
        <filter val="11622.24"/>
        <filter val="12281.24"/>
        <filter val="63802.54"/>
        <filter val="53917.64"/>
        <filter val="15526.24"/>
        <filter val="20848.15"/>
        <filter val="53917.65"/>
        <filter val="12900.26"/>
        <filter val="13579.26"/>
        <filter val="55175.66"/>
        <filter val="20179.17"/>
        <filter val="20838.17"/>
        <filter val="42315.37"/>
        <filter val="14877.27"/>
        <filter val="35046.47"/>
        <filter val="18811.27"/>
        <filter val="15526.28"/>
        <filter val="71440.89"/>
        <filter val="52579.69"/>
        <filter val="15516.29"/>
        <filter val="16175.29"/>
        <filter val="21986.41"/>
        <filter val="16165.31"/>
        <filter val="29844.41"/>
        <filter val="10913.32"/>
        <filter val="12231.32"/>
        <filter val="14837.32"/>
        <filter val="18122.32"/>
        <filter val="10224.33"/>
        <filter val="20668.43"/>
        <filter val="12880.33"/>
        <filter val="13529.33"/>
        <filter val="36574.13"/>
        <filter val="22625.44"/>
        <filter val="10244.35"/>
        <filter val="30673.15"/>
        <filter val="21966.45"/>
        <filter val="62284.85"/>
        <filter val="27827.45"/>
        <filter val="10224.36"/>
        <filter val="64890.86"/>
        <filter val="15476.36"/>
        <filter val="75584.56"/>
        <filter val="17443.36"/>
        <filter val="89912.66"/>
        <filter val="11542.37"/>
        <filter val="35246.17"/>
        <filter val="16764.37"/>
        <filter val="85037069.17"/>
        <filter val="27827.48"/>
        <filter val="12181.39"/>
        <filter val="13489.39"/>
        <filter val="15456.39"/>
        <filter val="17413.39"/>
        <filter val="18072.39"/>
        <filter val="10194.41"/>
        <filter val="41167.11"/>
        <filter val="13479.41"/>
        <filter val="24672.31"/>
        <filter val="37153.21"/>
        <filter val="18062.41"/>
        <filter val="12161.42"/>
        <filter val="33249.22"/>
        <filter val="27288.32"/>
        <filter val="20718.33"/>
        <filter val="14777.43"/>
        <filter val="18701.43"/>
        <filter val="10184.44"/>
        <filter val="10843.44"/>
        <filter val="10174.45"/>
        <filter val="61705.75"/>
        <filter val="62364.75"/>
        <filter val="33189.25"/>
        <filter val="23344.35"/>
        <filter val="26609.35"/>
        <filter val="18032.45"/>
        <filter val="11482.46"/>
        <filter val="38451.26"/>
        <filter val="14088.47"/>
        <filter val="27258.37"/>
        <filter val="10813.48"/>
        <filter val="12780.48"/>
        <filter val="16055.48"/>
        <filter val="47677.18"/>
        <filter val="27907.38"/>
        <filter val="78769.68"/>
        <filter val="10144.49"/>
        <filter val="16684.49"/>
        <filter val="17343.49"/>
        <filter val="38441.29"/>
        <filter val="18661.49"/>
        <filter val="58979.91"/>
        <filter val="20049863.01"/>
        <filter val="52419.94"/>
        <filter val="43184.04"/>
        <filter val="54624.94"/>
        <filter val="97850.54"/>
        <filter val="40548.05"/>
        <filter val="54366.96"/>
        <filter val="41187.08"/>
        <filter val="36654.01"/>
        <filter val="183010.2"/>
        <filter val="32051.05"/>
        <filter val="37942.05"/>
        <filter val="69433.95"/>
        <filter val="33349.06"/>
        <filter val="60906.97"/>
        <filter val="30054.09"/>
        <filter val="25501.01"/>
        <filter val="24862.03"/>
        <filter val="77281.93"/>
        <filter val="20269.04"/>
        <filter val="93127.76"/>
        <filter val="26749.08"/>
        <filter val="20229.09"/>
        <filter val="70691.99"/>
        <filter val="10454.01"/>
        <filter val="12431.01"/>
        <filter val="10464.02"/>
        <filter val="93027.82"/>
        <filter val="13080.02"/>
        <filter val="14388.02"/>
        <filter val="10454.03"/>
        <filter val="15037.03"/>
        <filter val="11742.04"/>
        <filter val="11752.04"/>
        <filter val="14997.04"/>
        <filter val="16335.04"/>
        <filter val="10434.05"/>
        <filter val="12381.05"/>
        <filter val="83831.95"/>
        <filter val="10434.06"/>
        <filter val="11083.06"/>
        <filter val="12401.06"/>
        <filter val="10424.07"/>
        <filter val="18282.07"/>
        <filter val="13669.09"/>
        <filter val="18272.09"/>
        <filter val="12500.91"/>
        <filter val="15765.91"/>
        <filter val="11182.92"/>
        <filter val="11821.93"/>
        <filter val="12480.94"/>
        <filter val="13129.94"/>
        <filter val="18371.94"/>
        <filter val="11162.95"/>
        <filter val="10503.96"/>
        <filter val="13778.96"/>
        <filter val="85719.07"/>
        <filter val="19649.97"/>
        <filter val="80477.08"/>
        <filter val="17682.98"/>
        <filter val="24931.92"/>
        <filter val="24252.94"/>
        <filter val="22275.97"/>
        <filter val="24232.98"/>
        <filter val="29464.99"/>
        <filter val="30103.91"/>
        <filter val="34077.94"/>
        <filter val="94705.34"/>
        <filter val="39968.95"/>
        <filter val="30113.98"/>
        <filter val="32749.98"/>
        <filter val="33398.98"/>
        <filter val="39948.98"/>
        <filter val="34047.99"/>
        <filter val="52370.01"/>
        <filter val="41935.92"/>
        <filter val="58241.04"/>
        <filter val="52340.05"/>
        <filter val="49783.96"/>
        <filter val="54297.09"/>
        <filter val="49104.99"/>
        <filter val="12760.51"/>
        <filter val="23164.61"/>
        <filter val="35535.71"/>
        <filter val="16025.51"/>
        <filter val="10134.52"/>
        <filter val="20548.62"/>
        <filter val="30952.72"/>
        <filter val="12091.52"/>
        <filter val="12101.52"/>
        <filter val="22156.62"/>
        <filter val="69903.23"/>
        <filter val="11432.54"/>
        <filter val="77002.34"/>
        <filter val="19280.54"/>
        <filter val="12730.55"/>
        <filter val="24436.65"/>
        <filter val="21157.66"/>
        <filter val="13379.56"/>
        <filter val="16654.56"/>
        <filter val="22465.67"/>
        <filter val="24442.67"/>
        <filter val="17293.57"/>
        <filter val="10084.58"/>
        <filter val="15326.58"/>
        <filter val="48525.88"/>
        <filter val="18601.58"/>
        <filter val="19909.58"/>
        <filter val="10084.59"/>
        <filter val="11392.59"/>
        <filter val="43263.89"/>
        <filter val="15326.59"/>
        <filter val="12690.61"/>
        <filter val="38750.81"/>
        <filter val="12031.62"/>
        <filter val="42085.72"/>
        <filter val="13339.62"/>
        <filter val="16614.62"/>
        <filter val="58101.22"/>
        <filter val="28456.52"/>
        <filter val="25840.53"/>
        <filter val="24030063.84"/>
        <filter val="62105.14"/>
        <filter val="32180.84"/>
        <filter val="12670.64"/>
        <filter val="13329.64"/>
        <filter val="43373.74"/>
        <filter val="23863.54"/>
        <filter val="15945.64"/>
        <filter val="37422.84"/>
        <filter val="19220.64"/>
        <filter val="61446.15"/>
        <filter val="34127.85"/>
        <filter val="29754.55"/>
        <filter val="10034.66"/>
        <filter val="64701.16"/>
        <filter val="40088.77"/>
        <filter val="25161.57"/>
        <filter val="17233.67"/>
        <filter val="19849.67"/>
        <filter val="42684.78"/>
        <filter val="23833.58"/>
        <filter val="10044.69"/>
        <filter val="40068.79"/>
        <filter val="10673.69"/>
        <filter val="13299.69"/>
        <filter val="44651.79"/>
        <filter val="19190.69"/>
        <filter val="21067.81"/>
        <filter val="11971.71"/>
        <filter val="17862.71"/>
        <filter val="11312.72"/>
        <filter val="11322.72"/>
        <filter val="12620.72"/>
        <filter val="15206.72"/>
        <filter val="16544.72"/>
        <filter val="41486.63"/>
        <filter val="12610.73"/>
        <filter val="14577.73"/>
        <filter val="56743.33"/>
        <filter val="11292.74"/>
        <filter val="11951.74"/>
        <filter val="24322.84"/>
        <filter val="17193.74"/>
        <filter val="27597.84"/>
        <filter val="11284.75"/>
        <filter val="88864.25"/>
        <filter val="20388.86"/>
        <filter val="25610.86"/>
        <filter val="17173.76"/>
        <filter val="19140.76"/>
        <filter val="11931.77"/>
        <filter val="24961.87"/>
        <filter val="65150.47"/>
        <filter val="36943.57"/>
        <filter val="10613.78"/>
        <filter val="10623.78"/>
        <filter val="48006.68"/>
        <filter val="21017.89"/>
        <filter val="13878.79"/>
        <filter val="38241.59"/>
        <filter val="19120.79"/>
        <filter val="11252.81"/>
        <filter val="59948.41"/>
        <filter val="21117.72"/>
        <filter val="11242.82"/>
        <filter val="42864.52"/>
        <filter val="13169.82"/>
        <filter val="10573.83"/>
        <filter val="11242.83"/>
        <filter val="40238.54"/>
        <filter val="33628.64"/>
        <filter val="36244.64"/>
        <filter val="17123.84"/>
        <filter val="19749.84"/>
        <filter val="17772.85"/>
        <filter val="32949.66"/>
        <filter val="24382.76"/>
        <filter val="23713.77"/>
        <filter val="76403.27"/>
        <filter val="42834.58"/>
        <filter val="23054.78"/>
        <filter val="15126.88"/>
        <filter val="49364.58"/>
        <filter val="57941.49"/>
        <filter val="6350.3"/>
        <filter val="6280.4"/>
        <filter val="6090.7"/>
        <filter val="6020.8"/>
        <filter val="13030.1"/>
        <filter val="12760.5"/>
        <filter val="12630.7"/>
        <filter val="19180.7"/>
        <filter val="25000"/>
        <filter val="48000"/>
        <filter val="53000"/>
        <filter val="273000"/>
        <filter val="210079.12"/>
        <filter val="5821.1"/>
        <filter val="5471.6"/>
        <filter val="244586.38"/>
        <filter val="1256640.69"/>
        <filter val="18921.1"/>
        <filter val="256158.75"/>
        <filter val="11981.7"/>
        <filter val="11911.8"/>
        <filter val="5100"/>
        <filter val="158100"/>
        <filter val="258724.82"/>
        <filter val="211177.46"/>
        <filter val="230258.29"/>
        <filter val="1120"/>
        <filter val="297445.69"/>
        <filter val="298703.78"/>
        <filter val="28147"/>
        <filter val="27207905.19"/>
        <filter val="205026.79"/>
        <filter val="269089.01"/>
        <filter val="1815925.8"/>
        <filter val="244326.84"/>
        <filter val="4247876.78"/>
        <filter val="211626.74"/>
        <filter val="215560.77"/>
        <filter val="215470.89"/>
        <filter val="5042.3"/>
        <filter val="72148149.33"/>
        <filter val="4842.6"/>
        <filter val="4772.7"/>
        <filter val="4782.7"/>
        <filter val="4702.8"/>
        <filter val="4712.8"/>
        <filter val="4642.9"/>
        <filter val="181325.79"/>
        <filter val="171837.54"/>
        <filter val="33182.5"/>
        <filter val="37492.7"/>
        <filter val="178357.57"/>
        <filter val="304200"/>
        <filter val="319200"/>
        <filter val="138578.23"/>
        <filter val="169740.75"/>
        <filter val="116881.48"/>
        <filter val="137300.28"/>
        <filter val="171727.69"/>
        <filter val="48118085.49"/>
        <filter val="192106.53"/>
        <filter val="157159.96"/>
        <filter val="199974.56"/>
        <filter val="105139.39"/>
        <filter val="108524.22"/>
        <filter val="1020225"/>
        <filter val="5242"/>
        <filter val="182046.95"/>
        <filter val="2118425.09"/>
        <filter val="185896.07"/>
        <filter val="110001.98"/>
        <filter val="3265"/>
        <filter val="179186.32"/>
        <filter val="1144867.85"/>
        <filter val="158957.21"/>
        <filter val="125358.53"/>
        <filter val="110231.64"/>
        <filter val="120565.81"/>
        <filter val="112128.74"/>
        <filter val="131159.61"/>
        <filter val="160844.32"/>
        <filter val="187813.12"/>
        <filter val="120635.73"/>
        <filter val="117919.85"/>
        <filter val="156840.48"/>
        <filter val="4443.2"/>
        <filter val="412320.23"/>
        <filter val="4303.4"/>
        <filter val="45457105.64"/>
        <filter val="24013.3"/>
        <filter val="43533.5"/>
        <filter val="17283.6"/>
        <filter val="23763.7"/>
        <filter val="36723.9"/>
        <filter val="31455781.97"/>
        <filter val="180304.6"/>
        <filter val="8480403.98"/>
        <filter val="193350"/>
        <filter val="499437.19"/>
        <filter val="83429564.95"/>
        <filter val="3401365"/>
        <filter val="1340632.41"/>
        <filter val="335597.43"/>
        <filter val="9884.9"/>
        <filter val="326441.41"/>
        <filter val="29954.3"/>
        <filter val="16624.6"/>
        <filter val="29654.7"/>
        <filter val="4420"/>
        <filter val="316846.07"/>
        <filter val="25391979.39"/>
        <filter val="334848.55"/>
        <filter val="3205.1"/>
        <filter val="3135.2"/>
        <filter val="9685.2"/>
        <filter val="3005.4"/>
        <filter val="2935.5"/>
        <filter val="2815.7"/>
        <filter val="9345.7"/>
        <filter val="2685.9"/>
        <filter val="2660979.85"/>
        <filter val="22315.9"/>
        <filter val="22500"/>
        <filter val="8517"/>
        <filter val="103520"/>
        <filter val="1607504.22"/>
        <filter val="1124570"/>
        <filter val="109592"/>
        <filter val="651824.43"/>
        <filter val="73653619.44"/>
        <filter val="2536.1"/>
        <filter val="9086.1"/>
        <filter val="2486.2"/>
        <filter val="2416.3"/>
        <filter val="2096.8"/>
        <filter val="8636.8"/>
        <filter val="2016.9"/>
        <filter val="22066.3"/>
        <filter val="15436.4"/>
        <filter val="41636.4"/>
        <filter val="54656.5"/>
        <filter val="12600"/>
        <filter val="21607"/>
        <filter val="2616"/>
        <filter val="504629.26"/>
        <filter val="1505470.11"/>
        <filter val="649"/>
        <filter val="6512652.57"/>
        <filter val="5520919.69"/>
        <filter val="20567219.18"/>
        <filter val="535881.53"/>
        <filter val="543729.54"/>
        <filter val="1897.1"/>
        <filter val="1827.2"/>
        <filter val="1707.4"/>
        <filter val="1637.5"/>
        <filter val="1567.6"/>
        <filter val="1437.8"/>
        <filter val="7987.8"/>
        <filter val="1367.9"/>
        <filter val="14917.2"/>
        <filter val="34447.4"/>
        <filter val="14727.5"/>
        <filter val="99847.5"/>
        <filter val="15706"/>
        <filter val="1247730"/>
        <filter val="828185.06"/>
        <filter val="57750"/>
        <filter val="49764"/>
        <filter val="11782"/>
        <filter val="1178.2"/>
        <filter val="1108.3"/>
        <filter val="918.6"/>
        <filter val="7458.6"/>
        <filter val="848.7"/>
        <filter val="718.9"/>
        <filter val="7248.9"/>
        <filter val="20818.2"/>
        <filter val="75772044.53"/>
        <filter val="79528.5"/>
        <filter val="79478.6"/>
        <filter val="59708.8"/>
        <filter val="37800"/>
        <filter val="1757375.91"/>
        <filter val="751651.96"/>
        <filter val="5891"/>
        <filter val="749125.74"/>
        <filter val="589.1"/>
        <filter val="6939.4"/>
        <filter val="6739.7"/>
        <filter val="6609.9"/>
        <filter val="46199.4"/>
        <filter val="19969.5"/>
        <filter val="66900"/>
        <filter val="3904"/>
        <filter val="1947"/>
        <filter val="37962"/>
        <filter val="1963780.64"/>
        <filter val="76916912.38"/>
        <filter val="39936185.95"/>
      </filters>
    </filterColumn>
    <extLst/>
  </autoFilter>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3"/>
  <dimension ref="A1:J2522"/>
  <sheetViews>
    <sheetView workbookViewId="0">
      <selection activeCell="F1" sqref="F$1:F$1048576"/>
    </sheetView>
  </sheetViews>
  <sheetFormatPr defaultColWidth="9" defaultRowHeight="13.5"/>
  <sheetData>
    <row r="1" spans="1:9">
      <c r="A1">
        <v>2019</v>
      </c>
      <c r="B1">
        <v>2019</v>
      </c>
      <c r="F1" t="s">
        <v>628</v>
      </c>
      <c r="G1" t="s">
        <v>629</v>
      </c>
      <c r="I1" t="s">
        <v>630</v>
      </c>
    </row>
    <row r="2" spans="1:10">
      <c r="A2" t="s">
        <v>631</v>
      </c>
      <c r="B2" t="s">
        <v>632</v>
      </c>
      <c r="C2" t="s">
        <v>633</v>
      </c>
      <c r="D2" t="s">
        <v>154</v>
      </c>
      <c r="E2" t="s">
        <v>634</v>
      </c>
      <c r="F2" t="s">
        <v>635</v>
      </c>
      <c r="G2" t="s">
        <v>635</v>
      </c>
      <c r="H2" t="s">
        <v>593</v>
      </c>
      <c r="I2" t="s">
        <v>635</v>
      </c>
      <c r="J2" t="s">
        <v>636</v>
      </c>
    </row>
    <row r="3" hidden="1" spans="4:9">
      <c r="D3" t="s">
        <v>637</v>
      </c>
      <c r="F3">
        <v>0</v>
      </c>
      <c r="G3">
        <v>0</v>
      </c>
      <c r="H3" t="s">
        <v>602</v>
      </c>
      <c r="I3">
        <v>11484125.26</v>
      </c>
    </row>
    <row r="4" hidden="1" spans="1:10">
      <c r="A4">
        <v>1</v>
      </c>
      <c r="B4">
        <v>2</v>
      </c>
      <c r="C4" t="s">
        <v>638</v>
      </c>
      <c r="D4" t="s">
        <v>639</v>
      </c>
      <c r="E4" t="s">
        <v>640</v>
      </c>
      <c r="F4">
        <v>0</v>
      </c>
      <c r="G4">
        <v>8374.4</v>
      </c>
      <c r="H4" t="s">
        <v>602</v>
      </c>
      <c r="I4">
        <v>11475750.86</v>
      </c>
      <c r="J4" t="s">
        <v>641</v>
      </c>
    </row>
    <row r="5" hidden="1" spans="1:10">
      <c r="A5">
        <v>1</v>
      </c>
      <c r="B5">
        <v>2</v>
      </c>
      <c r="C5" t="s">
        <v>638</v>
      </c>
      <c r="D5" t="s">
        <v>642</v>
      </c>
      <c r="E5" t="s">
        <v>640</v>
      </c>
      <c r="F5">
        <v>0</v>
      </c>
      <c r="G5">
        <v>5612.95</v>
      </c>
      <c r="H5" t="s">
        <v>602</v>
      </c>
      <c r="I5">
        <v>11470137.91</v>
      </c>
      <c r="J5" t="s">
        <v>641</v>
      </c>
    </row>
    <row r="6" hidden="1" spans="1:10">
      <c r="A6">
        <v>1</v>
      </c>
      <c r="B6">
        <v>2</v>
      </c>
      <c r="C6" t="s">
        <v>638</v>
      </c>
      <c r="D6" t="s">
        <v>643</v>
      </c>
      <c r="E6" t="s">
        <v>640</v>
      </c>
      <c r="F6">
        <v>0</v>
      </c>
      <c r="G6">
        <v>1951.03</v>
      </c>
      <c r="H6" t="s">
        <v>602</v>
      </c>
      <c r="I6">
        <v>11468186.88</v>
      </c>
      <c r="J6" t="s">
        <v>641</v>
      </c>
    </row>
    <row r="7" hidden="1" spans="1:10">
      <c r="A7">
        <v>1</v>
      </c>
      <c r="B7">
        <v>2</v>
      </c>
      <c r="C7" t="s">
        <v>638</v>
      </c>
      <c r="D7" t="s">
        <v>644</v>
      </c>
      <c r="E7" t="s">
        <v>640</v>
      </c>
      <c r="F7">
        <v>0</v>
      </c>
      <c r="G7">
        <v>2331.23</v>
      </c>
      <c r="H7" t="s">
        <v>602</v>
      </c>
      <c r="I7">
        <v>11465855.65</v>
      </c>
      <c r="J7" t="s">
        <v>641</v>
      </c>
    </row>
    <row r="8" hidden="1" spans="1:10">
      <c r="A8">
        <v>1</v>
      </c>
      <c r="B8">
        <v>2</v>
      </c>
      <c r="C8" t="s">
        <v>638</v>
      </c>
      <c r="D8" t="s">
        <v>645</v>
      </c>
      <c r="E8" t="s">
        <v>640</v>
      </c>
      <c r="F8">
        <v>0</v>
      </c>
      <c r="G8">
        <v>320.17</v>
      </c>
      <c r="H8" t="s">
        <v>602</v>
      </c>
      <c r="I8">
        <v>11465535.48</v>
      </c>
      <c r="J8" t="s">
        <v>641</v>
      </c>
    </row>
    <row r="9" hidden="1" spans="1:10">
      <c r="A9">
        <v>1</v>
      </c>
      <c r="B9">
        <v>2</v>
      </c>
      <c r="C9" t="s">
        <v>638</v>
      </c>
      <c r="D9" t="s">
        <v>646</v>
      </c>
      <c r="E9" t="s">
        <v>640</v>
      </c>
      <c r="F9">
        <v>0</v>
      </c>
      <c r="G9">
        <v>1420.75</v>
      </c>
      <c r="H9" t="s">
        <v>602</v>
      </c>
      <c r="I9">
        <v>11464114.73</v>
      </c>
      <c r="J9" t="s">
        <v>641</v>
      </c>
    </row>
    <row r="10" hidden="1" spans="1:10">
      <c r="A10">
        <v>1</v>
      </c>
      <c r="B10">
        <v>2</v>
      </c>
      <c r="C10" t="s">
        <v>638</v>
      </c>
      <c r="D10" t="s">
        <v>647</v>
      </c>
      <c r="E10" t="s">
        <v>640</v>
      </c>
      <c r="F10">
        <v>0</v>
      </c>
      <c r="G10">
        <v>1901</v>
      </c>
      <c r="H10" t="s">
        <v>602</v>
      </c>
      <c r="I10">
        <v>11462213.73</v>
      </c>
      <c r="J10" t="s">
        <v>641</v>
      </c>
    </row>
    <row r="11" hidden="1" spans="1:10">
      <c r="A11">
        <v>1</v>
      </c>
      <c r="B11">
        <v>2</v>
      </c>
      <c r="C11" t="s">
        <v>638</v>
      </c>
      <c r="D11" t="s">
        <v>648</v>
      </c>
      <c r="E11" t="s">
        <v>640</v>
      </c>
      <c r="F11">
        <v>0</v>
      </c>
      <c r="G11">
        <v>2651.4</v>
      </c>
      <c r="H11" t="s">
        <v>602</v>
      </c>
      <c r="I11">
        <v>11459562.33</v>
      </c>
      <c r="J11" t="s">
        <v>641</v>
      </c>
    </row>
    <row r="12" hidden="1" spans="1:10">
      <c r="A12">
        <v>1</v>
      </c>
      <c r="B12">
        <v>2</v>
      </c>
      <c r="C12" t="s">
        <v>638</v>
      </c>
      <c r="D12" t="s">
        <v>649</v>
      </c>
      <c r="E12" t="s">
        <v>640</v>
      </c>
      <c r="F12">
        <v>0</v>
      </c>
      <c r="G12">
        <v>11035.8</v>
      </c>
      <c r="H12" t="s">
        <v>602</v>
      </c>
      <c r="I12">
        <v>11448526.53</v>
      </c>
      <c r="J12" t="s">
        <v>641</v>
      </c>
    </row>
    <row r="13" hidden="1" spans="1:10">
      <c r="A13">
        <v>1</v>
      </c>
      <c r="B13">
        <v>2</v>
      </c>
      <c r="C13" t="s">
        <v>638</v>
      </c>
      <c r="D13" t="s">
        <v>650</v>
      </c>
      <c r="E13" t="s">
        <v>640</v>
      </c>
      <c r="F13">
        <v>0</v>
      </c>
      <c r="G13">
        <v>21711.4</v>
      </c>
      <c r="H13" t="s">
        <v>602</v>
      </c>
      <c r="I13">
        <v>11426815.13</v>
      </c>
      <c r="J13" t="s">
        <v>641</v>
      </c>
    </row>
    <row r="14" hidden="1" spans="1:10">
      <c r="A14">
        <v>1</v>
      </c>
      <c r="B14">
        <v>2</v>
      </c>
      <c r="C14" t="s">
        <v>638</v>
      </c>
      <c r="D14" t="s">
        <v>651</v>
      </c>
      <c r="E14" t="s">
        <v>640</v>
      </c>
      <c r="F14">
        <v>0</v>
      </c>
      <c r="G14">
        <v>1240.65</v>
      </c>
      <c r="H14" t="s">
        <v>602</v>
      </c>
      <c r="I14">
        <v>11425574.48</v>
      </c>
      <c r="J14" t="s">
        <v>641</v>
      </c>
    </row>
    <row r="15" spans="1:10">
      <c r="A15">
        <v>1</v>
      </c>
      <c r="B15">
        <v>2</v>
      </c>
      <c r="C15" t="s">
        <v>638</v>
      </c>
      <c r="D15" t="s">
        <v>652</v>
      </c>
      <c r="E15" t="s">
        <v>653</v>
      </c>
      <c r="F15">
        <v>2586.05</v>
      </c>
      <c r="G15">
        <v>0</v>
      </c>
      <c r="H15" t="s">
        <v>602</v>
      </c>
      <c r="I15">
        <v>11428160.53</v>
      </c>
      <c r="J15" t="s">
        <v>641</v>
      </c>
    </row>
    <row r="16" spans="1:10">
      <c r="A16">
        <v>1</v>
      </c>
      <c r="B16">
        <v>2</v>
      </c>
      <c r="C16" t="s">
        <v>638</v>
      </c>
      <c r="D16" t="s">
        <v>654</v>
      </c>
      <c r="E16" t="s">
        <v>653</v>
      </c>
      <c r="F16">
        <v>2616</v>
      </c>
      <c r="G16">
        <v>0</v>
      </c>
      <c r="H16" t="s">
        <v>602</v>
      </c>
      <c r="I16">
        <v>11430776.53</v>
      </c>
      <c r="J16" t="s">
        <v>641</v>
      </c>
    </row>
    <row r="17" spans="1:10">
      <c r="A17">
        <v>1</v>
      </c>
      <c r="B17">
        <v>2</v>
      </c>
      <c r="C17" t="s">
        <v>638</v>
      </c>
      <c r="D17" t="s">
        <v>655</v>
      </c>
      <c r="E17" t="s">
        <v>653</v>
      </c>
      <c r="F17">
        <v>2396.34</v>
      </c>
      <c r="G17">
        <v>0</v>
      </c>
      <c r="H17" t="s">
        <v>602</v>
      </c>
      <c r="I17">
        <v>11433172.87</v>
      </c>
      <c r="J17" t="s">
        <v>641</v>
      </c>
    </row>
    <row r="18" spans="1:10">
      <c r="A18">
        <v>1</v>
      </c>
      <c r="B18">
        <v>2</v>
      </c>
      <c r="C18" t="s">
        <v>638</v>
      </c>
      <c r="D18" t="s">
        <v>656</v>
      </c>
      <c r="E18" t="s">
        <v>653</v>
      </c>
      <c r="F18">
        <v>10464.02</v>
      </c>
      <c r="G18">
        <v>0</v>
      </c>
      <c r="H18" t="s">
        <v>602</v>
      </c>
      <c r="I18">
        <v>11443636.89</v>
      </c>
      <c r="J18" t="s">
        <v>641</v>
      </c>
    </row>
    <row r="19" spans="1:10">
      <c r="A19">
        <v>1</v>
      </c>
      <c r="B19">
        <v>2</v>
      </c>
      <c r="C19" t="s">
        <v>638</v>
      </c>
      <c r="D19" t="s">
        <v>657</v>
      </c>
      <c r="E19" t="s">
        <v>653</v>
      </c>
      <c r="F19">
        <v>1577.59</v>
      </c>
      <c r="G19">
        <v>0</v>
      </c>
      <c r="H19" t="s">
        <v>602</v>
      </c>
      <c r="I19">
        <v>11445214.48</v>
      </c>
      <c r="J19" t="s">
        <v>641</v>
      </c>
    </row>
    <row r="20" spans="1:10">
      <c r="A20">
        <v>1</v>
      </c>
      <c r="B20">
        <v>2</v>
      </c>
      <c r="C20" t="s">
        <v>638</v>
      </c>
      <c r="D20" t="s">
        <v>658</v>
      </c>
      <c r="E20" t="s">
        <v>653</v>
      </c>
      <c r="F20">
        <v>1976.98</v>
      </c>
      <c r="G20">
        <v>0</v>
      </c>
      <c r="H20" t="s">
        <v>602</v>
      </c>
      <c r="I20">
        <v>11447191.46</v>
      </c>
      <c r="J20" t="s">
        <v>641</v>
      </c>
    </row>
    <row r="21" hidden="1" spans="1:10">
      <c r="A21">
        <v>1</v>
      </c>
      <c r="B21">
        <v>3</v>
      </c>
      <c r="C21" t="s">
        <v>659</v>
      </c>
      <c r="D21" t="s">
        <v>650</v>
      </c>
      <c r="E21" t="s">
        <v>640</v>
      </c>
      <c r="F21">
        <v>0</v>
      </c>
      <c r="G21">
        <v>20020.51</v>
      </c>
      <c r="H21" t="s">
        <v>602</v>
      </c>
      <c r="I21">
        <v>11427170.95</v>
      </c>
      <c r="J21" t="s">
        <v>641</v>
      </c>
    </row>
    <row r="22" hidden="1" spans="1:10">
      <c r="A22">
        <v>1</v>
      </c>
      <c r="B22">
        <v>3</v>
      </c>
      <c r="C22" t="s">
        <v>659</v>
      </c>
      <c r="D22" t="s">
        <v>649</v>
      </c>
      <c r="E22" t="s">
        <v>640</v>
      </c>
      <c r="F22">
        <v>0</v>
      </c>
      <c r="G22">
        <v>10905.72</v>
      </c>
      <c r="H22" t="s">
        <v>602</v>
      </c>
      <c r="I22">
        <v>11416265.23</v>
      </c>
      <c r="J22" t="s">
        <v>641</v>
      </c>
    </row>
    <row r="23" hidden="1" spans="1:10">
      <c r="A23">
        <v>1</v>
      </c>
      <c r="B23">
        <v>3</v>
      </c>
      <c r="C23" t="s">
        <v>659</v>
      </c>
      <c r="D23" t="s">
        <v>651</v>
      </c>
      <c r="E23" t="s">
        <v>640</v>
      </c>
      <c r="F23">
        <v>0</v>
      </c>
      <c r="G23">
        <v>1210.64</v>
      </c>
      <c r="H23" t="s">
        <v>602</v>
      </c>
      <c r="I23">
        <v>11415054.59</v>
      </c>
      <c r="J23" t="s">
        <v>641</v>
      </c>
    </row>
    <row r="24" hidden="1" spans="1:10">
      <c r="A24">
        <v>1</v>
      </c>
      <c r="B24">
        <v>3</v>
      </c>
      <c r="C24" t="s">
        <v>659</v>
      </c>
      <c r="D24" t="s">
        <v>660</v>
      </c>
      <c r="E24" t="s">
        <v>640</v>
      </c>
      <c r="F24">
        <v>0</v>
      </c>
      <c r="G24">
        <v>10115.31</v>
      </c>
      <c r="H24" t="s">
        <v>602</v>
      </c>
      <c r="I24">
        <v>11404939.28</v>
      </c>
      <c r="J24" t="s">
        <v>641</v>
      </c>
    </row>
    <row r="25" hidden="1" spans="1:10">
      <c r="A25">
        <v>1</v>
      </c>
      <c r="B25">
        <v>3</v>
      </c>
      <c r="C25" t="s">
        <v>659</v>
      </c>
      <c r="D25" t="s">
        <v>661</v>
      </c>
      <c r="E25" t="s">
        <v>640</v>
      </c>
      <c r="F25">
        <v>0</v>
      </c>
      <c r="G25">
        <v>4712.48</v>
      </c>
      <c r="H25" t="s">
        <v>602</v>
      </c>
      <c r="I25">
        <v>11400226.8</v>
      </c>
      <c r="J25" t="s">
        <v>641</v>
      </c>
    </row>
    <row r="26" hidden="1" spans="1:10">
      <c r="A26">
        <v>1</v>
      </c>
      <c r="B26">
        <v>3</v>
      </c>
      <c r="C26" t="s">
        <v>659</v>
      </c>
      <c r="D26" t="s">
        <v>662</v>
      </c>
      <c r="E26" t="s">
        <v>640</v>
      </c>
      <c r="F26">
        <v>0</v>
      </c>
      <c r="G26">
        <v>2741.44</v>
      </c>
      <c r="H26" t="s">
        <v>602</v>
      </c>
      <c r="I26">
        <v>11397485.36</v>
      </c>
      <c r="J26" t="s">
        <v>641</v>
      </c>
    </row>
    <row r="27" hidden="1" spans="1:10">
      <c r="A27">
        <v>1</v>
      </c>
      <c r="B27">
        <v>3</v>
      </c>
      <c r="C27" t="s">
        <v>659</v>
      </c>
      <c r="D27" t="s">
        <v>663</v>
      </c>
      <c r="E27" t="s">
        <v>640</v>
      </c>
      <c r="F27">
        <v>0</v>
      </c>
      <c r="G27">
        <v>10145.33</v>
      </c>
      <c r="H27" t="s">
        <v>602</v>
      </c>
      <c r="I27">
        <v>11387340.03</v>
      </c>
      <c r="J27" t="s">
        <v>641</v>
      </c>
    </row>
    <row r="28" hidden="1" spans="1:10">
      <c r="A28">
        <v>1</v>
      </c>
      <c r="B28">
        <v>3</v>
      </c>
      <c r="C28" t="s">
        <v>659</v>
      </c>
      <c r="D28" t="s">
        <v>664</v>
      </c>
      <c r="E28" t="s">
        <v>640</v>
      </c>
      <c r="F28">
        <v>0</v>
      </c>
      <c r="G28">
        <v>2541.33</v>
      </c>
      <c r="H28" t="s">
        <v>602</v>
      </c>
      <c r="I28">
        <v>11384798.7</v>
      </c>
      <c r="J28" t="s">
        <v>641</v>
      </c>
    </row>
    <row r="29" hidden="1" spans="1:10">
      <c r="A29">
        <v>1</v>
      </c>
      <c r="B29">
        <v>3</v>
      </c>
      <c r="C29" t="s">
        <v>659</v>
      </c>
      <c r="D29" t="s">
        <v>643</v>
      </c>
      <c r="E29" t="s">
        <v>640</v>
      </c>
      <c r="F29">
        <v>0</v>
      </c>
      <c r="G29">
        <v>1921.01</v>
      </c>
      <c r="H29" t="s">
        <v>602</v>
      </c>
      <c r="I29">
        <v>11382877.69</v>
      </c>
      <c r="J29" t="s">
        <v>641</v>
      </c>
    </row>
    <row r="30" hidden="1" spans="1:10">
      <c r="A30">
        <v>1</v>
      </c>
      <c r="B30">
        <v>3</v>
      </c>
      <c r="C30" t="s">
        <v>659</v>
      </c>
      <c r="D30" t="s">
        <v>639</v>
      </c>
      <c r="E30" t="s">
        <v>640</v>
      </c>
      <c r="F30">
        <v>0</v>
      </c>
      <c r="G30">
        <v>31846.73</v>
      </c>
      <c r="H30" t="s">
        <v>602</v>
      </c>
      <c r="I30">
        <v>11351030.96</v>
      </c>
      <c r="J30" t="s">
        <v>641</v>
      </c>
    </row>
    <row r="31" hidden="1" spans="1:10">
      <c r="A31">
        <v>1</v>
      </c>
      <c r="B31">
        <v>3</v>
      </c>
      <c r="C31" t="s">
        <v>659</v>
      </c>
      <c r="D31" t="s">
        <v>642</v>
      </c>
      <c r="E31" t="s">
        <v>640</v>
      </c>
      <c r="F31">
        <v>0</v>
      </c>
      <c r="G31">
        <v>5352.81</v>
      </c>
      <c r="H31" t="s">
        <v>602</v>
      </c>
      <c r="I31">
        <v>11345678.15</v>
      </c>
      <c r="J31" t="s">
        <v>641</v>
      </c>
    </row>
    <row r="32" hidden="1" spans="1:10">
      <c r="A32">
        <v>1</v>
      </c>
      <c r="B32">
        <v>3</v>
      </c>
      <c r="C32" t="s">
        <v>659</v>
      </c>
      <c r="D32" t="s">
        <v>644</v>
      </c>
      <c r="E32" t="s">
        <v>640</v>
      </c>
      <c r="F32">
        <v>0</v>
      </c>
      <c r="G32">
        <v>2321.22</v>
      </c>
      <c r="H32" t="s">
        <v>602</v>
      </c>
      <c r="I32">
        <v>11343356.93</v>
      </c>
      <c r="J32" t="s">
        <v>641</v>
      </c>
    </row>
    <row r="33" spans="1:10">
      <c r="A33">
        <v>1</v>
      </c>
      <c r="B33">
        <v>3</v>
      </c>
      <c r="C33" t="s">
        <v>659</v>
      </c>
      <c r="D33" t="s">
        <v>665</v>
      </c>
      <c r="E33" t="s">
        <v>653</v>
      </c>
      <c r="F33">
        <v>2755.79</v>
      </c>
      <c r="G33">
        <v>0</v>
      </c>
      <c r="H33" t="s">
        <v>602</v>
      </c>
      <c r="I33">
        <v>11346112.72</v>
      </c>
      <c r="J33" t="s">
        <v>641</v>
      </c>
    </row>
    <row r="34" spans="1:10">
      <c r="A34">
        <v>1</v>
      </c>
      <c r="B34">
        <v>3</v>
      </c>
      <c r="C34" t="s">
        <v>659</v>
      </c>
      <c r="D34" t="s">
        <v>666</v>
      </c>
      <c r="E34" t="s">
        <v>653</v>
      </c>
      <c r="F34">
        <v>7508.53</v>
      </c>
      <c r="G34">
        <v>0</v>
      </c>
      <c r="H34" t="s">
        <v>602</v>
      </c>
      <c r="I34">
        <v>11353621.25</v>
      </c>
      <c r="J34" t="s">
        <v>641</v>
      </c>
    </row>
    <row r="35" spans="1:10">
      <c r="A35">
        <v>1</v>
      </c>
      <c r="B35">
        <v>3</v>
      </c>
      <c r="C35" t="s">
        <v>659</v>
      </c>
      <c r="D35" t="s">
        <v>667</v>
      </c>
      <c r="E35" t="s">
        <v>653</v>
      </c>
      <c r="F35">
        <v>12980.17</v>
      </c>
      <c r="G35">
        <v>0</v>
      </c>
      <c r="H35" t="s">
        <v>602</v>
      </c>
      <c r="I35">
        <v>11366601.42</v>
      </c>
      <c r="J35" t="s">
        <v>641</v>
      </c>
    </row>
    <row r="36" spans="1:10">
      <c r="A36">
        <v>1</v>
      </c>
      <c r="B36">
        <v>3</v>
      </c>
      <c r="C36" t="s">
        <v>659</v>
      </c>
      <c r="D36" t="s">
        <v>668</v>
      </c>
      <c r="E36" t="s">
        <v>653</v>
      </c>
      <c r="F36">
        <v>4842.6</v>
      </c>
      <c r="G36">
        <v>0</v>
      </c>
      <c r="H36" t="s">
        <v>602</v>
      </c>
      <c r="I36">
        <v>11371444.02</v>
      </c>
      <c r="J36" t="s">
        <v>641</v>
      </c>
    </row>
    <row r="37" spans="1:10">
      <c r="A37">
        <v>1</v>
      </c>
      <c r="B37">
        <v>3</v>
      </c>
      <c r="C37" t="s">
        <v>659</v>
      </c>
      <c r="D37" t="s">
        <v>669</v>
      </c>
      <c r="E37" t="s">
        <v>653</v>
      </c>
      <c r="F37">
        <v>639.02</v>
      </c>
      <c r="G37">
        <v>0</v>
      </c>
      <c r="H37" t="s">
        <v>602</v>
      </c>
      <c r="I37">
        <v>11372083.04</v>
      </c>
      <c r="J37" t="s">
        <v>641</v>
      </c>
    </row>
    <row r="38" spans="1:10">
      <c r="A38">
        <v>1</v>
      </c>
      <c r="B38">
        <v>3</v>
      </c>
      <c r="C38" t="s">
        <v>659</v>
      </c>
      <c r="D38" t="s">
        <v>655</v>
      </c>
      <c r="E38" t="s">
        <v>653</v>
      </c>
      <c r="F38">
        <v>2396.34</v>
      </c>
      <c r="G38">
        <v>0</v>
      </c>
      <c r="H38" t="s">
        <v>602</v>
      </c>
      <c r="I38">
        <v>11374479.38</v>
      </c>
      <c r="J38" t="s">
        <v>641</v>
      </c>
    </row>
    <row r="39" spans="1:10">
      <c r="A39">
        <v>1</v>
      </c>
      <c r="B39">
        <v>3</v>
      </c>
      <c r="C39" t="s">
        <v>659</v>
      </c>
      <c r="D39" t="s">
        <v>654</v>
      </c>
      <c r="E39" t="s">
        <v>653</v>
      </c>
      <c r="F39">
        <v>2566.08</v>
      </c>
      <c r="G39">
        <v>0</v>
      </c>
      <c r="H39" t="s">
        <v>602</v>
      </c>
      <c r="I39">
        <v>11377045.46</v>
      </c>
      <c r="J39" t="s">
        <v>641</v>
      </c>
    </row>
    <row r="40" hidden="1" spans="1:10">
      <c r="A40">
        <v>1</v>
      </c>
      <c r="B40">
        <v>4</v>
      </c>
      <c r="C40" t="s">
        <v>670</v>
      </c>
      <c r="D40" t="s">
        <v>642</v>
      </c>
      <c r="E40" t="s">
        <v>671</v>
      </c>
      <c r="F40">
        <v>0</v>
      </c>
      <c r="G40">
        <v>5132.7</v>
      </c>
      <c r="H40" t="s">
        <v>602</v>
      </c>
      <c r="I40">
        <v>11371912.76</v>
      </c>
      <c r="J40" t="s">
        <v>641</v>
      </c>
    </row>
    <row r="41" hidden="1" spans="1:10">
      <c r="A41">
        <v>1</v>
      </c>
      <c r="B41">
        <v>4</v>
      </c>
      <c r="C41" t="s">
        <v>670</v>
      </c>
      <c r="D41" t="s">
        <v>662</v>
      </c>
      <c r="E41" t="s">
        <v>671</v>
      </c>
      <c r="F41">
        <v>0</v>
      </c>
      <c r="G41">
        <v>12946.8</v>
      </c>
      <c r="H41" t="s">
        <v>602</v>
      </c>
      <c r="I41">
        <v>11358965.96</v>
      </c>
      <c r="J41" t="s">
        <v>641</v>
      </c>
    </row>
    <row r="42" hidden="1" spans="1:10">
      <c r="A42">
        <v>1</v>
      </c>
      <c r="B42">
        <v>4</v>
      </c>
      <c r="C42" t="s">
        <v>670</v>
      </c>
      <c r="D42" t="s">
        <v>644</v>
      </c>
      <c r="E42" t="s">
        <v>671</v>
      </c>
      <c r="F42">
        <v>0</v>
      </c>
      <c r="G42">
        <v>2311.22</v>
      </c>
      <c r="H42" t="s">
        <v>602</v>
      </c>
      <c r="I42">
        <v>11356654.74</v>
      </c>
      <c r="J42" t="s">
        <v>641</v>
      </c>
    </row>
    <row r="43" hidden="1" spans="1:10">
      <c r="A43">
        <v>1</v>
      </c>
      <c r="B43">
        <v>4</v>
      </c>
      <c r="C43" t="s">
        <v>670</v>
      </c>
      <c r="D43" t="s">
        <v>661</v>
      </c>
      <c r="E43" t="s">
        <v>671</v>
      </c>
      <c r="F43">
        <v>0</v>
      </c>
      <c r="G43">
        <v>4702.47</v>
      </c>
      <c r="H43" t="s">
        <v>602</v>
      </c>
      <c r="I43">
        <v>11351952.27</v>
      </c>
      <c r="J43" t="s">
        <v>641</v>
      </c>
    </row>
    <row r="44" hidden="1" spans="1:10">
      <c r="A44">
        <v>1</v>
      </c>
      <c r="B44">
        <v>4</v>
      </c>
      <c r="C44" t="s">
        <v>670</v>
      </c>
      <c r="D44" t="s">
        <v>672</v>
      </c>
      <c r="E44" t="s">
        <v>671</v>
      </c>
      <c r="F44">
        <v>0</v>
      </c>
      <c r="G44">
        <v>5833.07</v>
      </c>
      <c r="H44" t="s">
        <v>602</v>
      </c>
      <c r="I44">
        <v>11346119.2</v>
      </c>
      <c r="J44" t="s">
        <v>641</v>
      </c>
    </row>
    <row r="45" hidden="1" spans="1:10">
      <c r="A45">
        <v>1</v>
      </c>
      <c r="B45">
        <v>4</v>
      </c>
      <c r="C45" t="s">
        <v>670</v>
      </c>
      <c r="D45" t="s">
        <v>648</v>
      </c>
      <c r="E45" t="s">
        <v>671</v>
      </c>
      <c r="F45">
        <v>0</v>
      </c>
      <c r="G45">
        <v>2601.37</v>
      </c>
      <c r="H45" t="s">
        <v>602</v>
      </c>
      <c r="I45">
        <v>11343517.83</v>
      </c>
      <c r="J45" t="s">
        <v>641</v>
      </c>
    </row>
    <row r="46" spans="1:10">
      <c r="A46">
        <v>1</v>
      </c>
      <c r="B46">
        <v>4</v>
      </c>
      <c r="C46" t="s">
        <v>670</v>
      </c>
      <c r="D46" t="s">
        <v>652</v>
      </c>
      <c r="E46" t="s">
        <v>653</v>
      </c>
      <c r="F46">
        <v>1317.99</v>
      </c>
      <c r="G46">
        <v>0</v>
      </c>
      <c r="H46" t="s">
        <v>602</v>
      </c>
      <c r="I46">
        <v>11344835.82</v>
      </c>
      <c r="J46" t="s">
        <v>641</v>
      </c>
    </row>
    <row r="47" spans="1:10">
      <c r="A47">
        <v>1</v>
      </c>
      <c r="B47">
        <v>4</v>
      </c>
      <c r="C47" t="s">
        <v>670</v>
      </c>
      <c r="D47" t="s">
        <v>669</v>
      </c>
      <c r="E47" t="s">
        <v>653</v>
      </c>
      <c r="F47">
        <v>2965.46</v>
      </c>
      <c r="G47">
        <v>0</v>
      </c>
      <c r="H47" t="s">
        <v>602</v>
      </c>
      <c r="I47">
        <v>11347801.28</v>
      </c>
      <c r="J47" t="s">
        <v>641</v>
      </c>
    </row>
    <row r="48" spans="1:10">
      <c r="A48">
        <v>1</v>
      </c>
      <c r="B48">
        <v>4</v>
      </c>
      <c r="C48" t="s">
        <v>670</v>
      </c>
      <c r="D48" t="s">
        <v>668</v>
      </c>
      <c r="E48" t="s">
        <v>653</v>
      </c>
      <c r="F48">
        <v>4742.75</v>
      </c>
      <c r="G48">
        <v>0</v>
      </c>
      <c r="H48" t="s">
        <v>602</v>
      </c>
      <c r="I48">
        <v>11352544.03</v>
      </c>
      <c r="J48" t="s">
        <v>641</v>
      </c>
    </row>
    <row r="49" spans="1:10">
      <c r="A49">
        <v>1</v>
      </c>
      <c r="B49">
        <v>4</v>
      </c>
      <c r="C49" t="s">
        <v>670</v>
      </c>
      <c r="D49" t="s">
        <v>673</v>
      </c>
      <c r="E49" t="s">
        <v>653</v>
      </c>
      <c r="F49">
        <v>5871.03</v>
      </c>
      <c r="G49">
        <v>0</v>
      </c>
      <c r="H49" t="s">
        <v>602</v>
      </c>
      <c r="I49">
        <v>11358415.06</v>
      </c>
      <c r="J49" t="s">
        <v>641</v>
      </c>
    </row>
    <row r="50" spans="1:10">
      <c r="A50">
        <v>1</v>
      </c>
      <c r="B50">
        <v>4</v>
      </c>
      <c r="C50" t="s">
        <v>670</v>
      </c>
      <c r="D50" t="s">
        <v>654</v>
      </c>
      <c r="E50" t="s">
        <v>653</v>
      </c>
      <c r="F50">
        <v>2606.01</v>
      </c>
      <c r="G50">
        <v>0</v>
      </c>
      <c r="H50" t="s">
        <v>602</v>
      </c>
      <c r="I50">
        <v>11361021.07</v>
      </c>
      <c r="J50" t="s">
        <v>641</v>
      </c>
    </row>
    <row r="51" spans="1:10">
      <c r="A51">
        <v>1</v>
      </c>
      <c r="B51">
        <v>4</v>
      </c>
      <c r="C51" t="s">
        <v>670</v>
      </c>
      <c r="D51" t="s">
        <v>674</v>
      </c>
      <c r="E51" t="s">
        <v>653</v>
      </c>
      <c r="F51">
        <v>2625.98</v>
      </c>
      <c r="G51">
        <v>0</v>
      </c>
      <c r="H51" t="s">
        <v>602</v>
      </c>
      <c r="I51">
        <v>11363647.05</v>
      </c>
      <c r="J51" t="s">
        <v>641</v>
      </c>
    </row>
    <row r="52" spans="1:10">
      <c r="A52">
        <v>1</v>
      </c>
      <c r="B52">
        <v>4</v>
      </c>
      <c r="C52" t="s">
        <v>670</v>
      </c>
      <c r="D52" t="s">
        <v>665</v>
      </c>
      <c r="E52" t="s">
        <v>653</v>
      </c>
      <c r="F52">
        <v>10454.01</v>
      </c>
      <c r="G52">
        <v>0</v>
      </c>
      <c r="H52" t="s">
        <v>602</v>
      </c>
      <c r="I52">
        <v>11374101.06</v>
      </c>
      <c r="J52" t="s">
        <v>641</v>
      </c>
    </row>
    <row r="53" spans="1:10">
      <c r="A53">
        <v>1</v>
      </c>
      <c r="B53">
        <v>4</v>
      </c>
      <c r="C53" t="s">
        <v>670</v>
      </c>
      <c r="D53" t="s">
        <v>655</v>
      </c>
      <c r="E53" t="s">
        <v>653</v>
      </c>
      <c r="F53">
        <v>2396.34</v>
      </c>
      <c r="G53">
        <v>0</v>
      </c>
      <c r="H53" t="s">
        <v>602</v>
      </c>
      <c r="I53">
        <v>11376497.4</v>
      </c>
      <c r="J53" t="s">
        <v>641</v>
      </c>
    </row>
    <row r="54" spans="1:10">
      <c r="A54">
        <v>1</v>
      </c>
      <c r="B54">
        <v>4</v>
      </c>
      <c r="C54" t="s">
        <v>670</v>
      </c>
      <c r="D54" t="s">
        <v>675</v>
      </c>
      <c r="E54" t="s">
        <v>653</v>
      </c>
      <c r="F54">
        <v>1198.17</v>
      </c>
      <c r="G54">
        <v>0</v>
      </c>
      <c r="H54" t="s">
        <v>602</v>
      </c>
      <c r="I54">
        <v>11377695.57</v>
      </c>
      <c r="J54" t="s">
        <v>641</v>
      </c>
    </row>
    <row r="55" spans="1:10">
      <c r="A55">
        <v>1</v>
      </c>
      <c r="B55">
        <v>4</v>
      </c>
      <c r="C55" t="s">
        <v>670</v>
      </c>
      <c r="D55" t="s">
        <v>657</v>
      </c>
      <c r="E55" t="s">
        <v>653</v>
      </c>
      <c r="F55">
        <v>8187.49</v>
      </c>
      <c r="G55">
        <v>0</v>
      </c>
      <c r="H55" t="s">
        <v>602</v>
      </c>
      <c r="I55">
        <v>11385883.06</v>
      </c>
      <c r="J55" t="s">
        <v>641</v>
      </c>
    </row>
    <row r="56" hidden="1" spans="1:10">
      <c r="A56">
        <v>1</v>
      </c>
      <c r="B56">
        <v>7</v>
      </c>
      <c r="C56" t="s">
        <v>676</v>
      </c>
      <c r="D56" t="s">
        <v>639</v>
      </c>
      <c r="E56" t="s">
        <v>640</v>
      </c>
      <c r="F56">
        <v>0</v>
      </c>
      <c r="G56">
        <v>2941.54</v>
      </c>
      <c r="H56" t="s">
        <v>602</v>
      </c>
      <c r="I56">
        <v>11382941.52</v>
      </c>
      <c r="J56" t="s">
        <v>641</v>
      </c>
    </row>
    <row r="57" hidden="1" spans="1:10">
      <c r="A57">
        <v>1</v>
      </c>
      <c r="B57">
        <v>7</v>
      </c>
      <c r="C57" t="s">
        <v>676</v>
      </c>
      <c r="D57" t="s">
        <v>642</v>
      </c>
      <c r="E57" t="s">
        <v>640</v>
      </c>
      <c r="F57">
        <v>0</v>
      </c>
      <c r="G57">
        <v>9885.19</v>
      </c>
      <c r="H57" t="s">
        <v>602</v>
      </c>
      <c r="I57">
        <v>11373056.33</v>
      </c>
      <c r="J57" t="s">
        <v>641</v>
      </c>
    </row>
    <row r="58" hidden="1" spans="1:10">
      <c r="A58">
        <v>1</v>
      </c>
      <c r="B58">
        <v>7</v>
      </c>
      <c r="C58" t="s">
        <v>676</v>
      </c>
      <c r="D58" t="s">
        <v>662</v>
      </c>
      <c r="E58" t="s">
        <v>640</v>
      </c>
      <c r="F58">
        <v>0</v>
      </c>
      <c r="G58">
        <v>2541.33</v>
      </c>
      <c r="H58" t="s">
        <v>602</v>
      </c>
      <c r="I58">
        <v>11370515</v>
      </c>
      <c r="J58" t="s">
        <v>641</v>
      </c>
    </row>
    <row r="59" hidden="1" spans="1:10">
      <c r="A59">
        <v>1</v>
      </c>
      <c r="B59">
        <v>7</v>
      </c>
      <c r="C59" t="s">
        <v>676</v>
      </c>
      <c r="D59" t="s">
        <v>648</v>
      </c>
      <c r="E59" t="s">
        <v>640</v>
      </c>
      <c r="F59">
        <v>0</v>
      </c>
      <c r="G59">
        <v>5182.72</v>
      </c>
      <c r="H59" t="s">
        <v>602</v>
      </c>
      <c r="I59">
        <v>11365332.28</v>
      </c>
      <c r="J59" t="s">
        <v>641</v>
      </c>
    </row>
    <row r="60" hidden="1" spans="1:10">
      <c r="A60">
        <v>1</v>
      </c>
      <c r="B60">
        <v>7</v>
      </c>
      <c r="C60" t="s">
        <v>676</v>
      </c>
      <c r="D60" t="s">
        <v>644</v>
      </c>
      <c r="E60" t="s">
        <v>640</v>
      </c>
      <c r="F60">
        <v>0</v>
      </c>
      <c r="G60">
        <v>2301.21</v>
      </c>
      <c r="H60" t="s">
        <v>602</v>
      </c>
      <c r="I60">
        <v>11363031.07</v>
      </c>
      <c r="J60" t="s">
        <v>641</v>
      </c>
    </row>
    <row r="61" hidden="1" spans="1:10">
      <c r="A61">
        <v>1</v>
      </c>
      <c r="B61">
        <v>7</v>
      </c>
      <c r="C61" t="s">
        <v>676</v>
      </c>
      <c r="D61" t="s">
        <v>661</v>
      </c>
      <c r="E61" t="s">
        <v>640</v>
      </c>
      <c r="F61">
        <v>0</v>
      </c>
      <c r="G61">
        <v>4702.47</v>
      </c>
      <c r="H61" t="s">
        <v>602</v>
      </c>
      <c r="I61">
        <v>11358328.6</v>
      </c>
      <c r="J61" t="s">
        <v>641</v>
      </c>
    </row>
    <row r="62" hidden="1" spans="1:10">
      <c r="A62">
        <v>1</v>
      </c>
      <c r="B62">
        <v>7</v>
      </c>
      <c r="C62" t="s">
        <v>676</v>
      </c>
      <c r="D62" t="s">
        <v>660</v>
      </c>
      <c r="E62" t="s">
        <v>640</v>
      </c>
      <c r="F62">
        <v>0</v>
      </c>
      <c r="G62">
        <v>19200.08</v>
      </c>
      <c r="H62" t="s">
        <v>602</v>
      </c>
      <c r="I62">
        <v>11339128.52</v>
      </c>
      <c r="J62" t="s">
        <v>641</v>
      </c>
    </row>
    <row r="63" hidden="1" spans="1:10">
      <c r="A63">
        <v>1</v>
      </c>
      <c r="B63">
        <v>7</v>
      </c>
      <c r="C63" t="s">
        <v>676</v>
      </c>
      <c r="D63" t="s">
        <v>677</v>
      </c>
      <c r="E63" t="s">
        <v>640</v>
      </c>
      <c r="F63">
        <v>0</v>
      </c>
      <c r="G63">
        <v>7183.77</v>
      </c>
      <c r="H63" t="s">
        <v>602</v>
      </c>
      <c r="I63">
        <v>11331944.75</v>
      </c>
      <c r="J63" t="s">
        <v>641</v>
      </c>
    </row>
    <row r="64" hidden="1" spans="1:10">
      <c r="A64">
        <v>1</v>
      </c>
      <c r="B64">
        <v>7</v>
      </c>
      <c r="C64" t="s">
        <v>676</v>
      </c>
      <c r="D64" t="s">
        <v>651</v>
      </c>
      <c r="E64" t="s">
        <v>640</v>
      </c>
      <c r="F64">
        <v>0</v>
      </c>
      <c r="G64">
        <v>1180.62</v>
      </c>
      <c r="H64" t="s">
        <v>602</v>
      </c>
      <c r="I64">
        <v>11330764.13</v>
      </c>
      <c r="J64" t="s">
        <v>641</v>
      </c>
    </row>
    <row r="65" hidden="1" spans="1:10">
      <c r="A65">
        <v>1</v>
      </c>
      <c r="B65">
        <v>7</v>
      </c>
      <c r="C65" t="s">
        <v>676</v>
      </c>
      <c r="D65" t="s">
        <v>650</v>
      </c>
      <c r="E65" t="s">
        <v>640</v>
      </c>
      <c r="F65">
        <v>0</v>
      </c>
      <c r="G65">
        <v>12456.54</v>
      </c>
      <c r="H65" t="s">
        <v>602</v>
      </c>
      <c r="I65">
        <v>11318307.59</v>
      </c>
      <c r="J65" t="s">
        <v>641</v>
      </c>
    </row>
    <row r="66" spans="1:10">
      <c r="A66">
        <v>1</v>
      </c>
      <c r="B66">
        <v>7</v>
      </c>
      <c r="C66" t="s">
        <v>676</v>
      </c>
      <c r="D66" t="s">
        <v>665</v>
      </c>
      <c r="E66" t="s">
        <v>653</v>
      </c>
      <c r="F66">
        <v>7937.86</v>
      </c>
      <c r="G66">
        <v>0</v>
      </c>
      <c r="H66" t="s">
        <v>602</v>
      </c>
      <c r="I66">
        <v>11326245.45</v>
      </c>
      <c r="J66" t="s">
        <v>641</v>
      </c>
    </row>
    <row r="67" spans="1:10">
      <c r="A67">
        <v>1</v>
      </c>
      <c r="B67">
        <v>7</v>
      </c>
      <c r="C67" t="s">
        <v>676</v>
      </c>
      <c r="D67" t="s">
        <v>674</v>
      </c>
      <c r="E67" t="s">
        <v>653</v>
      </c>
      <c r="F67">
        <v>8057.68</v>
      </c>
      <c r="G67">
        <v>0</v>
      </c>
      <c r="H67" t="s">
        <v>602</v>
      </c>
      <c r="I67">
        <v>11334303.13</v>
      </c>
      <c r="J67" t="s">
        <v>641</v>
      </c>
    </row>
    <row r="68" spans="1:10">
      <c r="A68">
        <v>1</v>
      </c>
      <c r="B68">
        <v>7</v>
      </c>
      <c r="C68" t="s">
        <v>676</v>
      </c>
      <c r="D68" t="s">
        <v>655</v>
      </c>
      <c r="E68" t="s">
        <v>653</v>
      </c>
      <c r="F68">
        <v>4752.74</v>
      </c>
      <c r="G68">
        <v>0</v>
      </c>
      <c r="H68" t="s">
        <v>602</v>
      </c>
      <c r="I68">
        <v>11339055.87</v>
      </c>
      <c r="J68" t="s">
        <v>641</v>
      </c>
    </row>
    <row r="69" spans="1:10">
      <c r="A69">
        <v>1</v>
      </c>
      <c r="B69">
        <v>7</v>
      </c>
      <c r="C69" t="s">
        <v>676</v>
      </c>
      <c r="D69" t="s">
        <v>652</v>
      </c>
      <c r="E69" t="s">
        <v>653</v>
      </c>
      <c r="F69">
        <v>1327.97</v>
      </c>
      <c r="G69">
        <v>0</v>
      </c>
      <c r="H69" t="s">
        <v>602</v>
      </c>
      <c r="I69">
        <v>11340383.84</v>
      </c>
      <c r="J69" t="s">
        <v>641</v>
      </c>
    </row>
    <row r="70" spans="1:10">
      <c r="A70">
        <v>1</v>
      </c>
      <c r="B70">
        <v>7</v>
      </c>
      <c r="C70" t="s">
        <v>676</v>
      </c>
      <c r="D70" t="s">
        <v>669</v>
      </c>
      <c r="E70" t="s">
        <v>653</v>
      </c>
      <c r="F70">
        <v>329.49</v>
      </c>
      <c r="G70">
        <v>0</v>
      </c>
      <c r="H70" t="s">
        <v>602</v>
      </c>
      <c r="I70">
        <v>11340713.33</v>
      </c>
      <c r="J70" t="s">
        <v>641</v>
      </c>
    </row>
    <row r="71" spans="1:10">
      <c r="A71">
        <v>1</v>
      </c>
      <c r="B71">
        <v>7</v>
      </c>
      <c r="C71" t="s">
        <v>676</v>
      </c>
      <c r="D71" t="s">
        <v>657</v>
      </c>
      <c r="E71" t="s">
        <v>653</v>
      </c>
      <c r="F71">
        <v>1697.41</v>
      </c>
      <c r="G71">
        <v>0</v>
      </c>
      <c r="H71" t="s">
        <v>602</v>
      </c>
      <c r="I71">
        <v>11342410.74</v>
      </c>
      <c r="J71" t="s">
        <v>641</v>
      </c>
    </row>
    <row r="72" hidden="1" spans="1:10">
      <c r="A72">
        <v>1</v>
      </c>
      <c r="B72">
        <v>8</v>
      </c>
      <c r="C72" t="s">
        <v>678</v>
      </c>
      <c r="D72" t="s">
        <v>662</v>
      </c>
      <c r="E72" t="s">
        <v>640</v>
      </c>
      <c r="F72">
        <v>0</v>
      </c>
      <c r="G72">
        <v>2601.37</v>
      </c>
      <c r="H72" t="s">
        <v>602</v>
      </c>
      <c r="I72">
        <v>11339809.37</v>
      </c>
      <c r="J72" t="s">
        <v>641</v>
      </c>
    </row>
    <row r="73" hidden="1" spans="1:10">
      <c r="A73">
        <v>1</v>
      </c>
      <c r="B73">
        <v>8</v>
      </c>
      <c r="C73" t="s">
        <v>678</v>
      </c>
      <c r="D73" t="s">
        <v>642</v>
      </c>
      <c r="E73" t="s">
        <v>640</v>
      </c>
      <c r="F73">
        <v>0</v>
      </c>
      <c r="G73">
        <v>9314.89</v>
      </c>
      <c r="H73" t="s">
        <v>602</v>
      </c>
      <c r="I73">
        <v>11330494.48</v>
      </c>
      <c r="J73" t="s">
        <v>641</v>
      </c>
    </row>
    <row r="74" hidden="1" spans="1:10">
      <c r="A74">
        <v>1</v>
      </c>
      <c r="B74">
        <v>8</v>
      </c>
      <c r="C74" t="s">
        <v>678</v>
      </c>
      <c r="D74" t="s">
        <v>648</v>
      </c>
      <c r="E74" t="s">
        <v>640</v>
      </c>
      <c r="F74">
        <v>0</v>
      </c>
      <c r="G74">
        <v>2601.37</v>
      </c>
      <c r="H74" t="s">
        <v>602</v>
      </c>
      <c r="I74">
        <v>11327893.11</v>
      </c>
      <c r="J74" t="s">
        <v>641</v>
      </c>
    </row>
    <row r="75" hidden="1" spans="1:10">
      <c r="A75">
        <v>1</v>
      </c>
      <c r="B75">
        <v>8</v>
      </c>
      <c r="C75" t="s">
        <v>678</v>
      </c>
      <c r="D75" t="s">
        <v>664</v>
      </c>
      <c r="E75" t="s">
        <v>640</v>
      </c>
      <c r="F75">
        <v>0</v>
      </c>
      <c r="G75">
        <v>2531.33</v>
      </c>
      <c r="H75" t="s">
        <v>602</v>
      </c>
      <c r="I75">
        <v>11325361.78</v>
      </c>
      <c r="J75" t="s">
        <v>641</v>
      </c>
    </row>
    <row r="76" hidden="1" spans="1:10">
      <c r="A76">
        <v>1</v>
      </c>
      <c r="B76">
        <v>8</v>
      </c>
      <c r="C76" t="s">
        <v>678</v>
      </c>
      <c r="D76" t="s">
        <v>679</v>
      </c>
      <c r="E76" t="s">
        <v>640</v>
      </c>
      <c r="F76">
        <v>0</v>
      </c>
      <c r="G76">
        <v>860.45</v>
      </c>
      <c r="H76" t="s">
        <v>602</v>
      </c>
      <c r="I76">
        <v>11324501.33</v>
      </c>
      <c r="J76" t="s">
        <v>641</v>
      </c>
    </row>
    <row r="77" hidden="1" spans="1:10">
      <c r="A77">
        <v>1</v>
      </c>
      <c r="B77">
        <v>8</v>
      </c>
      <c r="C77" t="s">
        <v>678</v>
      </c>
      <c r="D77" t="s">
        <v>663</v>
      </c>
      <c r="E77" t="s">
        <v>640</v>
      </c>
      <c r="F77">
        <v>0</v>
      </c>
      <c r="G77">
        <v>4452.34</v>
      </c>
      <c r="H77" t="s">
        <v>602</v>
      </c>
      <c r="I77">
        <v>11320048.99</v>
      </c>
      <c r="J77" t="s">
        <v>641</v>
      </c>
    </row>
    <row r="78" hidden="1" spans="1:10">
      <c r="A78">
        <v>1</v>
      </c>
      <c r="B78">
        <v>8</v>
      </c>
      <c r="C78" t="s">
        <v>678</v>
      </c>
      <c r="D78" t="s">
        <v>644</v>
      </c>
      <c r="E78" t="s">
        <v>640</v>
      </c>
      <c r="F78">
        <v>0</v>
      </c>
      <c r="G78">
        <v>2301.21</v>
      </c>
      <c r="H78" t="s">
        <v>602</v>
      </c>
      <c r="I78">
        <v>11317747.78</v>
      </c>
      <c r="J78" t="s">
        <v>641</v>
      </c>
    </row>
    <row r="79" hidden="1" spans="1:10">
      <c r="A79">
        <v>1</v>
      </c>
      <c r="B79">
        <v>8</v>
      </c>
      <c r="C79" t="s">
        <v>678</v>
      </c>
      <c r="D79" t="s">
        <v>645</v>
      </c>
      <c r="E79" t="s">
        <v>640</v>
      </c>
      <c r="F79">
        <v>0</v>
      </c>
      <c r="G79">
        <v>340.18</v>
      </c>
      <c r="H79" t="s">
        <v>602</v>
      </c>
      <c r="I79">
        <v>11317407.6</v>
      </c>
      <c r="J79" t="s">
        <v>641</v>
      </c>
    </row>
    <row r="80" hidden="1" spans="1:10">
      <c r="A80">
        <v>1</v>
      </c>
      <c r="B80">
        <v>8</v>
      </c>
      <c r="C80" t="s">
        <v>678</v>
      </c>
      <c r="D80" t="s">
        <v>661</v>
      </c>
      <c r="E80" t="s">
        <v>640</v>
      </c>
      <c r="F80">
        <v>0</v>
      </c>
      <c r="G80">
        <v>13577.13</v>
      </c>
      <c r="H80" t="s">
        <v>602</v>
      </c>
      <c r="I80">
        <v>11303830.47</v>
      </c>
      <c r="J80" t="s">
        <v>641</v>
      </c>
    </row>
    <row r="81" hidden="1" spans="1:10">
      <c r="A81">
        <v>1</v>
      </c>
      <c r="B81">
        <v>8</v>
      </c>
      <c r="C81" t="s">
        <v>678</v>
      </c>
      <c r="D81" t="s">
        <v>672</v>
      </c>
      <c r="E81" t="s">
        <v>640</v>
      </c>
      <c r="F81">
        <v>0</v>
      </c>
      <c r="G81">
        <v>5702.99</v>
      </c>
      <c r="H81" t="s">
        <v>602</v>
      </c>
      <c r="I81">
        <v>11298127.48</v>
      </c>
      <c r="J81" t="s">
        <v>641</v>
      </c>
    </row>
    <row r="82" hidden="1" spans="1:10">
      <c r="A82">
        <v>1</v>
      </c>
      <c r="B82">
        <v>8</v>
      </c>
      <c r="C82" t="s">
        <v>678</v>
      </c>
      <c r="D82" t="s">
        <v>647</v>
      </c>
      <c r="E82" t="s">
        <v>640</v>
      </c>
      <c r="F82">
        <v>0</v>
      </c>
      <c r="G82">
        <v>1840.97</v>
      </c>
      <c r="H82" t="s">
        <v>602</v>
      </c>
      <c r="I82">
        <v>11296286.51</v>
      </c>
      <c r="J82" t="s">
        <v>641</v>
      </c>
    </row>
    <row r="83" hidden="1" spans="1:10">
      <c r="A83">
        <v>1</v>
      </c>
      <c r="B83">
        <v>8</v>
      </c>
      <c r="C83" t="s">
        <v>678</v>
      </c>
      <c r="D83" t="s">
        <v>650</v>
      </c>
      <c r="E83" t="s">
        <v>640</v>
      </c>
      <c r="F83">
        <v>0</v>
      </c>
      <c r="G83">
        <v>5953.13</v>
      </c>
      <c r="H83" t="s">
        <v>602</v>
      </c>
      <c r="I83">
        <v>11290333.38</v>
      </c>
      <c r="J83" t="s">
        <v>641</v>
      </c>
    </row>
    <row r="84" spans="1:10">
      <c r="A84">
        <v>1</v>
      </c>
      <c r="B84">
        <v>8</v>
      </c>
      <c r="C84" t="s">
        <v>678</v>
      </c>
      <c r="D84" t="s">
        <v>674</v>
      </c>
      <c r="E84" t="s">
        <v>653</v>
      </c>
      <c r="F84">
        <v>2685.89</v>
      </c>
      <c r="G84">
        <v>0</v>
      </c>
      <c r="H84" t="s">
        <v>602</v>
      </c>
      <c r="I84">
        <v>11293019.27</v>
      </c>
      <c r="J84" t="s">
        <v>641</v>
      </c>
    </row>
    <row r="85" spans="1:10">
      <c r="A85">
        <v>1</v>
      </c>
      <c r="B85">
        <v>8</v>
      </c>
      <c r="C85" t="s">
        <v>678</v>
      </c>
      <c r="D85" t="s">
        <v>673</v>
      </c>
      <c r="E85" t="s">
        <v>653</v>
      </c>
      <c r="F85">
        <v>5980.86</v>
      </c>
      <c r="G85">
        <v>0</v>
      </c>
      <c r="H85" t="s">
        <v>602</v>
      </c>
      <c r="I85">
        <v>11299000.13</v>
      </c>
      <c r="J85" t="s">
        <v>641</v>
      </c>
    </row>
    <row r="86" spans="1:10">
      <c r="A86">
        <v>1</v>
      </c>
      <c r="B86">
        <v>8</v>
      </c>
      <c r="C86" t="s">
        <v>678</v>
      </c>
      <c r="D86" t="s">
        <v>655</v>
      </c>
      <c r="E86" t="s">
        <v>653</v>
      </c>
      <c r="F86">
        <v>2346.41</v>
      </c>
      <c r="G86">
        <v>0</v>
      </c>
      <c r="H86" t="s">
        <v>602</v>
      </c>
      <c r="I86">
        <v>11301346.54</v>
      </c>
      <c r="J86" t="s">
        <v>641</v>
      </c>
    </row>
    <row r="87" spans="1:10">
      <c r="A87">
        <v>1</v>
      </c>
      <c r="B87">
        <v>8</v>
      </c>
      <c r="C87" t="s">
        <v>678</v>
      </c>
      <c r="D87" t="s">
        <v>669</v>
      </c>
      <c r="E87" t="s">
        <v>653</v>
      </c>
      <c r="F87">
        <v>2705.85</v>
      </c>
      <c r="G87">
        <v>0</v>
      </c>
      <c r="H87" t="s">
        <v>602</v>
      </c>
      <c r="I87">
        <v>11304052.39</v>
      </c>
      <c r="J87" t="s">
        <v>641</v>
      </c>
    </row>
    <row r="88" spans="1:10">
      <c r="A88">
        <v>1</v>
      </c>
      <c r="B88">
        <v>8</v>
      </c>
      <c r="C88" t="s">
        <v>678</v>
      </c>
      <c r="D88" t="s">
        <v>668</v>
      </c>
      <c r="E88" t="s">
        <v>653</v>
      </c>
      <c r="F88">
        <v>4543.06</v>
      </c>
      <c r="G88">
        <v>0</v>
      </c>
      <c r="H88" t="s">
        <v>602</v>
      </c>
      <c r="I88">
        <v>11308595.45</v>
      </c>
      <c r="J88" t="s">
        <v>641</v>
      </c>
    </row>
    <row r="89" spans="1:10">
      <c r="A89">
        <v>1</v>
      </c>
      <c r="B89">
        <v>8</v>
      </c>
      <c r="C89" t="s">
        <v>678</v>
      </c>
      <c r="D89" t="s">
        <v>656</v>
      </c>
      <c r="E89" t="s">
        <v>653</v>
      </c>
      <c r="F89">
        <v>40068.79</v>
      </c>
      <c r="G89">
        <v>0</v>
      </c>
      <c r="H89" t="s">
        <v>602</v>
      </c>
      <c r="I89">
        <v>11348664.24</v>
      </c>
      <c r="J89" t="s">
        <v>641</v>
      </c>
    </row>
    <row r="90" spans="1:10">
      <c r="A90">
        <v>1</v>
      </c>
      <c r="B90">
        <v>8</v>
      </c>
      <c r="C90" t="s">
        <v>678</v>
      </c>
      <c r="D90" t="s">
        <v>680</v>
      </c>
      <c r="E90" t="s">
        <v>653</v>
      </c>
      <c r="F90">
        <v>5331.85</v>
      </c>
      <c r="G90">
        <v>0</v>
      </c>
      <c r="H90" t="s">
        <v>602</v>
      </c>
      <c r="I90">
        <v>11353996.09</v>
      </c>
      <c r="J90" t="s">
        <v>641</v>
      </c>
    </row>
    <row r="91" hidden="1" spans="1:10">
      <c r="A91">
        <v>1</v>
      </c>
      <c r="B91">
        <v>9</v>
      </c>
      <c r="C91" t="s">
        <v>681</v>
      </c>
      <c r="D91" t="s">
        <v>642</v>
      </c>
      <c r="E91" t="s">
        <v>640</v>
      </c>
      <c r="F91">
        <v>0</v>
      </c>
      <c r="G91">
        <v>8624.54</v>
      </c>
      <c r="H91" t="s">
        <v>602</v>
      </c>
      <c r="I91">
        <v>11345371.55</v>
      </c>
      <c r="J91" t="s">
        <v>641</v>
      </c>
    </row>
    <row r="92" hidden="1" spans="1:10">
      <c r="A92">
        <v>1</v>
      </c>
      <c r="B92">
        <v>9</v>
      </c>
      <c r="C92" t="s">
        <v>681</v>
      </c>
      <c r="D92" t="s">
        <v>662</v>
      </c>
      <c r="E92" t="s">
        <v>640</v>
      </c>
      <c r="F92">
        <v>0</v>
      </c>
      <c r="G92">
        <v>15017.88</v>
      </c>
      <c r="H92" t="s">
        <v>602</v>
      </c>
      <c r="I92">
        <v>11330353.67</v>
      </c>
      <c r="J92" t="s">
        <v>641</v>
      </c>
    </row>
    <row r="93" hidden="1" spans="1:10">
      <c r="A93">
        <v>1</v>
      </c>
      <c r="B93">
        <v>9</v>
      </c>
      <c r="C93" t="s">
        <v>681</v>
      </c>
      <c r="D93" t="s">
        <v>648</v>
      </c>
      <c r="E93" t="s">
        <v>640</v>
      </c>
      <c r="F93">
        <v>0</v>
      </c>
      <c r="G93">
        <v>7463.91</v>
      </c>
      <c r="H93" t="s">
        <v>602</v>
      </c>
      <c r="I93">
        <v>11322889.76</v>
      </c>
      <c r="J93" t="s">
        <v>641</v>
      </c>
    </row>
    <row r="94" hidden="1" spans="1:10">
      <c r="A94">
        <v>1</v>
      </c>
      <c r="B94">
        <v>9</v>
      </c>
      <c r="C94" t="s">
        <v>681</v>
      </c>
      <c r="D94" t="s">
        <v>682</v>
      </c>
      <c r="E94" t="s">
        <v>640</v>
      </c>
      <c r="F94">
        <v>0</v>
      </c>
      <c r="G94">
        <v>6423.38</v>
      </c>
      <c r="H94" t="s">
        <v>602</v>
      </c>
      <c r="I94">
        <v>11316466.38</v>
      </c>
      <c r="J94" t="s">
        <v>641</v>
      </c>
    </row>
    <row r="95" hidden="1" spans="1:10">
      <c r="A95">
        <v>1</v>
      </c>
      <c r="B95">
        <v>9</v>
      </c>
      <c r="C95" t="s">
        <v>681</v>
      </c>
      <c r="D95" t="s">
        <v>643</v>
      </c>
      <c r="E95" t="s">
        <v>640</v>
      </c>
      <c r="F95">
        <v>0</v>
      </c>
      <c r="G95">
        <v>1880.99</v>
      </c>
      <c r="H95" t="s">
        <v>602</v>
      </c>
      <c r="I95">
        <v>11314585.39</v>
      </c>
      <c r="J95" t="s">
        <v>641</v>
      </c>
    </row>
    <row r="96" hidden="1" spans="1:10">
      <c r="A96">
        <v>1</v>
      </c>
      <c r="B96">
        <v>9</v>
      </c>
      <c r="C96" t="s">
        <v>681</v>
      </c>
      <c r="D96" t="s">
        <v>683</v>
      </c>
      <c r="E96" t="s">
        <v>640</v>
      </c>
      <c r="F96">
        <v>0</v>
      </c>
      <c r="G96">
        <v>1170.62</v>
      </c>
      <c r="H96" t="s">
        <v>602</v>
      </c>
      <c r="I96">
        <v>11313414.77</v>
      </c>
      <c r="J96" t="s">
        <v>641</v>
      </c>
    </row>
    <row r="97" hidden="1" spans="1:10">
      <c r="A97">
        <v>1</v>
      </c>
      <c r="B97">
        <v>9</v>
      </c>
      <c r="C97" t="s">
        <v>681</v>
      </c>
      <c r="D97" t="s">
        <v>663</v>
      </c>
      <c r="E97" t="s">
        <v>640</v>
      </c>
      <c r="F97">
        <v>0</v>
      </c>
      <c r="G97">
        <v>2211.17</v>
      </c>
      <c r="H97" t="s">
        <v>602</v>
      </c>
      <c r="I97">
        <v>11311203.6</v>
      </c>
      <c r="J97" t="s">
        <v>641</v>
      </c>
    </row>
    <row r="98" hidden="1" spans="1:10">
      <c r="A98">
        <v>1</v>
      </c>
      <c r="B98">
        <v>9</v>
      </c>
      <c r="C98" t="s">
        <v>681</v>
      </c>
      <c r="D98" t="s">
        <v>664</v>
      </c>
      <c r="E98" t="s">
        <v>640</v>
      </c>
      <c r="F98">
        <v>0</v>
      </c>
      <c r="G98">
        <v>2471.3</v>
      </c>
      <c r="H98" t="s">
        <v>602</v>
      </c>
      <c r="I98">
        <v>11308732.3</v>
      </c>
      <c r="J98" t="s">
        <v>641</v>
      </c>
    </row>
    <row r="99" hidden="1" spans="1:10">
      <c r="A99">
        <v>1</v>
      </c>
      <c r="B99">
        <v>9</v>
      </c>
      <c r="C99" t="s">
        <v>681</v>
      </c>
      <c r="D99" t="s">
        <v>644</v>
      </c>
      <c r="E99" t="s">
        <v>640</v>
      </c>
      <c r="F99">
        <v>0</v>
      </c>
      <c r="G99">
        <v>2301.21</v>
      </c>
      <c r="H99" t="s">
        <v>602</v>
      </c>
      <c r="I99">
        <v>11306431.09</v>
      </c>
      <c r="J99" t="s">
        <v>641</v>
      </c>
    </row>
    <row r="100" spans="1:10">
      <c r="A100">
        <v>1</v>
      </c>
      <c r="B100">
        <v>9</v>
      </c>
      <c r="C100" t="s">
        <v>681</v>
      </c>
      <c r="D100" t="s">
        <v>655</v>
      </c>
      <c r="E100" t="s">
        <v>653</v>
      </c>
      <c r="F100">
        <v>2336.43</v>
      </c>
      <c r="G100">
        <v>0</v>
      </c>
      <c r="H100" t="s">
        <v>602</v>
      </c>
      <c r="I100">
        <v>11308767.52</v>
      </c>
      <c r="J100" t="s">
        <v>641</v>
      </c>
    </row>
    <row r="101" spans="1:10">
      <c r="A101">
        <v>1</v>
      </c>
      <c r="B101">
        <v>9</v>
      </c>
      <c r="C101" t="s">
        <v>681</v>
      </c>
      <c r="D101" t="s">
        <v>668</v>
      </c>
      <c r="E101" t="s">
        <v>653</v>
      </c>
      <c r="F101">
        <v>4642.9</v>
      </c>
      <c r="G101">
        <v>0</v>
      </c>
      <c r="H101" t="s">
        <v>602</v>
      </c>
      <c r="I101">
        <v>11313410.42</v>
      </c>
      <c r="J101" t="s">
        <v>641</v>
      </c>
    </row>
    <row r="102" spans="1:10">
      <c r="A102">
        <v>1</v>
      </c>
      <c r="B102">
        <v>9</v>
      </c>
      <c r="C102" t="s">
        <v>681</v>
      </c>
      <c r="D102" t="s">
        <v>656</v>
      </c>
      <c r="E102" t="s">
        <v>653</v>
      </c>
      <c r="F102">
        <v>20668.43</v>
      </c>
      <c r="G102">
        <v>0</v>
      </c>
      <c r="H102" t="s">
        <v>602</v>
      </c>
      <c r="I102">
        <v>11334078.85</v>
      </c>
      <c r="J102" t="s">
        <v>641</v>
      </c>
    </row>
    <row r="103" spans="1:10">
      <c r="A103">
        <v>1</v>
      </c>
      <c r="B103">
        <v>9</v>
      </c>
      <c r="C103" t="s">
        <v>681</v>
      </c>
      <c r="D103" t="s">
        <v>684</v>
      </c>
      <c r="E103" t="s">
        <v>653</v>
      </c>
      <c r="F103">
        <v>6090.7</v>
      </c>
      <c r="G103">
        <v>0</v>
      </c>
      <c r="H103" t="s">
        <v>602</v>
      </c>
      <c r="I103">
        <v>11340169.55</v>
      </c>
      <c r="J103" t="s">
        <v>641</v>
      </c>
    </row>
    <row r="104" spans="1:10">
      <c r="A104">
        <v>1</v>
      </c>
      <c r="B104">
        <v>9</v>
      </c>
      <c r="C104" t="s">
        <v>681</v>
      </c>
      <c r="D104" t="s">
        <v>685</v>
      </c>
      <c r="E104" t="s">
        <v>653</v>
      </c>
      <c r="F104">
        <v>3215.09</v>
      </c>
      <c r="G104">
        <v>0</v>
      </c>
      <c r="H104" t="s">
        <v>602</v>
      </c>
      <c r="I104">
        <v>11343384.64</v>
      </c>
      <c r="J104" t="s">
        <v>641</v>
      </c>
    </row>
    <row r="105" spans="1:10">
      <c r="A105">
        <v>1</v>
      </c>
      <c r="B105">
        <v>9</v>
      </c>
      <c r="C105" t="s">
        <v>681</v>
      </c>
      <c r="D105" t="s">
        <v>686</v>
      </c>
      <c r="E105" t="s">
        <v>653</v>
      </c>
      <c r="F105">
        <v>3724.31</v>
      </c>
      <c r="G105">
        <v>0</v>
      </c>
      <c r="H105" t="s">
        <v>602</v>
      </c>
      <c r="I105">
        <v>11347108.95</v>
      </c>
      <c r="J105" t="s">
        <v>641</v>
      </c>
    </row>
    <row r="106" spans="1:10">
      <c r="A106">
        <v>1</v>
      </c>
      <c r="B106">
        <v>9</v>
      </c>
      <c r="C106" t="s">
        <v>681</v>
      </c>
      <c r="D106" t="s">
        <v>665</v>
      </c>
      <c r="E106" t="s">
        <v>653</v>
      </c>
      <c r="F106">
        <v>15326.58</v>
      </c>
      <c r="G106">
        <v>0</v>
      </c>
      <c r="H106" t="s">
        <v>602</v>
      </c>
      <c r="I106">
        <v>11362435.53</v>
      </c>
      <c r="J106" t="s">
        <v>641</v>
      </c>
    </row>
    <row r="107" spans="1:10">
      <c r="A107">
        <v>1</v>
      </c>
      <c r="B107">
        <v>9</v>
      </c>
      <c r="C107" t="s">
        <v>681</v>
      </c>
      <c r="D107" t="s">
        <v>675</v>
      </c>
      <c r="E107" t="s">
        <v>653</v>
      </c>
      <c r="F107">
        <v>1198.17</v>
      </c>
      <c r="G107">
        <v>0</v>
      </c>
      <c r="H107" t="s">
        <v>602</v>
      </c>
      <c r="I107">
        <v>11363633.7</v>
      </c>
      <c r="J107" t="s">
        <v>641</v>
      </c>
    </row>
    <row r="108" spans="1:10">
      <c r="A108">
        <v>1</v>
      </c>
      <c r="B108">
        <v>9</v>
      </c>
      <c r="C108" t="s">
        <v>681</v>
      </c>
      <c r="D108" t="s">
        <v>669</v>
      </c>
      <c r="E108" t="s">
        <v>653</v>
      </c>
      <c r="F108">
        <v>2775.72</v>
      </c>
      <c r="G108">
        <v>0</v>
      </c>
      <c r="H108" t="s">
        <v>602</v>
      </c>
      <c r="I108">
        <v>11366409.42</v>
      </c>
      <c r="J108" t="s">
        <v>641</v>
      </c>
    </row>
    <row r="109" spans="1:10">
      <c r="A109">
        <v>1</v>
      </c>
      <c r="B109">
        <v>9</v>
      </c>
      <c r="C109" t="s">
        <v>681</v>
      </c>
      <c r="D109" t="s">
        <v>654</v>
      </c>
      <c r="E109" t="s">
        <v>653</v>
      </c>
      <c r="F109">
        <v>2496.19</v>
      </c>
      <c r="G109">
        <v>0</v>
      </c>
      <c r="H109" t="s">
        <v>602</v>
      </c>
      <c r="I109">
        <v>11368905.61</v>
      </c>
      <c r="J109" t="s">
        <v>641</v>
      </c>
    </row>
    <row r="110" spans="1:10">
      <c r="A110">
        <v>1</v>
      </c>
      <c r="B110">
        <v>9</v>
      </c>
      <c r="C110" t="s">
        <v>681</v>
      </c>
      <c r="D110" t="s">
        <v>687</v>
      </c>
      <c r="E110" t="s">
        <v>653</v>
      </c>
      <c r="F110">
        <v>11292.74</v>
      </c>
      <c r="G110">
        <v>0</v>
      </c>
      <c r="H110" t="s">
        <v>602</v>
      </c>
      <c r="I110">
        <v>11380198.35</v>
      </c>
      <c r="J110" t="s">
        <v>641</v>
      </c>
    </row>
    <row r="111" hidden="1" spans="1:10">
      <c r="A111">
        <v>1</v>
      </c>
      <c r="B111">
        <v>10</v>
      </c>
      <c r="C111" t="s">
        <v>688</v>
      </c>
      <c r="D111" t="s">
        <v>662</v>
      </c>
      <c r="E111" t="s">
        <v>671</v>
      </c>
      <c r="F111">
        <v>0</v>
      </c>
      <c r="G111">
        <v>17149.01</v>
      </c>
      <c r="H111" t="s">
        <v>602</v>
      </c>
      <c r="I111">
        <v>11363049.34</v>
      </c>
      <c r="J111" t="s">
        <v>641</v>
      </c>
    </row>
    <row r="112" hidden="1" spans="1:10">
      <c r="A112">
        <v>1</v>
      </c>
      <c r="B112">
        <v>10</v>
      </c>
      <c r="C112" t="s">
        <v>688</v>
      </c>
      <c r="D112" t="s">
        <v>648</v>
      </c>
      <c r="E112" t="s">
        <v>671</v>
      </c>
      <c r="F112">
        <v>0</v>
      </c>
      <c r="G112">
        <v>2351.24</v>
      </c>
      <c r="H112" t="s">
        <v>602</v>
      </c>
      <c r="I112">
        <v>11360698.1</v>
      </c>
      <c r="J112" t="s">
        <v>641</v>
      </c>
    </row>
    <row r="113" hidden="1" spans="1:10">
      <c r="A113">
        <v>1</v>
      </c>
      <c r="B113">
        <v>10</v>
      </c>
      <c r="C113" t="s">
        <v>688</v>
      </c>
      <c r="D113" t="s">
        <v>660</v>
      </c>
      <c r="E113" t="s">
        <v>671</v>
      </c>
      <c r="F113">
        <v>0</v>
      </c>
      <c r="G113">
        <v>94779.76</v>
      </c>
      <c r="H113" t="s">
        <v>602</v>
      </c>
      <c r="I113">
        <v>11265918.34</v>
      </c>
      <c r="J113" t="s">
        <v>641</v>
      </c>
    </row>
    <row r="114" hidden="1" spans="1:10">
      <c r="A114">
        <v>1</v>
      </c>
      <c r="B114">
        <v>10</v>
      </c>
      <c r="C114" t="s">
        <v>688</v>
      </c>
      <c r="D114" t="s">
        <v>645</v>
      </c>
      <c r="E114" t="s">
        <v>671</v>
      </c>
      <c r="F114">
        <v>0</v>
      </c>
      <c r="G114">
        <v>680.36</v>
      </c>
      <c r="H114" t="s">
        <v>602</v>
      </c>
      <c r="I114">
        <v>11265237.98</v>
      </c>
      <c r="J114" t="s">
        <v>641</v>
      </c>
    </row>
    <row r="115" hidden="1" spans="1:10">
      <c r="A115">
        <v>1</v>
      </c>
      <c r="B115">
        <v>10</v>
      </c>
      <c r="C115" t="s">
        <v>688</v>
      </c>
      <c r="D115" t="s">
        <v>683</v>
      </c>
      <c r="E115" t="s">
        <v>671</v>
      </c>
      <c r="F115">
        <v>0</v>
      </c>
      <c r="G115">
        <v>1170.62</v>
      </c>
      <c r="H115" t="s">
        <v>602</v>
      </c>
      <c r="I115">
        <v>11264067.36</v>
      </c>
      <c r="J115" t="s">
        <v>641</v>
      </c>
    </row>
    <row r="116" hidden="1" spans="1:10">
      <c r="A116">
        <v>1</v>
      </c>
      <c r="B116">
        <v>10</v>
      </c>
      <c r="C116" t="s">
        <v>688</v>
      </c>
      <c r="D116" t="s">
        <v>679</v>
      </c>
      <c r="E116" t="s">
        <v>671</v>
      </c>
      <c r="F116">
        <v>0</v>
      </c>
      <c r="G116">
        <v>860.45</v>
      </c>
      <c r="H116" t="s">
        <v>602</v>
      </c>
      <c r="I116">
        <v>11263206.91</v>
      </c>
      <c r="J116" t="s">
        <v>641</v>
      </c>
    </row>
    <row r="117" spans="1:10">
      <c r="A117">
        <v>1</v>
      </c>
      <c r="B117">
        <v>10</v>
      </c>
      <c r="C117" t="s">
        <v>688</v>
      </c>
      <c r="D117" t="s">
        <v>669</v>
      </c>
      <c r="E117" t="s">
        <v>653</v>
      </c>
      <c r="F117">
        <v>698.92</v>
      </c>
      <c r="G117">
        <v>0</v>
      </c>
      <c r="H117" t="s">
        <v>602</v>
      </c>
      <c r="I117">
        <v>11263905.83</v>
      </c>
      <c r="J117" t="s">
        <v>641</v>
      </c>
    </row>
    <row r="118" spans="1:10">
      <c r="A118">
        <v>1</v>
      </c>
      <c r="B118">
        <v>10</v>
      </c>
      <c r="C118" t="s">
        <v>688</v>
      </c>
      <c r="D118" t="s">
        <v>656</v>
      </c>
      <c r="E118" t="s">
        <v>653</v>
      </c>
      <c r="F118">
        <v>27907.38</v>
      </c>
      <c r="G118">
        <v>0</v>
      </c>
      <c r="H118" t="s">
        <v>602</v>
      </c>
      <c r="I118">
        <v>11291813.21</v>
      </c>
      <c r="J118" t="s">
        <v>641</v>
      </c>
    </row>
    <row r="119" spans="1:10">
      <c r="A119">
        <v>1</v>
      </c>
      <c r="B119">
        <v>10</v>
      </c>
      <c r="C119" t="s">
        <v>688</v>
      </c>
      <c r="D119" t="s">
        <v>665</v>
      </c>
      <c r="E119" t="s">
        <v>653</v>
      </c>
      <c r="F119">
        <v>17443.36</v>
      </c>
      <c r="G119">
        <v>0</v>
      </c>
      <c r="H119" t="s">
        <v>602</v>
      </c>
      <c r="I119">
        <v>11309256.57</v>
      </c>
      <c r="J119" t="s">
        <v>641</v>
      </c>
    </row>
    <row r="120" hidden="1" spans="1:10">
      <c r="A120">
        <v>1</v>
      </c>
      <c r="B120">
        <v>11</v>
      </c>
      <c r="C120" t="s">
        <v>689</v>
      </c>
      <c r="D120" t="s">
        <v>648</v>
      </c>
      <c r="E120" t="s">
        <v>671</v>
      </c>
      <c r="F120">
        <v>0</v>
      </c>
      <c r="G120">
        <v>12866.77</v>
      </c>
      <c r="H120" t="s">
        <v>602</v>
      </c>
      <c r="I120">
        <v>11296389.8</v>
      </c>
      <c r="J120" t="s">
        <v>641</v>
      </c>
    </row>
    <row r="121" hidden="1" spans="1:10">
      <c r="A121">
        <v>1</v>
      </c>
      <c r="B121">
        <v>11</v>
      </c>
      <c r="C121" t="s">
        <v>689</v>
      </c>
      <c r="D121" t="s">
        <v>644</v>
      </c>
      <c r="E121" t="s">
        <v>671</v>
      </c>
      <c r="F121">
        <v>0</v>
      </c>
      <c r="G121">
        <v>2301.21</v>
      </c>
      <c r="H121" t="s">
        <v>602</v>
      </c>
      <c r="I121">
        <v>11294088.59</v>
      </c>
      <c r="J121" t="s">
        <v>641</v>
      </c>
    </row>
    <row r="122" hidden="1" spans="1:10">
      <c r="A122">
        <v>1</v>
      </c>
      <c r="B122">
        <v>11</v>
      </c>
      <c r="C122" t="s">
        <v>689</v>
      </c>
      <c r="D122" t="s">
        <v>663</v>
      </c>
      <c r="E122" t="s">
        <v>671</v>
      </c>
      <c r="F122">
        <v>0</v>
      </c>
      <c r="G122">
        <v>4812.53</v>
      </c>
      <c r="H122" t="s">
        <v>602</v>
      </c>
      <c r="I122">
        <v>11289276.06</v>
      </c>
      <c r="J122" t="s">
        <v>641</v>
      </c>
    </row>
    <row r="123" spans="1:10">
      <c r="A123">
        <v>1</v>
      </c>
      <c r="B123">
        <v>11</v>
      </c>
      <c r="C123" t="s">
        <v>689</v>
      </c>
      <c r="D123" t="s">
        <v>668</v>
      </c>
      <c r="E123" t="s">
        <v>690</v>
      </c>
      <c r="F123">
        <v>4692.83</v>
      </c>
      <c r="G123">
        <v>0</v>
      </c>
      <c r="H123" t="s">
        <v>602</v>
      </c>
      <c r="I123">
        <v>11293968.89</v>
      </c>
      <c r="J123" t="s">
        <v>641</v>
      </c>
    </row>
    <row r="124" spans="1:10">
      <c r="A124">
        <v>1</v>
      </c>
      <c r="B124">
        <v>11</v>
      </c>
      <c r="C124" t="s">
        <v>689</v>
      </c>
      <c r="D124" t="s">
        <v>656</v>
      </c>
      <c r="E124" t="s">
        <v>690</v>
      </c>
      <c r="F124">
        <v>18661.49</v>
      </c>
      <c r="G124">
        <v>0</v>
      </c>
      <c r="H124" t="s">
        <v>602</v>
      </c>
      <c r="I124">
        <v>11312630.38</v>
      </c>
      <c r="J124" t="s">
        <v>641</v>
      </c>
    </row>
    <row r="125" spans="1:10">
      <c r="A125">
        <v>1</v>
      </c>
      <c r="B125">
        <v>11</v>
      </c>
      <c r="C125" t="s">
        <v>689</v>
      </c>
      <c r="D125" t="s">
        <v>673</v>
      </c>
      <c r="E125" t="s">
        <v>690</v>
      </c>
      <c r="F125">
        <v>5990.85</v>
      </c>
      <c r="G125">
        <v>0</v>
      </c>
      <c r="H125" t="s">
        <v>602</v>
      </c>
      <c r="I125">
        <v>11318621.23</v>
      </c>
      <c r="J125" t="s">
        <v>641</v>
      </c>
    </row>
    <row r="126" spans="1:10">
      <c r="A126">
        <v>1</v>
      </c>
      <c r="B126">
        <v>11</v>
      </c>
      <c r="C126" t="s">
        <v>689</v>
      </c>
      <c r="D126" t="s">
        <v>669</v>
      </c>
      <c r="E126" t="s">
        <v>690</v>
      </c>
      <c r="F126">
        <v>1048.38</v>
      </c>
      <c r="G126">
        <v>0</v>
      </c>
      <c r="H126" t="s">
        <v>602</v>
      </c>
      <c r="I126">
        <v>11319669.61</v>
      </c>
      <c r="J126" t="s">
        <v>641</v>
      </c>
    </row>
    <row r="127" spans="1:10">
      <c r="A127">
        <v>1</v>
      </c>
      <c r="B127">
        <v>11</v>
      </c>
      <c r="C127" t="s">
        <v>689</v>
      </c>
      <c r="D127" t="s">
        <v>687</v>
      </c>
      <c r="E127" t="s">
        <v>690</v>
      </c>
      <c r="F127">
        <v>9685.2</v>
      </c>
      <c r="G127">
        <v>0</v>
      </c>
      <c r="H127" t="s">
        <v>602</v>
      </c>
      <c r="I127">
        <v>11329354.81</v>
      </c>
      <c r="J127" t="s">
        <v>641</v>
      </c>
    </row>
    <row r="128" hidden="1" spans="1:10">
      <c r="A128">
        <v>1</v>
      </c>
      <c r="B128">
        <v>14</v>
      </c>
      <c r="C128" t="s">
        <v>691</v>
      </c>
      <c r="D128" t="s">
        <v>651</v>
      </c>
      <c r="E128" t="s">
        <v>671</v>
      </c>
      <c r="F128">
        <v>0</v>
      </c>
      <c r="G128">
        <v>1140.6</v>
      </c>
      <c r="H128" t="s">
        <v>602</v>
      </c>
      <c r="I128">
        <v>11328214.21</v>
      </c>
      <c r="J128" t="s">
        <v>641</v>
      </c>
    </row>
    <row r="129" hidden="1" spans="1:10">
      <c r="A129">
        <v>1</v>
      </c>
      <c r="B129">
        <v>14</v>
      </c>
      <c r="C129" t="s">
        <v>691</v>
      </c>
      <c r="D129" t="s">
        <v>661</v>
      </c>
      <c r="E129" t="s">
        <v>671</v>
      </c>
      <c r="F129">
        <v>0</v>
      </c>
      <c r="G129">
        <v>4752.5</v>
      </c>
      <c r="H129" t="s">
        <v>602</v>
      </c>
      <c r="I129">
        <v>11323461.71</v>
      </c>
      <c r="J129" t="s">
        <v>641</v>
      </c>
    </row>
    <row r="130" hidden="1" spans="1:10">
      <c r="A130">
        <v>1</v>
      </c>
      <c r="B130">
        <v>14</v>
      </c>
      <c r="C130" t="s">
        <v>691</v>
      </c>
      <c r="D130" t="s">
        <v>692</v>
      </c>
      <c r="E130" t="s">
        <v>671</v>
      </c>
      <c r="F130">
        <v>0</v>
      </c>
      <c r="G130">
        <v>1280.67</v>
      </c>
      <c r="H130" t="s">
        <v>602</v>
      </c>
      <c r="I130">
        <v>11322181.04</v>
      </c>
      <c r="J130" t="s">
        <v>641</v>
      </c>
    </row>
    <row r="131" spans="1:10">
      <c r="A131">
        <v>1</v>
      </c>
      <c r="B131">
        <v>14</v>
      </c>
      <c r="C131" t="s">
        <v>691</v>
      </c>
      <c r="D131" t="s">
        <v>657</v>
      </c>
      <c r="E131" t="s">
        <v>693</v>
      </c>
      <c r="F131">
        <v>3484.68</v>
      </c>
      <c r="G131">
        <v>0</v>
      </c>
      <c r="H131" t="s">
        <v>602</v>
      </c>
      <c r="I131">
        <v>11325665.72</v>
      </c>
      <c r="J131" t="s">
        <v>641</v>
      </c>
    </row>
    <row r="132" spans="1:10">
      <c r="A132">
        <v>1</v>
      </c>
      <c r="B132">
        <v>14</v>
      </c>
      <c r="C132" t="s">
        <v>691</v>
      </c>
      <c r="D132" t="s">
        <v>673</v>
      </c>
      <c r="E132" t="s">
        <v>693</v>
      </c>
      <c r="F132">
        <v>6040.77</v>
      </c>
      <c r="G132">
        <v>0</v>
      </c>
      <c r="H132" t="s">
        <v>602</v>
      </c>
      <c r="I132">
        <v>11331706.49</v>
      </c>
      <c r="J132" t="s">
        <v>641</v>
      </c>
    </row>
    <row r="133" spans="1:10">
      <c r="A133">
        <v>1</v>
      </c>
      <c r="B133">
        <v>14</v>
      </c>
      <c r="C133" t="s">
        <v>691</v>
      </c>
      <c r="D133" t="s">
        <v>656</v>
      </c>
      <c r="E133" t="s">
        <v>693</v>
      </c>
      <c r="F133">
        <v>19180.7</v>
      </c>
      <c r="G133">
        <v>0</v>
      </c>
      <c r="H133" t="s">
        <v>602</v>
      </c>
      <c r="I133">
        <v>11350887.19</v>
      </c>
      <c r="J133" t="s">
        <v>641</v>
      </c>
    </row>
    <row r="134" spans="1:10">
      <c r="A134">
        <v>1</v>
      </c>
      <c r="B134">
        <v>14</v>
      </c>
      <c r="C134" t="s">
        <v>691</v>
      </c>
      <c r="D134" t="s">
        <v>668</v>
      </c>
      <c r="E134" t="s">
        <v>693</v>
      </c>
      <c r="F134">
        <v>9665.24</v>
      </c>
      <c r="G134">
        <v>0</v>
      </c>
      <c r="H134" t="s">
        <v>602</v>
      </c>
      <c r="I134">
        <v>11360552.43</v>
      </c>
      <c r="J134" t="s">
        <v>641</v>
      </c>
    </row>
    <row r="135" spans="1:10">
      <c r="A135">
        <v>1</v>
      </c>
      <c r="B135">
        <v>14</v>
      </c>
      <c r="C135" t="s">
        <v>691</v>
      </c>
      <c r="D135" t="s">
        <v>669</v>
      </c>
      <c r="E135" t="s">
        <v>693</v>
      </c>
      <c r="F135">
        <v>5391.75</v>
      </c>
      <c r="G135">
        <v>0</v>
      </c>
      <c r="H135" t="s">
        <v>602</v>
      </c>
      <c r="I135">
        <v>11365944.18</v>
      </c>
      <c r="J135" t="s">
        <v>641</v>
      </c>
    </row>
    <row r="136" hidden="1" spans="1:10">
      <c r="A136">
        <v>1</v>
      </c>
      <c r="B136">
        <v>15</v>
      </c>
      <c r="C136" t="s">
        <v>694</v>
      </c>
      <c r="D136" t="s">
        <v>679</v>
      </c>
      <c r="E136" t="s">
        <v>695</v>
      </c>
      <c r="F136">
        <v>0</v>
      </c>
      <c r="G136">
        <v>860.45</v>
      </c>
      <c r="H136" t="s">
        <v>602</v>
      </c>
      <c r="I136">
        <v>11365083.73</v>
      </c>
      <c r="J136" t="s">
        <v>641</v>
      </c>
    </row>
    <row r="137" hidden="1" spans="1:10">
      <c r="A137">
        <v>1</v>
      </c>
      <c r="B137">
        <v>15</v>
      </c>
      <c r="C137" t="s">
        <v>694</v>
      </c>
      <c r="D137" t="s">
        <v>696</v>
      </c>
      <c r="E137" t="s">
        <v>695</v>
      </c>
      <c r="F137">
        <v>0</v>
      </c>
      <c r="G137">
        <v>880.46</v>
      </c>
      <c r="H137" t="s">
        <v>602</v>
      </c>
      <c r="I137">
        <v>11364203.27</v>
      </c>
      <c r="J137" t="s">
        <v>641</v>
      </c>
    </row>
    <row r="138" hidden="1" spans="1:10">
      <c r="A138">
        <v>1</v>
      </c>
      <c r="B138">
        <v>15</v>
      </c>
      <c r="C138" t="s">
        <v>694</v>
      </c>
      <c r="D138" t="s">
        <v>661</v>
      </c>
      <c r="E138" t="s">
        <v>695</v>
      </c>
      <c r="F138">
        <v>0</v>
      </c>
      <c r="G138">
        <v>4562.39</v>
      </c>
      <c r="H138" t="s">
        <v>602</v>
      </c>
      <c r="I138">
        <v>11359640.88</v>
      </c>
      <c r="J138" t="s">
        <v>641</v>
      </c>
    </row>
    <row r="139" hidden="1" spans="1:10">
      <c r="A139">
        <v>1</v>
      </c>
      <c r="B139">
        <v>15</v>
      </c>
      <c r="C139" t="s">
        <v>694</v>
      </c>
      <c r="D139" t="s">
        <v>663</v>
      </c>
      <c r="E139" t="s">
        <v>695</v>
      </c>
      <c r="F139">
        <v>0</v>
      </c>
      <c r="G139">
        <v>2331.23</v>
      </c>
      <c r="H139" t="s">
        <v>602</v>
      </c>
      <c r="I139">
        <v>11357309.65</v>
      </c>
      <c r="J139" t="s">
        <v>641</v>
      </c>
    </row>
    <row r="140" spans="1:10">
      <c r="A140">
        <v>1</v>
      </c>
      <c r="B140">
        <v>15</v>
      </c>
      <c r="C140" t="s">
        <v>694</v>
      </c>
      <c r="D140" t="s">
        <v>667</v>
      </c>
      <c r="E140" t="s">
        <v>697</v>
      </c>
      <c r="F140">
        <v>13299.69</v>
      </c>
      <c r="G140">
        <v>0</v>
      </c>
      <c r="H140" t="s">
        <v>602</v>
      </c>
      <c r="I140">
        <v>11370609.34</v>
      </c>
      <c r="J140" t="s">
        <v>641</v>
      </c>
    </row>
    <row r="141" spans="1:10">
      <c r="A141">
        <v>1</v>
      </c>
      <c r="B141">
        <v>15</v>
      </c>
      <c r="C141" t="s">
        <v>694</v>
      </c>
      <c r="D141" t="s">
        <v>680</v>
      </c>
      <c r="E141" t="s">
        <v>697</v>
      </c>
      <c r="F141">
        <v>1757.32</v>
      </c>
      <c r="G141">
        <v>0</v>
      </c>
      <c r="H141" t="s">
        <v>602</v>
      </c>
      <c r="I141">
        <v>11372366.66</v>
      </c>
      <c r="J141" t="s">
        <v>641</v>
      </c>
    </row>
    <row r="142" hidden="1" spans="1:10">
      <c r="A142">
        <v>1</v>
      </c>
      <c r="B142">
        <v>16</v>
      </c>
      <c r="C142" t="s">
        <v>698</v>
      </c>
      <c r="D142" t="s">
        <v>643</v>
      </c>
      <c r="E142" t="s">
        <v>671</v>
      </c>
      <c r="F142">
        <v>0</v>
      </c>
      <c r="G142">
        <v>1830.97</v>
      </c>
      <c r="H142" t="s">
        <v>602</v>
      </c>
      <c r="I142">
        <v>11370535.69</v>
      </c>
      <c r="J142" t="s">
        <v>641</v>
      </c>
    </row>
    <row r="143" hidden="1" spans="1:10">
      <c r="A143">
        <v>1</v>
      </c>
      <c r="B143">
        <v>16</v>
      </c>
      <c r="C143" t="s">
        <v>698</v>
      </c>
      <c r="D143" t="s">
        <v>644</v>
      </c>
      <c r="E143" t="s">
        <v>671</v>
      </c>
      <c r="F143">
        <v>0</v>
      </c>
      <c r="G143">
        <v>4602.42</v>
      </c>
      <c r="H143" t="s">
        <v>602</v>
      </c>
      <c r="I143">
        <v>11365933.27</v>
      </c>
      <c r="J143" t="s">
        <v>641</v>
      </c>
    </row>
    <row r="144" hidden="1" spans="1:10">
      <c r="A144">
        <v>1</v>
      </c>
      <c r="B144">
        <v>16</v>
      </c>
      <c r="C144" t="s">
        <v>698</v>
      </c>
      <c r="D144" t="s">
        <v>645</v>
      </c>
      <c r="E144" t="s">
        <v>671</v>
      </c>
      <c r="F144">
        <v>0</v>
      </c>
      <c r="G144">
        <v>710.38</v>
      </c>
      <c r="H144" t="s">
        <v>602</v>
      </c>
      <c r="I144">
        <v>11365222.89</v>
      </c>
      <c r="J144" t="s">
        <v>641</v>
      </c>
    </row>
    <row r="145" hidden="1" spans="1:10">
      <c r="A145">
        <v>1</v>
      </c>
      <c r="B145">
        <v>16</v>
      </c>
      <c r="C145" t="s">
        <v>698</v>
      </c>
      <c r="D145" t="s">
        <v>672</v>
      </c>
      <c r="E145" t="s">
        <v>671</v>
      </c>
      <c r="F145">
        <v>0</v>
      </c>
      <c r="G145">
        <v>5803.05</v>
      </c>
      <c r="H145" t="s">
        <v>602</v>
      </c>
      <c r="I145">
        <v>11359419.84</v>
      </c>
      <c r="J145" t="s">
        <v>641</v>
      </c>
    </row>
    <row r="146" spans="1:10">
      <c r="A146">
        <v>1</v>
      </c>
      <c r="B146">
        <v>16</v>
      </c>
      <c r="C146" t="s">
        <v>698</v>
      </c>
      <c r="D146" t="s">
        <v>699</v>
      </c>
      <c r="E146" t="s">
        <v>697</v>
      </c>
      <c r="F146">
        <v>10454.03</v>
      </c>
      <c r="G146">
        <v>0</v>
      </c>
      <c r="H146" t="s">
        <v>602</v>
      </c>
      <c r="I146">
        <v>11369873.87</v>
      </c>
      <c r="J146" t="s">
        <v>641</v>
      </c>
    </row>
    <row r="147" spans="1:10">
      <c r="A147">
        <v>1</v>
      </c>
      <c r="B147">
        <v>16</v>
      </c>
      <c r="C147" t="s">
        <v>698</v>
      </c>
      <c r="D147" t="s">
        <v>656</v>
      </c>
      <c r="E147" t="s">
        <v>697</v>
      </c>
      <c r="F147">
        <v>29654.7</v>
      </c>
      <c r="G147">
        <v>0</v>
      </c>
      <c r="H147" t="s">
        <v>602</v>
      </c>
      <c r="I147">
        <v>11399528.57</v>
      </c>
      <c r="J147" t="s">
        <v>641</v>
      </c>
    </row>
    <row r="148" spans="1:10">
      <c r="A148">
        <v>1</v>
      </c>
      <c r="B148">
        <v>16</v>
      </c>
      <c r="C148" t="s">
        <v>698</v>
      </c>
      <c r="D148" t="s">
        <v>668</v>
      </c>
      <c r="E148" t="s">
        <v>697</v>
      </c>
      <c r="F148">
        <v>4692.83</v>
      </c>
      <c r="G148">
        <v>0</v>
      </c>
      <c r="H148" t="s">
        <v>602</v>
      </c>
      <c r="I148">
        <v>11404221.4</v>
      </c>
      <c r="J148" t="s">
        <v>641</v>
      </c>
    </row>
    <row r="149" spans="1:10">
      <c r="A149">
        <v>1</v>
      </c>
      <c r="B149">
        <v>16</v>
      </c>
      <c r="C149" t="s">
        <v>698</v>
      </c>
      <c r="D149" t="s">
        <v>669</v>
      </c>
      <c r="E149" t="s">
        <v>697</v>
      </c>
      <c r="F149">
        <v>1078.35</v>
      </c>
      <c r="G149">
        <v>0</v>
      </c>
      <c r="H149" t="s">
        <v>602</v>
      </c>
      <c r="I149">
        <v>11405299.75</v>
      </c>
      <c r="J149" t="s">
        <v>641</v>
      </c>
    </row>
    <row r="150" spans="1:10">
      <c r="A150">
        <v>1</v>
      </c>
      <c r="B150">
        <v>16</v>
      </c>
      <c r="C150" t="s">
        <v>698</v>
      </c>
      <c r="D150" t="s">
        <v>655</v>
      </c>
      <c r="E150" t="s">
        <v>697</v>
      </c>
      <c r="F150">
        <v>7159.06</v>
      </c>
      <c r="G150">
        <v>0</v>
      </c>
      <c r="H150" t="s">
        <v>602</v>
      </c>
      <c r="I150">
        <v>11412458.81</v>
      </c>
      <c r="J150" t="s">
        <v>641</v>
      </c>
    </row>
    <row r="151" spans="1:10">
      <c r="A151">
        <v>1</v>
      </c>
      <c r="B151">
        <v>16</v>
      </c>
      <c r="C151" t="s">
        <v>698</v>
      </c>
      <c r="D151" t="s">
        <v>674</v>
      </c>
      <c r="E151" t="s">
        <v>697</v>
      </c>
      <c r="F151">
        <v>2016.92</v>
      </c>
      <c r="G151">
        <v>0</v>
      </c>
      <c r="H151" t="s">
        <v>602</v>
      </c>
      <c r="I151">
        <v>11414475.73</v>
      </c>
      <c r="J151" t="s">
        <v>641</v>
      </c>
    </row>
    <row r="152" hidden="1" spans="1:10">
      <c r="A152">
        <v>1</v>
      </c>
      <c r="B152">
        <v>17</v>
      </c>
      <c r="C152" t="s">
        <v>700</v>
      </c>
      <c r="D152" t="s">
        <v>648</v>
      </c>
      <c r="E152" t="s">
        <v>671</v>
      </c>
      <c r="F152">
        <v>0</v>
      </c>
      <c r="G152">
        <v>5813.06</v>
      </c>
      <c r="H152" t="s">
        <v>602</v>
      </c>
      <c r="I152">
        <v>11408662.67</v>
      </c>
      <c r="J152" t="s">
        <v>641</v>
      </c>
    </row>
    <row r="153" hidden="1" spans="1:10">
      <c r="A153">
        <v>1</v>
      </c>
      <c r="B153">
        <v>17</v>
      </c>
      <c r="C153" t="s">
        <v>700</v>
      </c>
      <c r="D153" t="s">
        <v>645</v>
      </c>
      <c r="E153" t="s">
        <v>671</v>
      </c>
      <c r="F153">
        <v>0</v>
      </c>
      <c r="G153">
        <v>4562.45</v>
      </c>
      <c r="H153" t="s">
        <v>602</v>
      </c>
      <c r="I153">
        <v>11404100.22</v>
      </c>
      <c r="J153" t="s">
        <v>641</v>
      </c>
    </row>
    <row r="154" hidden="1" spans="1:10">
      <c r="A154">
        <v>1</v>
      </c>
      <c r="B154">
        <v>17</v>
      </c>
      <c r="C154" t="s">
        <v>700</v>
      </c>
      <c r="D154" t="s">
        <v>663</v>
      </c>
      <c r="E154" t="s">
        <v>671</v>
      </c>
      <c r="F154">
        <v>0</v>
      </c>
      <c r="G154">
        <v>8664.54</v>
      </c>
      <c r="H154" t="s">
        <v>602</v>
      </c>
      <c r="I154">
        <v>11395435.68</v>
      </c>
      <c r="J154" t="s">
        <v>641</v>
      </c>
    </row>
    <row r="155" hidden="1" spans="1:10">
      <c r="A155">
        <v>1</v>
      </c>
      <c r="B155">
        <v>17</v>
      </c>
      <c r="C155" t="s">
        <v>700</v>
      </c>
      <c r="D155" t="s">
        <v>701</v>
      </c>
      <c r="E155" t="s">
        <v>671</v>
      </c>
      <c r="F155">
        <v>0</v>
      </c>
      <c r="G155">
        <v>440.23</v>
      </c>
      <c r="H155" t="s">
        <v>602</v>
      </c>
      <c r="I155">
        <v>11394995.45</v>
      </c>
      <c r="J155" t="s">
        <v>641</v>
      </c>
    </row>
    <row r="156" spans="1:10">
      <c r="A156">
        <v>1</v>
      </c>
      <c r="B156">
        <v>17</v>
      </c>
      <c r="C156" t="s">
        <v>700</v>
      </c>
      <c r="D156" t="s">
        <v>674</v>
      </c>
      <c r="E156" t="s">
        <v>697</v>
      </c>
      <c r="F156">
        <v>3914.01</v>
      </c>
      <c r="G156">
        <v>0</v>
      </c>
      <c r="H156" t="s">
        <v>602</v>
      </c>
      <c r="I156">
        <v>11398909.46</v>
      </c>
      <c r="J156" t="s">
        <v>641</v>
      </c>
    </row>
    <row r="157" spans="1:10">
      <c r="A157">
        <v>1</v>
      </c>
      <c r="B157">
        <v>17</v>
      </c>
      <c r="C157" t="s">
        <v>700</v>
      </c>
      <c r="D157" t="s">
        <v>656</v>
      </c>
      <c r="E157" t="s">
        <v>697</v>
      </c>
      <c r="F157">
        <v>20269.04</v>
      </c>
      <c r="G157">
        <v>0</v>
      </c>
      <c r="H157" t="s">
        <v>602</v>
      </c>
      <c r="I157">
        <v>11419178.5</v>
      </c>
      <c r="J157" t="s">
        <v>641</v>
      </c>
    </row>
    <row r="158" spans="1:10">
      <c r="A158">
        <v>1</v>
      </c>
      <c r="B158">
        <v>17</v>
      </c>
      <c r="C158" t="s">
        <v>700</v>
      </c>
      <c r="D158" t="s">
        <v>680</v>
      </c>
      <c r="E158" t="s">
        <v>697</v>
      </c>
      <c r="F158">
        <v>898.63</v>
      </c>
      <c r="G158">
        <v>0</v>
      </c>
      <c r="H158" t="s">
        <v>602</v>
      </c>
      <c r="I158">
        <v>11420077.13</v>
      </c>
      <c r="J158" t="s">
        <v>641</v>
      </c>
    </row>
    <row r="159" spans="1:10">
      <c r="A159">
        <v>1</v>
      </c>
      <c r="B159">
        <v>17</v>
      </c>
      <c r="C159" t="s">
        <v>700</v>
      </c>
      <c r="D159" t="s">
        <v>687</v>
      </c>
      <c r="E159" t="s">
        <v>697</v>
      </c>
      <c r="F159">
        <v>2146.72</v>
      </c>
      <c r="G159">
        <v>0</v>
      </c>
      <c r="H159" t="s">
        <v>602</v>
      </c>
      <c r="I159">
        <v>11422223.85</v>
      </c>
      <c r="J159" t="s">
        <v>641</v>
      </c>
    </row>
    <row r="160" spans="1:10">
      <c r="A160">
        <v>1</v>
      </c>
      <c r="B160">
        <v>17</v>
      </c>
      <c r="C160" t="s">
        <v>700</v>
      </c>
      <c r="D160" t="s">
        <v>669</v>
      </c>
      <c r="E160" t="s">
        <v>697</v>
      </c>
      <c r="F160">
        <v>7548.47</v>
      </c>
      <c r="G160">
        <v>0</v>
      </c>
      <c r="H160" t="s">
        <v>602</v>
      </c>
      <c r="I160">
        <v>11429772.32</v>
      </c>
      <c r="J160" t="s">
        <v>641</v>
      </c>
    </row>
    <row r="161" spans="1:10">
      <c r="A161">
        <v>1</v>
      </c>
      <c r="B161">
        <v>17</v>
      </c>
      <c r="C161" t="s">
        <v>700</v>
      </c>
      <c r="D161" t="s">
        <v>702</v>
      </c>
      <c r="E161" t="s">
        <v>697</v>
      </c>
      <c r="F161">
        <v>7089.17</v>
      </c>
      <c r="G161">
        <v>0</v>
      </c>
      <c r="H161" t="s">
        <v>602</v>
      </c>
      <c r="I161">
        <v>11436861.49</v>
      </c>
      <c r="J161" t="s">
        <v>641</v>
      </c>
    </row>
    <row r="162" hidden="1" spans="1:10">
      <c r="A162">
        <v>1</v>
      </c>
      <c r="B162">
        <v>18</v>
      </c>
      <c r="C162" t="s">
        <v>703</v>
      </c>
      <c r="D162" t="s">
        <v>639</v>
      </c>
      <c r="E162" t="s">
        <v>671</v>
      </c>
      <c r="F162">
        <v>0</v>
      </c>
      <c r="G162">
        <v>2821.48</v>
      </c>
      <c r="H162" t="s">
        <v>602</v>
      </c>
      <c r="I162">
        <v>11434040.01</v>
      </c>
      <c r="J162" t="s">
        <v>641</v>
      </c>
    </row>
    <row r="163" hidden="1" spans="1:10">
      <c r="A163">
        <v>1</v>
      </c>
      <c r="B163">
        <v>18</v>
      </c>
      <c r="C163" t="s">
        <v>703</v>
      </c>
      <c r="D163" t="s">
        <v>663</v>
      </c>
      <c r="E163" t="s">
        <v>671</v>
      </c>
      <c r="F163">
        <v>0</v>
      </c>
      <c r="G163">
        <v>7954.19</v>
      </c>
      <c r="H163" t="s">
        <v>602</v>
      </c>
      <c r="I163">
        <v>11426085.82</v>
      </c>
      <c r="J163" t="s">
        <v>641</v>
      </c>
    </row>
    <row r="164" hidden="1" spans="1:10">
      <c r="A164">
        <v>1</v>
      </c>
      <c r="B164">
        <v>18</v>
      </c>
      <c r="C164" t="s">
        <v>703</v>
      </c>
      <c r="D164" t="s">
        <v>645</v>
      </c>
      <c r="E164" t="s">
        <v>671</v>
      </c>
      <c r="F164">
        <v>0</v>
      </c>
      <c r="G164">
        <v>360.19</v>
      </c>
      <c r="H164" t="s">
        <v>602</v>
      </c>
      <c r="I164">
        <v>11425725.63</v>
      </c>
      <c r="J164" t="s">
        <v>641</v>
      </c>
    </row>
    <row r="165" spans="1:10">
      <c r="A165">
        <v>1</v>
      </c>
      <c r="B165">
        <v>18</v>
      </c>
      <c r="C165" t="s">
        <v>703</v>
      </c>
      <c r="D165" t="s">
        <v>687</v>
      </c>
      <c r="E165" t="s">
        <v>690</v>
      </c>
      <c r="F165">
        <v>1996.95</v>
      </c>
      <c r="G165">
        <v>0</v>
      </c>
      <c r="H165" t="s">
        <v>602</v>
      </c>
      <c r="I165">
        <v>11427722.58</v>
      </c>
      <c r="J165" t="s">
        <v>641</v>
      </c>
    </row>
    <row r="166" spans="1:10">
      <c r="A166">
        <v>1</v>
      </c>
      <c r="B166">
        <v>18</v>
      </c>
      <c r="C166" t="s">
        <v>703</v>
      </c>
      <c r="D166" t="s">
        <v>654</v>
      </c>
      <c r="E166" t="s">
        <v>690</v>
      </c>
      <c r="F166">
        <v>2566.08</v>
      </c>
      <c r="G166">
        <v>0</v>
      </c>
      <c r="H166" t="s">
        <v>602</v>
      </c>
      <c r="I166">
        <v>11430288.66</v>
      </c>
      <c r="J166" t="s">
        <v>641</v>
      </c>
    </row>
    <row r="167" spans="1:10">
      <c r="A167">
        <v>1</v>
      </c>
      <c r="B167">
        <v>18</v>
      </c>
      <c r="C167" t="s">
        <v>703</v>
      </c>
      <c r="D167" t="s">
        <v>656</v>
      </c>
      <c r="E167" t="s">
        <v>690</v>
      </c>
      <c r="F167">
        <v>31152.42</v>
      </c>
      <c r="G167">
        <v>0</v>
      </c>
      <c r="H167" t="s">
        <v>602</v>
      </c>
      <c r="I167">
        <v>11461441.08</v>
      </c>
      <c r="J167" t="s">
        <v>641</v>
      </c>
    </row>
    <row r="168" spans="1:10">
      <c r="A168">
        <v>1</v>
      </c>
      <c r="B168">
        <v>18</v>
      </c>
      <c r="C168" t="s">
        <v>703</v>
      </c>
      <c r="D168" t="s">
        <v>702</v>
      </c>
      <c r="E168" t="s">
        <v>690</v>
      </c>
      <c r="F168">
        <v>7089.17</v>
      </c>
      <c r="G168">
        <v>0</v>
      </c>
      <c r="H168" t="s">
        <v>602</v>
      </c>
      <c r="I168">
        <v>11468530.25</v>
      </c>
      <c r="J168" t="s">
        <v>641</v>
      </c>
    </row>
    <row r="169" spans="1:10">
      <c r="A169">
        <v>1</v>
      </c>
      <c r="B169">
        <v>18</v>
      </c>
      <c r="C169" t="s">
        <v>703</v>
      </c>
      <c r="D169" t="s">
        <v>668</v>
      </c>
      <c r="E169" t="s">
        <v>690</v>
      </c>
      <c r="F169">
        <v>4742.75</v>
      </c>
      <c r="G169">
        <v>0</v>
      </c>
      <c r="H169" t="s">
        <v>602</v>
      </c>
      <c r="I169">
        <v>11473273</v>
      </c>
      <c r="J169" t="s">
        <v>641</v>
      </c>
    </row>
    <row r="170" spans="1:10">
      <c r="A170">
        <v>1</v>
      </c>
      <c r="B170">
        <v>18</v>
      </c>
      <c r="C170" t="s">
        <v>703</v>
      </c>
      <c r="D170" t="s">
        <v>669</v>
      </c>
      <c r="E170" t="s">
        <v>690</v>
      </c>
      <c r="F170">
        <v>6829.56</v>
      </c>
      <c r="G170">
        <v>0</v>
      </c>
      <c r="H170" t="s">
        <v>602</v>
      </c>
      <c r="I170">
        <v>11480102.56</v>
      </c>
      <c r="J170" t="s">
        <v>641</v>
      </c>
    </row>
    <row r="171" hidden="1" spans="1:10">
      <c r="A171">
        <v>1</v>
      </c>
      <c r="B171">
        <v>21</v>
      </c>
      <c r="C171" t="s">
        <v>704</v>
      </c>
      <c r="D171" t="s">
        <v>647</v>
      </c>
      <c r="E171" t="s">
        <v>671</v>
      </c>
      <c r="F171">
        <v>0</v>
      </c>
      <c r="G171">
        <v>3531.85</v>
      </c>
      <c r="H171" t="s">
        <v>602</v>
      </c>
      <c r="I171">
        <v>11476570.71</v>
      </c>
      <c r="J171" t="s">
        <v>641</v>
      </c>
    </row>
    <row r="172" hidden="1" spans="1:10">
      <c r="A172">
        <v>1</v>
      </c>
      <c r="B172">
        <v>21</v>
      </c>
      <c r="C172" t="s">
        <v>704</v>
      </c>
      <c r="D172" t="s">
        <v>672</v>
      </c>
      <c r="E172" t="s">
        <v>671</v>
      </c>
      <c r="F172">
        <v>0</v>
      </c>
      <c r="G172">
        <v>5702.99</v>
      </c>
      <c r="H172" t="s">
        <v>602</v>
      </c>
      <c r="I172">
        <v>11470867.72</v>
      </c>
      <c r="J172" t="s">
        <v>641</v>
      </c>
    </row>
    <row r="173" spans="1:10">
      <c r="A173">
        <v>1</v>
      </c>
      <c r="B173">
        <v>21</v>
      </c>
      <c r="C173" t="s">
        <v>704</v>
      </c>
      <c r="D173" t="s">
        <v>656</v>
      </c>
      <c r="E173" t="s">
        <v>690</v>
      </c>
      <c r="F173">
        <v>10503.96</v>
      </c>
      <c r="G173">
        <v>0</v>
      </c>
      <c r="H173" t="s">
        <v>602</v>
      </c>
      <c r="I173">
        <v>11481371.68</v>
      </c>
      <c r="J173" t="s">
        <v>641</v>
      </c>
    </row>
    <row r="174" spans="1:10">
      <c r="A174">
        <v>1</v>
      </c>
      <c r="B174">
        <v>21</v>
      </c>
      <c r="C174" t="s">
        <v>704</v>
      </c>
      <c r="D174" t="s">
        <v>669</v>
      </c>
      <c r="E174" t="s">
        <v>690</v>
      </c>
      <c r="F174">
        <v>6829.57</v>
      </c>
      <c r="G174">
        <v>0</v>
      </c>
      <c r="H174" t="s">
        <v>602</v>
      </c>
      <c r="I174">
        <v>11488201.25</v>
      </c>
      <c r="J174" t="s">
        <v>641</v>
      </c>
    </row>
    <row r="175" spans="1:10">
      <c r="A175">
        <v>1</v>
      </c>
      <c r="B175">
        <v>21</v>
      </c>
      <c r="C175" t="s">
        <v>704</v>
      </c>
      <c r="D175" t="s">
        <v>667</v>
      </c>
      <c r="E175" t="s">
        <v>690</v>
      </c>
      <c r="F175">
        <v>13379.56</v>
      </c>
      <c r="G175">
        <v>0</v>
      </c>
      <c r="H175" t="s">
        <v>602</v>
      </c>
      <c r="I175">
        <v>11501580.81</v>
      </c>
      <c r="J175" t="s">
        <v>641</v>
      </c>
    </row>
    <row r="176" spans="1:10">
      <c r="A176">
        <v>1</v>
      </c>
      <c r="B176">
        <v>21</v>
      </c>
      <c r="C176" t="s">
        <v>704</v>
      </c>
      <c r="D176" t="s">
        <v>674</v>
      </c>
      <c r="E176" t="s">
        <v>690</v>
      </c>
      <c r="F176">
        <v>6140.62</v>
      </c>
      <c r="G176">
        <v>0</v>
      </c>
      <c r="H176" t="s">
        <v>602</v>
      </c>
      <c r="I176">
        <v>11507721.43</v>
      </c>
      <c r="J176" t="s">
        <v>641</v>
      </c>
    </row>
    <row r="177" hidden="1" spans="1:10">
      <c r="A177">
        <v>1</v>
      </c>
      <c r="B177">
        <v>22</v>
      </c>
      <c r="C177" t="s">
        <v>705</v>
      </c>
      <c r="D177" t="s">
        <v>647</v>
      </c>
      <c r="E177" t="s">
        <v>671</v>
      </c>
      <c r="F177">
        <v>0</v>
      </c>
      <c r="G177">
        <v>3401.78</v>
      </c>
      <c r="H177" t="s">
        <v>602</v>
      </c>
      <c r="I177">
        <v>11504319.65</v>
      </c>
      <c r="J177" t="s">
        <v>641</v>
      </c>
    </row>
    <row r="178" hidden="1" spans="1:10">
      <c r="A178">
        <v>1</v>
      </c>
      <c r="B178">
        <v>22</v>
      </c>
      <c r="C178" t="s">
        <v>705</v>
      </c>
      <c r="D178" t="s">
        <v>701</v>
      </c>
      <c r="E178" t="s">
        <v>671</v>
      </c>
      <c r="F178">
        <v>0</v>
      </c>
      <c r="G178">
        <v>430.23</v>
      </c>
      <c r="H178" t="s">
        <v>602</v>
      </c>
      <c r="I178">
        <v>11503889.42</v>
      </c>
      <c r="J178" t="s">
        <v>641</v>
      </c>
    </row>
    <row r="179" spans="1:10">
      <c r="A179">
        <v>1</v>
      </c>
      <c r="B179">
        <v>22</v>
      </c>
      <c r="C179" t="s">
        <v>705</v>
      </c>
      <c r="D179" t="s">
        <v>669</v>
      </c>
      <c r="E179" t="s">
        <v>690</v>
      </c>
      <c r="F179">
        <v>4702.79</v>
      </c>
      <c r="G179">
        <v>0</v>
      </c>
      <c r="H179" t="s">
        <v>602</v>
      </c>
      <c r="I179">
        <v>11508592.21</v>
      </c>
      <c r="J179" t="s">
        <v>641</v>
      </c>
    </row>
    <row r="180" spans="1:10">
      <c r="A180">
        <v>1</v>
      </c>
      <c r="B180">
        <v>22</v>
      </c>
      <c r="C180" t="s">
        <v>705</v>
      </c>
      <c r="D180" t="s">
        <v>667</v>
      </c>
      <c r="E180" t="s">
        <v>690</v>
      </c>
      <c r="F180">
        <v>13479.41</v>
      </c>
      <c r="G180">
        <v>0</v>
      </c>
      <c r="H180" t="s">
        <v>602</v>
      </c>
      <c r="I180">
        <v>11522071.62</v>
      </c>
      <c r="J180" t="s">
        <v>641</v>
      </c>
    </row>
    <row r="181" spans="1:10">
      <c r="A181">
        <v>1</v>
      </c>
      <c r="B181">
        <v>22</v>
      </c>
      <c r="C181" t="s">
        <v>705</v>
      </c>
      <c r="D181" t="s">
        <v>656</v>
      </c>
      <c r="E181" t="s">
        <v>690</v>
      </c>
      <c r="F181">
        <v>10613.78</v>
      </c>
      <c r="G181">
        <v>0</v>
      </c>
      <c r="H181" t="s">
        <v>602</v>
      </c>
      <c r="I181">
        <v>11532685.4</v>
      </c>
      <c r="J181" t="s">
        <v>641</v>
      </c>
    </row>
    <row r="182" spans="1:10">
      <c r="A182">
        <v>1</v>
      </c>
      <c r="B182">
        <v>22</v>
      </c>
      <c r="C182" t="s">
        <v>705</v>
      </c>
      <c r="D182" t="s">
        <v>706</v>
      </c>
      <c r="E182" t="s">
        <v>690</v>
      </c>
      <c r="F182">
        <v>7488.56</v>
      </c>
      <c r="G182">
        <v>0</v>
      </c>
      <c r="H182" t="s">
        <v>602</v>
      </c>
      <c r="I182">
        <v>11540173.96</v>
      </c>
      <c r="J182" t="s">
        <v>641</v>
      </c>
    </row>
    <row r="183" spans="1:10">
      <c r="A183">
        <v>1</v>
      </c>
      <c r="B183">
        <v>22</v>
      </c>
      <c r="C183" t="s">
        <v>705</v>
      </c>
      <c r="D183" t="s">
        <v>674</v>
      </c>
      <c r="E183" t="s">
        <v>690</v>
      </c>
      <c r="F183">
        <v>21157.66</v>
      </c>
      <c r="G183">
        <v>0</v>
      </c>
      <c r="H183" t="s">
        <v>602</v>
      </c>
      <c r="I183">
        <v>11561331.62</v>
      </c>
      <c r="J183" t="s">
        <v>641</v>
      </c>
    </row>
    <row r="184" spans="1:10">
      <c r="A184">
        <v>1</v>
      </c>
      <c r="B184">
        <v>22</v>
      </c>
      <c r="C184" t="s">
        <v>705</v>
      </c>
      <c r="D184" t="s">
        <v>675</v>
      </c>
      <c r="E184" t="s">
        <v>690</v>
      </c>
      <c r="F184">
        <v>2426.29</v>
      </c>
      <c r="G184">
        <v>0</v>
      </c>
      <c r="H184" t="s">
        <v>602</v>
      </c>
      <c r="I184">
        <v>11563757.91</v>
      </c>
      <c r="J184" t="s">
        <v>641</v>
      </c>
    </row>
    <row r="185" spans="1:10">
      <c r="A185">
        <v>1</v>
      </c>
      <c r="B185">
        <v>22</v>
      </c>
      <c r="C185" t="s">
        <v>705</v>
      </c>
      <c r="D185" t="s">
        <v>687</v>
      </c>
      <c r="E185" t="s">
        <v>690</v>
      </c>
      <c r="F185">
        <v>1996.95</v>
      </c>
      <c r="G185">
        <v>0</v>
      </c>
      <c r="H185" t="s">
        <v>602</v>
      </c>
      <c r="I185">
        <v>11565754.86</v>
      </c>
      <c r="J185" t="s">
        <v>641</v>
      </c>
    </row>
    <row r="186" hidden="1" spans="1:10">
      <c r="A186">
        <v>1</v>
      </c>
      <c r="B186">
        <v>23</v>
      </c>
      <c r="C186" t="s">
        <v>707</v>
      </c>
      <c r="D186" t="s">
        <v>645</v>
      </c>
      <c r="E186" t="s">
        <v>671</v>
      </c>
      <c r="F186">
        <v>0</v>
      </c>
      <c r="G186">
        <v>370.2</v>
      </c>
      <c r="H186" t="s">
        <v>602</v>
      </c>
      <c r="I186">
        <v>11565384.66</v>
      </c>
      <c r="J186" t="s">
        <v>641</v>
      </c>
    </row>
    <row r="187" hidden="1" spans="1:10">
      <c r="A187">
        <v>1</v>
      </c>
      <c r="B187">
        <v>23</v>
      </c>
      <c r="C187" t="s">
        <v>707</v>
      </c>
      <c r="D187" t="s">
        <v>692</v>
      </c>
      <c r="E187" t="s">
        <v>671</v>
      </c>
      <c r="F187">
        <v>0</v>
      </c>
      <c r="G187">
        <v>6203.26</v>
      </c>
      <c r="H187" t="s">
        <v>602</v>
      </c>
      <c r="I187">
        <v>11559181.4</v>
      </c>
      <c r="J187" t="s">
        <v>641</v>
      </c>
    </row>
    <row r="188" spans="1:10">
      <c r="A188">
        <v>1</v>
      </c>
      <c r="B188">
        <v>23</v>
      </c>
      <c r="C188" t="s">
        <v>707</v>
      </c>
      <c r="D188" t="s">
        <v>674</v>
      </c>
      <c r="E188" t="s">
        <v>690</v>
      </c>
      <c r="F188">
        <v>27827.48</v>
      </c>
      <c r="G188">
        <v>0</v>
      </c>
      <c r="H188" t="s">
        <v>602</v>
      </c>
      <c r="I188">
        <v>11587008.88</v>
      </c>
      <c r="J188" t="s">
        <v>641</v>
      </c>
    </row>
    <row r="189" spans="1:10">
      <c r="A189">
        <v>1</v>
      </c>
      <c r="B189">
        <v>23</v>
      </c>
      <c r="C189" t="s">
        <v>707</v>
      </c>
      <c r="D189" t="s">
        <v>708</v>
      </c>
      <c r="E189" t="s">
        <v>690</v>
      </c>
      <c r="F189">
        <v>1437.8</v>
      </c>
      <c r="G189">
        <v>0</v>
      </c>
      <c r="H189" t="s">
        <v>602</v>
      </c>
      <c r="I189">
        <v>11588446.68</v>
      </c>
      <c r="J189" t="s">
        <v>641</v>
      </c>
    </row>
    <row r="190" spans="1:10">
      <c r="A190">
        <v>1</v>
      </c>
      <c r="B190">
        <v>23</v>
      </c>
      <c r="C190" t="s">
        <v>707</v>
      </c>
      <c r="D190" t="s">
        <v>667</v>
      </c>
      <c r="E190" t="s">
        <v>690</v>
      </c>
      <c r="F190">
        <v>27258.37</v>
      </c>
      <c r="G190">
        <v>0</v>
      </c>
      <c r="H190" t="s">
        <v>602</v>
      </c>
      <c r="I190">
        <v>11615705.05</v>
      </c>
      <c r="J190" t="s">
        <v>641</v>
      </c>
    </row>
    <row r="191" spans="1:10">
      <c r="A191">
        <v>1</v>
      </c>
      <c r="B191">
        <v>23</v>
      </c>
      <c r="C191" t="s">
        <v>707</v>
      </c>
      <c r="D191" t="s">
        <v>669</v>
      </c>
      <c r="E191" t="s">
        <v>690</v>
      </c>
      <c r="F191">
        <v>9605.29</v>
      </c>
      <c r="G191">
        <v>0</v>
      </c>
      <c r="H191" t="s">
        <v>602</v>
      </c>
      <c r="I191">
        <v>11625310.34</v>
      </c>
      <c r="J191" t="s">
        <v>641</v>
      </c>
    </row>
    <row r="192" hidden="1" spans="1:10">
      <c r="A192">
        <v>1</v>
      </c>
      <c r="B192">
        <v>24</v>
      </c>
      <c r="C192" t="s">
        <v>709</v>
      </c>
      <c r="D192" t="s">
        <v>646</v>
      </c>
      <c r="E192" t="s">
        <v>671</v>
      </c>
      <c r="F192">
        <v>0</v>
      </c>
      <c r="G192">
        <v>1400.74</v>
      </c>
      <c r="H192" t="s">
        <v>602</v>
      </c>
      <c r="I192">
        <v>11623909.6</v>
      </c>
      <c r="J192" t="s">
        <v>641</v>
      </c>
    </row>
    <row r="193" hidden="1" spans="1:10">
      <c r="A193">
        <v>1</v>
      </c>
      <c r="B193">
        <v>24</v>
      </c>
      <c r="C193" t="s">
        <v>709</v>
      </c>
      <c r="D193" t="s">
        <v>647</v>
      </c>
      <c r="E193" t="s">
        <v>671</v>
      </c>
      <c r="F193">
        <v>0</v>
      </c>
      <c r="G193">
        <v>1630.86</v>
      </c>
      <c r="H193" t="s">
        <v>602</v>
      </c>
      <c r="I193">
        <v>11622278.74</v>
      </c>
      <c r="J193" t="s">
        <v>641</v>
      </c>
    </row>
    <row r="194" hidden="1" spans="1:10">
      <c r="A194">
        <v>1</v>
      </c>
      <c r="B194">
        <v>24</v>
      </c>
      <c r="C194" t="s">
        <v>709</v>
      </c>
      <c r="D194" t="s">
        <v>710</v>
      </c>
      <c r="E194" t="s">
        <v>671</v>
      </c>
      <c r="F194">
        <v>0</v>
      </c>
      <c r="G194">
        <v>14737.74</v>
      </c>
      <c r="H194" t="s">
        <v>602</v>
      </c>
      <c r="I194">
        <v>11607541</v>
      </c>
      <c r="J194" t="s">
        <v>641</v>
      </c>
    </row>
    <row r="195" hidden="1" spans="1:10">
      <c r="A195">
        <v>1</v>
      </c>
      <c r="B195">
        <v>24</v>
      </c>
      <c r="C195" t="s">
        <v>709</v>
      </c>
      <c r="D195" t="s">
        <v>711</v>
      </c>
      <c r="E195" t="s">
        <v>671</v>
      </c>
      <c r="F195">
        <v>0</v>
      </c>
      <c r="G195">
        <v>1670.88</v>
      </c>
      <c r="H195" t="s">
        <v>602</v>
      </c>
      <c r="I195">
        <v>11605870.12</v>
      </c>
      <c r="J195" t="s">
        <v>641</v>
      </c>
    </row>
    <row r="196" hidden="1" spans="1:10">
      <c r="A196">
        <v>1</v>
      </c>
      <c r="B196">
        <v>24</v>
      </c>
      <c r="C196" t="s">
        <v>709</v>
      </c>
      <c r="D196" t="s">
        <v>639</v>
      </c>
      <c r="E196" t="s">
        <v>671</v>
      </c>
      <c r="F196">
        <v>0</v>
      </c>
      <c r="G196">
        <v>5272.77</v>
      </c>
      <c r="H196" t="s">
        <v>602</v>
      </c>
      <c r="I196">
        <v>11600597.35</v>
      </c>
      <c r="J196" t="s">
        <v>641</v>
      </c>
    </row>
    <row r="197" hidden="1" spans="1:10">
      <c r="A197">
        <v>1</v>
      </c>
      <c r="B197">
        <v>24</v>
      </c>
      <c r="C197" t="s">
        <v>709</v>
      </c>
      <c r="D197" t="s">
        <v>663</v>
      </c>
      <c r="E197" t="s">
        <v>671</v>
      </c>
      <c r="F197">
        <v>0</v>
      </c>
      <c r="G197">
        <v>7543.98</v>
      </c>
      <c r="H197" t="s">
        <v>602</v>
      </c>
      <c r="I197">
        <v>11593053.37</v>
      </c>
      <c r="J197" t="s">
        <v>641</v>
      </c>
    </row>
    <row r="198" spans="1:10">
      <c r="A198">
        <v>1</v>
      </c>
      <c r="B198">
        <v>24</v>
      </c>
      <c r="C198" t="s">
        <v>709</v>
      </c>
      <c r="D198" t="s">
        <v>657</v>
      </c>
      <c r="E198" t="s">
        <v>653</v>
      </c>
      <c r="F198">
        <v>1687.42</v>
      </c>
      <c r="G198">
        <v>0</v>
      </c>
      <c r="H198" t="s">
        <v>602</v>
      </c>
      <c r="I198">
        <v>11594740.79</v>
      </c>
      <c r="J198" t="s">
        <v>641</v>
      </c>
    </row>
    <row r="199" spans="1:10">
      <c r="A199">
        <v>1</v>
      </c>
      <c r="B199">
        <v>24</v>
      </c>
      <c r="C199" t="s">
        <v>709</v>
      </c>
      <c r="D199" t="s">
        <v>667</v>
      </c>
      <c r="E199" t="s">
        <v>653</v>
      </c>
      <c r="F199">
        <v>41636.4</v>
      </c>
      <c r="G199">
        <v>0</v>
      </c>
      <c r="H199" t="s">
        <v>602</v>
      </c>
      <c r="I199">
        <v>11636377.19</v>
      </c>
      <c r="J199" t="s">
        <v>641</v>
      </c>
    </row>
    <row r="200" spans="1:10">
      <c r="A200">
        <v>1</v>
      </c>
      <c r="B200">
        <v>24</v>
      </c>
      <c r="C200" t="s">
        <v>709</v>
      </c>
      <c r="D200" t="s">
        <v>675</v>
      </c>
      <c r="E200" t="s">
        <v>653</v>
      </c>
      <c r="F200">
        <v>1258.08</v>
      </c>
      <c r="G200">
        <v>0</v>
      </c>
      <c r="H200" t="s">
        <v>602</v>
      </c>
      <c r="I200">
        <v>11637635.27</v>
      </c>
      <c r="J200" t="s">
        <v>641</v>
      </c>
    </row>
    <row r="201" spans="1:10">
      <c r="A201">
        <v>1</v>
      </c>
      <c r="B201">
        <v>24</v>
      </c>
      <c r="C201" t="s">
        <v>709</v>
      </c>
      <c r="D201" t="s">
        <v>687</v>
      </c>
      <c r="E201" t="s">
        <v>653</v>
      </c>
      <c r="F201">
        <v>3804.18</v>
      </c>
      <c r="G201">
        <v>0</v>
      </c>
      <c r="H201" t="s">
        <v>602</v>
      </c>
      <c r="I201">
        <v>11641439.45</v>
      </c>
      <c r="J201" t="s">
        <v>641</v>
      </c>
    </row>
    <row r="202" hidden="1" spans="1:10">
      <c r="A202">
        <v>1</v>
      </c>
      <c r="B202">
        <v>25</v>
      </c>
      <c r="C202" t="s">
        <v>712</v>
      </c>
      <c r="D202" t="s">
        <v>711</v>
      </c>
      <c r="E202" t="s">
        <v>671</v>
      </c>
      <c r="F202">
        <v>0</v>
      </c>
      <c r="G202">
        <v>1620.85</v>
      </c>
      <c r="H202" t="s">
        <v>602</v>
      </c>
      <c r="I202">
        <v>11639818.6</v>
      </c>
      <c r="J202" t="s">
        <v>641</v>
      </c>
    </row>
    <row r="203" hidden="1" spans="1:10">
      <c r="A203">
        <v>1</v>
      </c>
      <c r="B203">
        <v>25</v>
      </c>
      <c r="C203" t="s">
        <v>712</v>
      </c>
      <c r="D203" t="s">
        <v>683</v>
      </c>
      <c r="E203" t="s">
        <v>671</v>
      </c>
      <c r="F203">
        <v>0</v>
      </c>
      <c r="G203">
        <v>1230.65</v>
      </c>
      <c r="H203" t="s">
        <v>602</v>
      </c>
      <c r="I203">
        <v>11638587.95</v>
      </c>
      <c r="J203" t="s">
        <v>641</v>
      </c>
    </row>
    <row r="204" hidden="1" spans="1:10">
      <c r="A204">
        <v>1</v>
      </c>
      <c r="B204">
        <v>25</v>
      </c>
      <c r="C204" t="s">
        <v>712</v>
      </c>
      <c r="D204" t="s">
        <v>663</v>
      </c>
      <c r="E204" t="s">
        <v>671</v>
      </c>
      <c r="F204">
        <v>0</v>
      </c>
      <c r="G204">
        <v>5432.88</v>
      </c>
      <c r="H204" t="s">
        <v>602</v>
      </c>
      <c r="I204">
        <v>11633155.07</v>
      </c>
      <c r="J204" t="s">
        <v>641</v>
      </c>
    </row>
    <row r="205" hidden="1" spans="1:10">
      <c r="A205">
        <v>1</v>
      </c>
      <c r="B205">
        <v>25</v>
      </c>
      <c r="C205" t="s">
        <v>712</v>
      </c>
      <c r="D205" t="s">
        <v>639</v>
      </c>
      <c r="E205" t="s">
        <v>671</v>
      </c>
      <c r="F205">
        <v>0</v>
      </c>
      <c r="G205">
        <v>2471.3</v>
      </c>
      <c r="H205" t="s">
        <v>602</v>
      </c>
      <c r="I205">
        <v>11630683.77</v>
      </c>
      <c r="J205" t="s">
        <v>641</v>
      </c>
    </row>
    <row r="206" hidden="1" spans="1:10">
      <c r="A206">
        <v>1</v>
      </c>
      <c r="B206">
        <v>25</v>
      </c>
      <c r="C206" t="s">
        <v>712</v>
      </c>
      <c r="D206" t="s">
        <v>648</v>
      </c>
      <c r="E206" t="s">
        <v>671</v>
      </c>
      <c r="F206">
        <v>0</v>
      </c>
      <c r="G206">
        <v>2901.52</v>
      </c>
      <c r="H206" t="s">
        <v>602</v>
      </c>
      <c r="I206">
        <v>11627782.25</v>
      </c>
      <c r="J206" t="s">
        <v>641</v>
      </c>
    </row>
    <row r="207" spans="1:10">
      <c r="A207">
        <v>1</v>
      </c>
      <c r="B207">
        <v>25</v>
      </c>
      <c r="C207" t="s">
        <v>712</v>
      </c>
      <c r="D207" t="s">
        <v>657</v>
      </c>
      <c r="E207" t="s">
        <v>653</v>
      </c>
      <c r="F207">
        <v>1637.5</v>
      </c>
      <c r="G207">
        <v>0</v>
      </c>
      <c r="H207" t="s">
        <v>602</v>
      </c>
      <c r="I207">
        <v>11629419.75</v>
      </c>
      <c r="J207" t="s">
        <v>641</v>
      </c>
    </row>
    <row r="208" spans="1:10">
      <c r="A208">
        <v>1</v>
      </c>
      <c r="B208">
        <v>25</v>
      </c>
      <c r="C208" t="s">
        <v>712</v>
      </c>
      <c r="D208" t="s">
        <v>685</v>
      </c>
      <c r="E208" t="s">
        <v>653</v>
      </c>
      <c r="F208">
        <v>9934.83</v>
      </c>
      <c r="G208">
        <v>0</v>
      </c>
      <c r="H208" t="s">
        <v>602</v>
      </c>
      <c r="I208">
        <v>11639354.58</v>
      </c>
      <c r="J208" t="s">
        <v>641</v>
      </c>
    </row>
    <row r="209" spans="1:10">
      <c r="A209">
        <v>1</v>
      </c>
      <c r="B209">
        <v>25</v>
      </c>
      <c r="C209" t="s">
        <v>712</v>
      </c>
      <c r="D209" t="s">
        <v>706</v>
      </c>
      <c r="E209" t="s">
        <v>653</v>
      </c>
      <c r="F209">
        <v>7588.41</v>
      </c>
      <c r="G209">
        <v>0</v>
      </c>
      <c r="H209" t="s">
        <v>602</v>
      </c>
      <c r="I209">
        <v>11646942.99</v>
      </c>
      <c r="J209" t="s">
        <v>641</v>
      </c>
    </row>
    <row r="210" spans="1:10">
      <c r="A210">
        <v>1</v>
      </c>
      <c r="B210">
        <v>25</v>
      </c>
      <c r="C210" t="s">
        <v>712</v>
      </c>
      <c r="D210" t="s">
        <v>674</v>
      </c>
      <c r="E210" t="s">
        <v>653</v>
      </c>
      <c r="F210">
        <v>11951.74</v>
      </c>
      <c r="G210">
        <v>0</v>
      </c>
      <c r="H210" t="s">
        <v>602</v>
      </c>
      <c r="I210">
        <v>11658894.73</v>
      </c>
      <c r="J210" t="s">
        <v>641</v>
      </c>
    </row>
    <row r="211" spans="1:10">
      <c r="A211">
        <v>1</v>
      </c>
      <c r="B211">
        <v>25</v>
      </c>
      <c r="C211" t="s">
        <v>712</v>
      </c>
      <c r="D211" t="s">
        <v>687</v>
      </c>
      <c r="E211" t="s">
        <v>653</v>
      </c>
      <c r="F211">
        <v>3674.38</v>
      </c>
      <c r="G211">
        <v>0</v>
      </c>
      <c r="H211" t="s">
        <v>602</v>
      </c>
      <c r="I211">
        <v>11662569.11</v>
      </c>
      <c r="J211" t="s">
        <v>641</v>
      </c>
    </row>
    <row r="212" spans="1:10">
      <c r="A212">
        <v>1</v>
      </c>
      <c r="B212">
        <v>25</v>
      </c>
      <c r="C212" t="s">
        <v>712</v>
      </c>
      <c r="D212" t="s">
        <v>675</v>
      </c>
      <c r="E212" t="s">
        <v>653</v>
      </c>
      <c r="F212">
        <v>1258.08</v>
      </c>
      <c r="G212">
        <v>0</v>
      </c>
      <c r="H212" t="s">
        <v>602</v>
      </c>
      <c r="I212">
        <v>11663827.19</v>
      </c>
      <c r="J212" t="s">
        <v>641</v>
      </c>
    </row>
    <row r="213" spans="1:10">
      <c r="A213">
        <v>1</v>
      </c>
      <c r="B213">
        <v>25</v>
      </c>
      <c r="C213" t="s">
        <v>712</v>
      </c>
      <c r="D213" t="s">
        <v>669</v>
      </c>
      <c r="E213" t="s">
        <v>653</v>
      </c>
      <c r="F213">
        <v>8127.56</v>
      </c>
      <c r="G213">
        <v>0</v>
      </c>
      <c r="H213" t="s">
        <v>602</v>
      </c>
      <c r="I213">
        <v>11671954.75</v>
      </c>
      <c r="J213" t="s">
        <v>641</v>
      </c>
    </row>
    <row r="214" spans="1:10">
      <c r="A214">
        <v>1</v>
      </c>
      <c r="B214">
        <v>25</v>
      </c>
      <c r="C214" t="s">
        <v>712</v>
      </c>
      <c r="D214" t="s">
        <v>667</v>
      </c>
      <c r="E214" t="s">
        <v>653</v>
      </c>
      <c r="F214">
        <v>42834.58</v>
      </c>
      <c r="G214">
        <v>0</v>
      </c>
      <c r="H214" t="s">
        <v>602</v>
      </c>
      <c r="I214">
        <v>11714789.33</v>
      </c>
      <c r="J214" t="s">
        <v>641</v>
      </c>
    </row>
    <row r="215" spans="1:10">
      <c r="A215">
        <v>1</v>
      </c>
      <c r="B215">
        <v>25</v>
      </c>
      <c r="C215" t="s">
        <v>712</v>
      </c>
      <c r="D215" t="s">
        <v>656</v>
      </c>
      <c r="E215" t="s">
        <v>653</v>
      </c>
      <c r="F215">
        <v>54656.5</v>
      </c>
      <c r="G215">
        <v>0</v>
      </c>
      <c r="H215" t="s">
        <v>602</v>
      </c>
      <c r="I215">
        <v>11769445.83</v>
      </c>
      <c r="J215" t="s">
        <v>641</v>
      </c>
    </row>
    <row r="216" hidden="1" spans="1:10">
      <c r="A216">
        <v>1</v>
      </c>
      <c r="B216">
        <v>28</v>
      </c>
      <c r="C216" t="s">
        <v>713</v>
      </c>
      <c r="D216" t="s">
        <v>711</v>
      </c>
      <c r="E216" t="s">
        <v>671</v>
      </c>
      <c r="F216">
        <v>0</v>
      </c>
      <c r="G216">
        <v>3171.67</v>
      </c>
      <c r="H216" t="s">
        <v>602</v>
      </c>
      <c r="I216">
        <v>11766274.16</v>
      </c>
      <c r="J216" t="s">
        <v>641</v>
      </c>
    </row>
    <row r="217" hidden="1" spans="1:10">
      <c r="A217">
        <v>1</v>
      </c>
      <c r="B217">
        <v>28</v>
      </c>
      <c r="C217" t="s">
        <v>713</v>
      </c>
      <c r="D217" t="s">
        <v>645</v>
      </c>
      <c r="E217" t="s">
        <v>671</v>
      </c>
      <c r="F217">
        <v>0</v>
      </c>
      <c r="G217">
        <v>730.39</v>
      </c>
      <c r="H217" t="s">
        <v>602</v>
      </c>
      <c r="I217">
        <v>11765543.77</v>
      </c>
      <c r="J217" t="s">
        <v>641</v>
      </c>
    </row>
    <row r="218" hidden="1" spans="1:10">
      <c r="A218">
        <v>1</v>
      </c>
      <c r="B218">
        <v>28</v>
      </c>
      <c r="C218" t="s">
        <v>713</v>
      </c>
      <c r="D218" t="s">
        <v>664</v>
      </c>
      <c r="E218" t="s">
        <v>671</v>
      </c>
      <c r="F218">
        <v>0</v>
      </c>
      <c r="G218">
        <v>2501.31</v>
      </c>
      <c r="H218" t="s">
        <v>602</v>
      </c>
      <c r="I218">
        <v>11763042.46</v>
      </c>
      <c r="J218" t="s">
        <v>641</v>
      </c>
    </row>
    <row r="219" hidden="1" spans="1:10">
      <c r="A219">
        <v>1</v>
      </c>
      <c r="B219">
        <v>28</v>
      </c>
      <c r="C219" t="s">
        <v>713</v>
      </c>
      <c r="D219" t="s">
        <v>646</v>
      </c>
      <c r="E219" t="s">
        <v>671</v>
      </c>
      <c r="F219">
        <v>0</v>
      </c>
      <c r="G219">
        <v>1350.71</v>
      </c>
      <c r="H219" t="s">
        <v>602</v>
      </c>
      <c r="I219">
        <v>11761691.75</v>
      </c>
      <c r="J219" t="s">
        <v>641</v>
      </c>
    </row>
    <row r="220" hidden="1" spans="1:10">
      <c r="A220">
        <v>1</v>
      </c>
      <c r="B220">
        <v>28</v>
      </c>
      <c r="C220" t="s">
        <v>713</v>
      </c>
      <c r="D220" t="s">
        <v>672</v>
      </c>
      <c r="E220" t="s">
        <v>671</v>
      </c>
      <c r="F220">
        <v>0</v>
      </c>
      <c r="G220">
        <v>5702.99</v>
      </c>
      <c r="H220" t="s">
        <v>602</v>
      </c>
      <c r="I220">
        <v>11755988.76</v>
      </c>
      <c r="J220" t="s">
        <v>641</v>
      </c>
    </row>
    <row r="221" spans="1:10">
      <c r="A221">
        <v>1</v>
      </c>
      <c r="B221">
        <v>28</v>
      </c>
      <c r="C221" t="s">
        <v>713</v>
      </c>
      <c r="D221" t="s">
        <v>674</v>
      </c>
      <c r="E221" t="s">
        <v>653</v>
      </c>
      <c r="F221">
        <v>3005.4</v>
      </c>
      <c r="G221">
        <v>0</v>
      </c>
      <c r="H221" t="s">
        <v>602</v>
      </c>
      <c r="I221">
        <v>11758994.16</v>
      </c>
      <c r="J221" t="s">
        <v>641</v>
      </c>
    </row>
    <row r="222" spans="1:10">
      <c r="A222">
        <v>1</v>
      </c>
      <c r="B222">
        <v>28</v>
      </c>
      <c r="C222" t="s">
        <v>713</v>
      </c>
      <c r="D222" t="s">
        <v>657</v>
      </c>
      <c r="E222" t="s">
        <v>653</v>
      </c>
      <c r="F222">
        <v>1627.51</v>
      </c>
      <c r="G222">
        <v>0</v>
      </c>
      <c r="H222" t="s">
        <v>602</v>
      </c>
      <c r="I222">
        <v>11760621.67</v>
      </c>
      <c r="J222" t="s">
        <v>641</v>
      </c>
    </row>
    <row r="223" spans="1:10">
      <c r="A223">
        <v>1</v>
      </c>
      <c r="B223">
        <v>28</v>
      </c>
      <c r="C223" t="s">
        <v>713</v>
      </c>
      <c r="D223" t="s">
        <v>673</v>
      </c>
      <c r="E223" t="s">
        <v>653</v>
      </c>
      <c r="F223">
        <v>11622.24</v>
      </c>
      <c r="G223">
        <v>0</v>
      </c>
      <c r="H223" t="s">
        <v>602</v>
      </c>
      <c r="I223">
        <v>11772243.91</v>
      </c>
      <c r="J223" t="s">
        <v>641</v>
      </c>
    </row>
    <row r="224" spans="1:10">
      <c r="A224">
        <v>1</v>
      </c>
      <c r="B224">
        <v>28</v>
      </c>
      <c r="C224" t="s">
        <v>713</v>
      </c>
      <c r="D224" t="s">
        <v>656</v>
      </c>
      <c r="E224" t="s">
        <v>653</v>
      </c>
      <c r="F224">
        <v>11312.72</v>
      </c>
      <c r="G224">
        <v>0</v>
      </c>
      <c r="H224" t="s">
        <v>602</v>
      </c>
      <c r="I224">
        <v>11783556.63</v>
      </c>
      <c r="J224" t="s">
        <v>641</v>
      </c>
    </row>
    <row r="225" spans="1:10">
      <c r="A225">
        <v>1</v>
      </c>
      <c r="B225">
        <v>28</v>
      </c>
      <c r="C225" t="s">
        <v>713</v>
      </c>
      <c r="D225" t="s">
        <v>669</v>
      </c>
      <c r="E225" t="s">
        <v>653</v>
      </c>
      <c r="F225">
        <v>12940.23</v>
      </c>
      <c r="G225">
        <v>0</v>
      </c>
      <c r="H225" t="s">
        <v>602</v>
      </c>
      <c r="I225">
        <v>11796496.86</v>
      </c>
      <c r="J225" t="s">
        <v>641</v>
      </c>
    </row>
    <row r="226" spans="1:10">
      <c r="A226">
        <v>1</v>
      </c>
      <c r="B226">
        <v>28</v>
      </c>
      <c r="C226" t="s">
        <v>713</v>
      </c>
      <c r="D226" t="s">
        <v>666</v>
      </c>
      <c r="E226" t="s">
        <v>653</v>
      </c>
      <c r="F226">
        <v>3401365</v>
      </c>
      <c r="G226">
        <v>0</v>
      </c>
      <c r="H226" t="s">
        <v>602</v>
      </c>
      <c r="I226">
        <v>15197861.86</v>
      </c>
      <c r="J226" t="s">
        <v>641</v>
      </c>
    </row>
    <row r="227" hidden="1" spans="1:10">
      <c r="A227">
        <v>1</v>
      </c>
      <c r="B227">
        <v>29</v>
      </c>
      <c r="C227" t="s">
        <v>714</v>
      </c>
      <c r="D227" t="s">
        <v>672</v>
      </c>
      <c r="E227" t="s">
        <v>671</v>
      </c>
      <c r="F227">
        <v>0</v>
      </c>
      <c r="G227">
        <v>5702.99</v>
      </c>
      <c r="H227" t="s">
        <v>602</v>
      </c>
      <c r="I227">
        <v>15192158.87</v>
      </c>
      <c r="J227" t="s">
        <v>641</v>
      </c>
    </row>
    <row r="228" hidden="1" spans="1:10">
      <c r="A228">
        <v>1</v>
      </c>
      <c r="B228">
        <v>29</v>
      </c>
      <c r="C228" t="s">
        <v>714</v>
      </c>
      <c r="D228" t="s">
        <v>715</v>
      </c>
      <c r="E228" t="s">
        <v>671</v>
      </c>
      <c r="F228">
        <v>0</v>
      </c>
      <c r="G228">
        <v>1750.92</v>
      </c>
      <c r="H228" t="s">
        <v>602</v>
      </c>
      <c r="I228">
        <v>15190407.95</v>
      </c>
      <c r="J228" t="s">
        <v>641</v>
      </c>
    </row>
    <row r="229" hidden="1" spans="1:10">
      <c r="A229">
        <v>1</v>
      </c>
      <c r="B229">
        <v>29</v>
      </c>
      <c r="C229" t="s">
        <v>714</v>
      </c>
      <c r="D229" t="s">
        <v>716</v>
      </c>
      <c r="E229" t="s">
        <v>671</v>
      </c>
      <c r="F229">
        <v>0</v>
      </c>
      <c r="G229">
        <v>2601.37</v>
      </c>
      <c r="H229" t="s">
        <v>602</v>
      </c>
      <c r="I229">
        <v>15187806.58</v>
      </c>
      <c r="J229" t="s">
        <v>641</v>
      </c>
    </row>
    <row r="230" hidden="1" spans="1:10">
      <c r="A230">
        <v>1</v>
      </c>
      <c r="B230">
        <v>29</v>
      </c>
      <c r="C230" t="s">
        <v>714</v>
      </c>
      <c r="D230" t="s">
        <v>683</v>
      </c>
      <c r="E230" t="s">
        <v>671</v>
      </c>
      <c r="F230">
        <v>0</v>
      </c>
      <c r="G230">
        <v>1230.65</v>
      </c>
      <c r="H230" t="s">
        <v>602</v>
      </c>
      <c r="I230">
        <v>15186575.93</v>
      </c>
      <c r="J230" t="s">
        <v>641</v>
      </c>
    </row>
    <row r="231" hidden="1" spans="1:10">
      <c r="A231">
        <v>1</v>
      </c>
      <c r="B231">
        <v>29</v>
      </c>
      <c r="C231" t="s">
        <v>714</v>
      </c>
      <c r="D231" t="s">
        <v>660</v>
      </c>
      <c r="E231" t="s">
        <v>671</v>
      </c>
      <c r="F231">
        <v>0</v>
      </c>
      <c r="G231">
        <v>10885.71</v>
      </c>
      <c r="H231" t="s">
        <v>602</v>
      </c>
      <c r="I231">
        <v>15175690.22</v>
      </c>
      <c r="J231" t="s">
        <v>641</v>
      </c>
    </row>
    <row r="232" hidden="1" spans="1:10">
      <c r="A232">
        <v>1</v>
      </c>
      <c r="B232">
        <v>29</v>
      </c>
      <c r="C232" t="s">
        <v>714</v>
      </c>
      <c r="D232" t="s">
        <v>663</v>
      </c>
      <c r="E232" t="s">
        <v>671</v>
      </c>
      <c r="F232">
        <v>0</v>
      </c>
      <c r="G232">
        <v>3461.82</v>
      </c>
      <c r="H232" t="s">
        <v>602</v>
      </c>
      <c r="I232">
        <v>15172228.4</v>
      </c>
      <c r="J232" t="s">
        <v>641</v>
      </c>
    </row>
    <row r="233" hidden="1" spans="1:10">
      <c r="A233">
        <v>1</v>
      </c>
      <c r="B233">
        <v>29</v>
      </c>
      <c r="C233" t="s">
        <v>714</v>
      </c>
      <c r="D233" t="s">
        <v>649</v>
      </c>
      <c r="E233" t="s">
        <v>671</v>
      </c>
      <c r="F233">
        <v>0</v>
      </c>
      <c r="G233">
        <v>10805.67</v>
      </c>
      <c r="H233" t="s">
        <v>602</v>
      </c>
      <c r="I233">
        <v>15161422.73</v>
      </c>
      <c r="J233" t="s">
        <v>641</v>
      </c>
    </row>
    <row r="234" spans="1:10">
      <c r="A234">
        <v>1</v>
      </c>
      <c r="B234">
        <v>29</v>
      </c>
      <c r="C234" t="s">
        <v>714</v>
      </c>
      <c r="D234" t="s">
        <v>702</v>
      </c>
      <c r="E234" t="s">
        <v>653</v>
      </c>
      <c r="F234">
        <v>7089.17</v>
      </c>
      <c r="G234">
        <v>0</v>
      </c>
      <c r="H234" t="s">
        <v>602</v>
      </c>
      <c r="I234">
        <v>15168511.9</v>
      </c>
      <c r="J234" t="s">
        <v>641</v>
      </c>
    </row>
    <row r="235" spans="1:10">
      <c r="A235">
        <v>1</v>
      </c>
      <c r="B235">
        <v>29</v>
      </c>
      <c r="C235" t="s">
        <v>714</v>
      </c>
      <c r="D235" t="s">
        <v>674</v>
      </c>
      <c r="E235" t="s">
        <v>653</v>
      </c>
      <c r="F235">
        <v>3045.34</v>
      </c>
      <c r="G235">
        <v>0</v>
      </c>
      <c r="H235" t="s">
        <v>602</v>
      </c>
      <c r="I235">
        <v>15171557.24</v>
      </c>
      <c r="J235" t="s">
        <v>641</v>
      </c>
    </row>
    <row r="236" spans="1:10">
      <c r="A236">
        <v>1</v>
      </c>
      <c r="B236">
        <v>29</v>
      </c>
      <c r="C236" t="s">
        <v>714</v>
      </c>
      <c r="D236" t="s">
        <v>673</v>
      </c>
      <c r="E236" t="s">
        <v>653</v>
      </c>
      <c r="F236">
        <v>11682.15</v>
      </c>
      <c r="G236">
        <v>0</v>
      </c>
      <c r="H236" t="s">
        <v>602</v>
      </c>
      <c r="I236">
        <v>15183239.39</v>
      </c>
      <c r="J236" t="s">
        <v>641</v>
      </c>
    </row>
    <row r="237" spans="1:10">
      <c r="A237">
        <v>1</v>
      </c>
      <c r="B237">
        <v>29</v>
      </c>
      <c r="C237" t="s">
        <v>714</v>
      </c>
      <c r="D237" t="s">
        <v>669</v>
      </c>
      <c r="E237" t="s">
        <v>653</v>
      </c>
      <c r="F237">
        <v>5032.32</v>
      </c>
      <c r="G237">
        <v>0</v>
      </c>
      <c r="H237" t="s">
        <v>602</v>
      </c>
      <c r="I237">
        <v>15188271.71</v>
      </c>
      <c r="J237" t="s">
        <v>641</v>
      </c>
    </row>
    <row r="238" hidden="1" spans="1:10">
      <c r="A238">
        <v>1</v>
      </c>
      <c r="B238">
        <v>30</v>
      </c>
      <c r="C238" t="s">
        <v>717</v>
      </c>
      <c r="D238" t="s">
        <v>683</v>
      </c>
      <c r="E238" t="s">
        <v>671</v>
      </c>
      <c r="F238">
        <v>0</v>
      </c>
      <c r="G238">
        <v>1200.63</v>
      </c>
      <c r="H238" t="s">
        <v>602</v>
      </c>
      <c r="I238">
        <v>15187071.08</v>
      </c>
      <c r="J238" t="s">
        <v>641</v>
      </c>
    </row>
    <row r="239" hidden="1" spans="1:10">
      <c r="A239">
        <v>1</v>
      </c>
      <c r="B239">
        <v>30</v>
      </c>
      <c r="C239" t="s">
        <v>717</v>
      </c>
      <c r="D239" t="s">
        <v>661</v>
      </c>
      <c r="E239" t="s">
        <v>671</v>
      </c>
      <c r="F239">
        <v>0</v>
      </c>
      <c r="G239">
        <v>8934.69</v>
      </c>
      <c r="H239" t="s">
        <v>602</v>
      </c>
      <c r="I239">
        <v>15178136.39</v>
      </c>
      <c r="J239" t="s">
        <v>641</v>
      </c>
    </row>
    <row r="240" hidden="1" spans="1:10">
      <c r="A240">
        <v>1</v>
      </c>
      <c r="B240">
        <v>30</v>
      </c>
      <c r="C240" t="s">
        <v>717</v>
      </c>
      <c r="D240" t="s">
        <v>718</v>
      </c>
      <c r="E240" t="s">
        <v>671</v>
      </c>
      <c r="F240">
        <v>0</v>
      </c>
      <c r="G240">
        <v>13877.29</v>
      </c>
      <c r="H240" t="s">
        <v>602</v>
      </c>
      <c r="I240">
        <v>15164259.1</v>
      </c>
      <c r="J240" t="s">
        <v>641</v>
      </c>
    </row>
    <row r="241" hidden="1" spans="1:10">
      <c r="A241">
        <v>1</v>
      </c>
      <c r="B241">
        <v>30</v>
      </c>
      <c r="C241" t="s">
        <v>717</v>
      </c>
      <c r="D241" t="s">
        <v>648</v>
      </c>
      <c r="E241" t="s">
        <v>671</v>
      </c>
      <c r="F241">
        <v>0</v>
      </c>
      <c r="G241">
        <v>80252.11</v>
      </c>
      <c r="H241" t="s">
        <v>602</v>
      </c>
      <c r="I241">
        <v>15084006.99</v>
      </c>
      <c r="J241" t="s">
        <v>641</v>
      </c>
    </row>
    <row r="242" hidden="1" spans="1:10">
      <c r="A242">
        <v>1</v>
      </c>
      <c r="B242">
        <v>30</v>
      </c>
      <c r="C242" t="s">
        <v>717</v>
      </c>
      <c r="D242" t="s">
        <v>639</v>
      </c>
      <c r="E242" t="s">
        <v>671</v>
      </c>
      <c r="F242">
        <v>0</v>
      </c>
      <c r="G242">
        <v>2331.23</v>
      </c>
      <c r="H242" t="s">
        <v>602</v>
      </c>
      <c r="I242">
        <v>15081675.76</v>
      </c>
      <c r="J242" t="s">
        <v>641</v>
      </c>
    </row>
    <row r="243" hidden="1" spans="1:10">
      <c r="A243">
        <v>1</v>
      </c>
      <c r="B243">
        <v>30</v>
      </c>
      <c r="C243" t="s">
        <v>717</v>
      </c>
      <c r="D243" t="s">
        <v>647</v>
      </c>
      <c r="E243" t="s">
        <v>671</v>
      </c>
      <c r="F243">
        <v>0</v>
      </c>
      <c r="G243">
        <v>1580.83</v>
      </c>
      <c r="H243" t="s">
        <v>602</v>
      </c>
      <c r="I243">
        <v>15080094.93</v>
      </c>
      <c r="J243" t="s">
        <v>641</v>
      </c>
    </row>
    <row r="244" spans="1:10">
      <c r="A244">
        <v>1</v>
      </c>
      <c r="B244">
        <v>30</v>
      </c>
      <c r="C244" t="s">
        <v>717</v>
      </c>
      <c r="D244" t="s">
        <v>674</v>
      </c>
      <c r="E244" t="s">
        <v>653</v>
      </c>
      <c r="F244">
        <v>171727.69</v>
      </c>
      <c r="G244">
        <v>0</v>
      </c>
      <c r="H244" t="s">
        <v>602</v>
      </c>
      <c r="I244">
        <v>15251822.62</v>
      </c>
      <c r="J244" t="s">
        <v>641</v>
      </c>
    </row>
    <row r="245" spans="1:10">
      <c r="A245">
        <v>1</v>
      </c>
      <c r="B245">
        <v>30</v>
      </c>
      <c r="C245" t="s">
        <v>717</v>
      </c>
      <c r="D245" t="s">
        <v>702</v>
      </c>
      <c r="E245" t="s">
        <v>653</v>
      </c>
      <c r="F245">
        <v>7089.17</v>
      </c>
      <c r="G245">
        <v>0</v>
      </c>
      <c r="H245" t="s">
        <v>602</v>
      </c>
      <c r="I245">
        <v>15258911.79</v>
      </c>
      <c r="J245" t="s">
        <v>641</v>
      </c>
    </row>
    <row r="246" spans="1:10">
      <c r="A246">
        <v>1</v>
      </c>
      <c r="B246">
        <v>30</v>
      </c>
      <c r="C246" t="s">
        <v>717</v>
      </c>
      <c r="D246" t="s">
        <v>719</v>
      </c>
      <c r="E246" t="s">
        <v>653</v>
      </c>
      <c r="F246">
        <v>1607.54</v>
      </c>
      <c r="G246">
        <v>0</v>
      </c>
      <c r="H246" t="s">
        <v>602</v>
      </c>
      <c r="I246">
        <v>15260519.33</v>
      </c>
      <c r="J246" t="s">
        <v>641</v>
      </c>
    </row>
    <row r="247" spans="1:10">
      <c r="A247">
        <v>1</v>
      </c>
      <c r="B247">
        <v>30</v>
      </c>
      <c r="C247" t="s">
        <v>717</v>
      </c>
      <c r="D247" t="s">
        <v>668</v>
      </c>
      <c r="E247" t="s">
        <v>653</v>
      </c>
      <c r="F247">
        <v>4483.15</v>
      </c>
      <c r="G247">
        <v>0</v>
      </c>
      <c r="H247" t="s">
        <v>602</v>
      </c>
      <c r="I247">
        <v>15265002.48</v>
      </c>
      <c r="J247" t="s">
        <v>641</v>
      </c>
    </row>
    <row r="248" spans="1:10">
      <c r="A248">
        <v>1</v>
      </c>
      <c r="B248">
        <v>30</v>
      </c>
      <c r="C248" t="s">
        <v>717</v>
      </c>
      <c r="D248" t="s">
        <v>687</v>
      </c>
      <c r="E248" t="s">
        <v>653</v>
      </c>
      <c r="F248">
        <v>3574.53</v>
      </c>
      <c r="G248">
        <v>0</v>
      </c>
      <c r="H248" t="s">
        <v>602</v>
      </c>
      <c r="I248">
        <v>15268577.01</v>
      </c>
      <c r="J248" t="s">
        <v>641</v>
      </c>
    </row>
    <row r="249" hidden="1" spans="1:10">
      <c r="A249">
        <v>1</v>
      </c>
      <c r="B249">
        <v>31</v>
      </c>
      <c r="C249" t="s">
        <v>720</v>
      </c>
      <c r="D249" t="s">
        <v>644</v>
      </c>
      <c r="E249" t="s">
        <v>671</v>
      </c>
      <c r="F249">
        <v>0</v>
      </c>
      <c r="G249">
        <v>2281.2</v>
      </c>
      <c r="H249" t="s">
        <v>602</v>
      </c>
      <c r="I249">
        <v>15266295.81</v>
      </c>
      <c r="J249" t="s">
        <v>641</v>
      </c>
    </row>
    <row r="250" hidden="1" spans="1:10">
      <c r="A250">
        <v>1</v>
      </c>
      <c r="B250">
        <v>31</v>
      </c>
      <c r="C250" t="s">
        <v>720</v>
      </c>
      <c r="D250" t="s">
        <v>650</v>
      </c>
      <c r="E250" t="s">
        <v>671</v>
      </c>
      <c r="F250">
        <v>0</v>
      </c>
      <c r="G250">
        <v>5993.15</v>
      </c>
      <c r="H250" t="s">
        <v>602</v>
      </c>
      <c r="I250">
        <v>15260302.66</v>
      </c>
      <c r="J250" t="s">
        <v>641</v>
      </c>
    </row>
    <row r="251" hidden="1" spans="1:10">
      <c r="A251">
        <v>1</v>
      </c>
      <c r="B251">
        <v>31</v>
      </c>
      <c r="C251" t="s">
        <v>720</v>
      </c>
      <c r="D251" t="s">
        <v>648</v>
      </c>
      <c r="E251" t="s">
        <v>671</v>
      </c>
      <c r="F251">
        <v>0</v>
      </c>
      <c r="G251">
        <v>119122.72</v>
      </c>
      <c r="H251" t="s">
        <v>602</v>
      </c>
      <c r="I251">
        <v>15141179.94</v>
      </c>
      <c r="J251" t="s">
        <v>641</v>
      </c>
    </row>
    <row r="252" hidden="1" spans="1:10">
      <c r="A252">
        <v>1</v>
      </c>
      <c r="B252">
        <v>31</v>
      </c>
      <c r="C252" t="s">
        <v>720</v>
      </c>
      <c r="D252" t="s">
        <v>639</v>
      </c>
      <c r="E252" t="s">
        <v>671</v>
      </c>
      <c r="F252">
        <v>0</v>
      </c>
      <c r="G252">
        <v>2241.18</v>
      </c>
      <c r="H252" t="s">
        <v>602</v>
      </c>
      <c r="I252">
        <v>15138938.76</v>
      </c>
      <c r="J252" t="s">
        <v>641</v>
      </c>
    </row>
    <row r="253" hidden="1" spans="1:10">
      <c r="A253">
        <v>1</v>
      </c>
      <c r="B253">
        <v>31</v>
      </c>
      <c r="C253" t="s">
        <v>720</v>
      </c>
      <c r="D253" t="s">
        <v>643</v>
      </c>
      <c r="E253" t="s">
        <v>671</v>
      </c>
      <c r="F253">
        <v>0</v>
      </c>
      <c r="G253">
        <v>3521.85</v>
      </c>
      <c r="H253" t="s">
        <v>602</v>
      </c>
      <c r="I253">
        <v>15135416.91</v>
      </c>
      <c r="J253" t="s">
        <v>641</v>
      </c>
    </row>
    <row r="254" hidden="1" spans="1:10">
      <c r="A254">
        <v>1</v>
      </c>
      <c r="B254">
        <v>31</v>
      </c>
      <c r="C254" t="s">
        <v>720</v>
      </c>
      <c r="D254" t="s">
        <v>664</v>
      </c>
      <c r="E254" t="s">
        <v>671</v>
      </c>
      <c r="F254">
        <v>0</v>
      </c>
      <c r="G254">
        <v>2411.27</v>
      </c>
      <c r="H254" t="s">
        <v>602</v>
      </c>
      <c r="I254">
        <v>15133005.64</v>
      </c>
      <c r="J254" t="s">
        <v>641</v>
      </c>
    </row>
    <row r="255" hidden="1" spans="1:10">
      <c r="A255">
        <v>1</v>
      </c>
      <c r="B255">
        <v>31</v>
      </c>
      <c r="C255" t="s">
        <v>720</v>
      </c>
      <c r="D255" t="s">
        <v>663</v>
      </c>
      <c r="E255" t="s">
        <v>671</v>
      </c>
      <c r="F255">
        <v>0</v>
      </c>
      <c r="G255">
        <v>5110.69</v>
      </c>
      <c r="H255" t="s">
        <v>602</v>
      </c>
      <c r="I255">
        <v>15127894.95</v>
      </c>
      <c r="J255" t="s">
        <v>641</v>
      </c>
    </row>
    <row r="256" spans="1:10">
      <c r="A256">
        <v>1</v>
      </c>
      <c r="B256">
        <v>31</v>
      </c>
      <c r="C256" t="s">
        <v>720</v>
      </c>
      <c r="D256" t="s">
        <v>669</v>
      </c>
      <c r="E256" t="s">
        <v>653</v>
      </c>
      <c r="F256">
        <v>3594.51</v>
      </c>
      <c r="G256">
        <v>0</v>
      </c>
      <c r="H256" t="s">
        <v>602</v>
      </c>
      <c r="I256">
        <v>15131489.46</v>
      </c>
      <c r="J256" t="s">
        <v>641</v>
      </c>
    </row>
    <row r="257" spans="1:10">
      <c r="A257">
        <v>1</v>
      </c>
      <c r="B257">
        <v>31</v>
      </c>
      <c r="C257" t="s">
        <v>720</v>
      </c>
      <c r="D257" t="s">
        <v>687</v>
      </c>
      <c r="E257" t="s">
        <v>653</v>
      </c>
      <c r="F257">
        <v>20179.17</v>
      </c>
      <c r="G257">
        <v>0</v>
      </c>
      <c r="H257" t="s">
        <v>602</v>
      </c>
      <c r="I257">
        <v>15151668.63</v>
      </c>
      <c r="J257" t="s">
        <v>641</v>
      </c>
    </row>
    <row r="258" spans="1:10">
      <c r="A258">
        <v>1</v>
      </c>
      <c r="B258">
        <v>31</v>
      </c>
      <c r="C258" t="s">
        <v>720</v>
      </c>
      <c r="D258" t="s">
        <v>680</v>
      </c>
      <c r="E258" t="s">
        <v>653</v>
      </c>
      <c r="F258">
        <v>918.6</v>
      </c>
      <c r="G258">
        <v>0</v>
      </c>
      <c r="H258" t="s">
        <v>602</v>
      </c>
      <c r="I258">
        <v>15152587.23</v>
      </c>
      <c r="J258" t="s">
        <v>641</v>
      </c>
    </row>
    <row r="259" spans="1:10">
      <c r="A259">
        <v>1</v>
      </c>
      <c r="B259">
        <v>31</v>
      </c>
      <c r="C259" t="s">
        <v>720</v>
      </c>
      <c r="D259" t="s">
        <v>654</v>
      </c>
      <c r="E259" t="s">
        <v>653</v>
      </c>
      <c r="F259">
        <v>2436.28</v>
      </c>
      <c r="G259">
        <v>0</v>
      </c>
      <c r="H259" t="s">
        <v>602</v>
      </c>
      <c r="I259">
        <v>15155023.51</v>
      </c>
      <c r="J259" t="s">
        <v>641</v>
      </c>
    </row>
    <row r="260" spans="1:10">
      <c r="A260">
        <v>1</v>
      </c>
      <c r="B260">
        <v>31</v>
      </c>
      <c r="C260" t="s">
        <v>720</v>
      </c>
      <c r="D260" t="s">
        <v>667</v>
      </c>
      <c r="E260" t="s">
        <v>653</v>
      </c>
      <c r="F260">
        <v>29464.99</v>
      </c>
      <c r="G260">
        <v>0</v>
      </c>
      <c r="H260" t="s">
        <v>602</v>
      </c>
      <c r="I260">
        <v>15184488.5</v>
      </c>
      <c r="J260" t="s">
        <v>641</v>
      </c>
    </row>
    <row r="261" spans="1:10">
      <c r="A261">
        <v>1</v>
      </c>
      <c r="B261">
        <v>31</v>
      </c>
      <c r="C261" t="s">
        <v>720</v>
      </c>
      <c r="D261" t="s">
        <v>656</v>
      </c>
      <c r="E261" t="s">
        <v>653</v>
      </c>
      <c r="F261">
        <v>11242.83</v>
      </c>
      <c r="G261">
        <v>0</v>
      </c>
      <c r="H261" t="s">
        <v>602</v>
      </c>
      <c r="I261">
        <v>15195731.33</v>
      </c>
      <c r="J261" t="s">
        <v>641</v>
      </c>
    </row>
    <row r="262" spans="1:10">
      <c r="A262">
        <v>1</v>
      </c>
      <c r="B262">
        <v>31</v>
      </c>
      <c r="C262" t="s">
        <v>720</v>
      </c>
      <c r="D262" t="s">
        <v>673</v>
      </c>
      <c r="E262" t="s">
        <v>653</v>
      </c>
      <c r="F262">
        <v>5791.15</v>
      </c>
      <c r="G262">
        <v>0</v>
      </c>
      <c r="H262" t="s">
        <v>602</v>
      </c>
      <c r="I262">
        <v>15201522.48</v>
      </c>
      <c r="J262" t="s">
        <v>641</v>
      </c>
    </row>
    <row r="263" spans="1:10">
      <c r="A263">
        <v>1</v>
      </c>
      <c r="B263">
        <v>31</v>
      </c>
      <c r="C263" t="s">
        <v>720</v>
      </c>
      <c r="D263" t="s">
        <v>684</v>
      </c>
      <c r="E263" t="s">
        <v>653</v>
      </c>
      <c r="F263">
        <v>6190.54</v>
      </c>
      <c r="G263">
        <v>0</v>
      </c>
      <c r="H263" t="s">
        <v>602</v>
      </c>
      <c r="I263">
        <v>15207713.02</v>
      </c>
      <c r="J263" t="s">
        <v>641</v>
      </c>
    </row>
    <row r="264" spans="1:10">
      <c r="A264">
        <v>1</v>
      </c>
      <c r="B264">
        <v>31</v>
      </c>
      <c r="C264" t="s">
        <v>720</v>
      </c>
      <c r="D264" t="s">
        <v>658</v>
      </c>
      <c r="E264" t="s">
        <v>653</v>
      </c>
      <c r="F264">
        <v>1777.29</v>
      </c>
      <c r="G264">
        <v>0</v>
      </c>
      <c r="H264" t="s">
        <v>602</v>
      </c>
      <c r="I264">
        <v>15209490.31</v>
      </c>
      <c r="J264" t="s">
        <v>641</v>
      </c>
    </row>
    <row r="265" spans="1:10">
      <c r="A265">
        <v>1</v>
      </c>
      <c r="B265">
        <v>31</v>
      </c>
      <c r="C265" t="s">
        <v>720</v>
      </c>
      <c r="D265" t="s">
        <v>721</v>
      </c>
      <c r="E265" t="s">
        <v>653</v>
      </c>
      <c r="F265">
        <v>29844.41</v>
      </c>
      <c r="G265">
        <v>0</v>
      </c>
      <c r="H265" t="s">
        <v>602</v>
      </c>
      <c r="I265">
        <v>15239334.72</v>
      </c>
      <c r="J265" t="s">
        <v>641</v>
      </c>
    </row>
    <row r="266" spans="1:10">
      <c r="A266">
        <v>1</v>
      </c>
      <c r="B266">
        <v>31</v>
      </c>
      <c r="C266" t="s">
        <v>720</v>
      </c>
      <c r="D266" t="s">
        <v>702</v>
      </c>
      <c r="E266" t="s">
        <v>653</v>
      </c>
      <c r="F266">
        <v>7189.02</v>
      </c>
      <c r="G266">
        <v>0</v>
      </c>
      <c r="H266" t="s">
        <v>602</v>
      </c>
      <c r="I266">
        <v>15246523.74</v>
      </c>
      <c r="J266" t="s">
        <v>641</v>
      </c>
    </row>
    <row r="267" spans="1:10">
      <c r="A267">
        <v>1</v>
      </c>
      <c r="B267">
        <v>31</v>
      </c>
      <c r="C267" t="s">
        <v>720</v>
      </c>
      <c r="D267" t="s">
        <v>674</v>
      </c>
      <c r="E267" t="s">
        <v>653</v>
      </c>
      <c r="F267">
        <v>138578.23</v>
      </c>
      <c r="G267">
        <v>0</v>
      </c>
      <c r="H267" t="s">
        <v>602</v>
      </c>
      <c r="I267">
        <v>15385101.97</v>
      </c>
      <c r="J267" t="s">
        <v>641</v>
      </c>
    </row>
    <row r="268" hidden="1" spans="1:10">
      <c r="A268">
        <v>1</v>
      </c>
      <c r="B268">
        <v>31</v>
      </c>
      <c r="C268" t="s">
        <v>722</v>
      </c>
      <c r="D268" t="s">
        <v>723</v>
      </c>
      <c r="E268" t="s">
        <v>724</v>
      </c>
      <c r="F268">
        <v>20567219.18</v>
      </c>
      <c r="G268">
        <v>0</v>
      </c>
      <c r="H268" t="s">
        <v>602</v>
      </c>
      <c r="I268">
        <v>35952321.15</v>
      </c>
      <c r="J268" t="s">
        <v>725</v>
      </c>
    </row>
    <row r="269" hidden="1" spans="4:9">
      <c r="D269" t="s">
        <v>726</v>
      </c>
      <c r="F269">
        <v>25391979.39</v>
      </c>
      <c r="G269">
        <v>923783.5</v>
      </c>
      <c r="H269" t="s">
        <v>602</v>
      </c>
      <c r="I269">
        <v>35952321.15</v>
      </c>
    </row>
    <row r="270" hidden="1" spans="4:9">
      <c r="D270" t="s">
        <v>727</v>
      </c>
      <c r="F270">
        <v>25391979.39</v>
      </c>
      <c r="G270">
        <v>923783.5</v>
      </c>
      <c r="H270" t="s">
        <v>602</v>
      </c>
      <c r="I270">
        <v>35952321.15</v>
      </c>
    </row>
    <row r="271" hidden="1" spans="1:10">
      <c r="A271">
        <v>2</v>
      </c>
      <c r="B271">
        <v>1</v>
      </c>
      <c r="C271" t="s">
        <v>728</v>
      </c>
      <c r="D271" t="s">
        <v>729</v>
      </c>
      <c r="E271" t="s">
        <v>724</v>
      </c>
      <c r="F271">
        <v>0</v>
      </c>
      <c r="G271">
        <v>27218738.14</v>
      </c>
      <c r="H271" t="s">
        <v>602</v>
      </c>
      <c r="I271">
        <v>8733583.01</v>
      </c>
      <c r="J271" t="s">
        <v>725</v>
      </c>
    </row>
    <row r="272" hidden="1" spans="1:10">
      <c r="A272">
        <v>2</v>
      </c>
      <c r="B272">
        <v>1</v>
      </c>
      <c r="C272" t="s">
        <v>730</v>
      </c>
      <c r="D272" t="s">
        <v>683</v>
      </c>
      <c r="E272" t="s">
        <v>671</v>
      </c>
      <c r="F272">
        <v>0</v>
      </c>
      <c r="G272">
        <v>1200.63</v>
      </c>
      <c r="H272" t="s">
        <v>602</v>
      </c>
      <c r="I272">
        <v>8732382.38</v>
      </c>
      <c r="J272" t="s">
        <v>641</v>
      </c>
    </row>
    <row r="273" hidden="1" spans="1:10">
      <c r="A273">
        <v>2</v>
      </c>
      <c r="B273">
        <v>1</v>
      </c>
      <c r="C273" t="s">
        <v>730</v>
      </c>
      <c r="D273" t="s">
        <v>648</v>
      </c>
      <c r="E273" t="s">
        <v>671</v>
      </c>
      <c r="F273">
        <v>0</v>
      </c>
      <c r="G273">
        <v>44113.19</v>
      </c>
      <c r="H273" t="s">
        <v>602</v>
      </c>
      <c r="I273">
        <v>8688269.19</v>
      </c>
      <c r="J273" t="s">
        <v>641</v>
      </c>
    </row>
    <row r="274" hidden="1" spans="1:10">
      <c r="A274">
        <v>2</v>
      </c>
      <c r="B274">
        <v>1</v>
      </c>
      <c r="C274" t="s">
        <v>730</v>
      </c>
      <c r="D274" t="s">
        <v>663</v>
      </c>
      <c r="E274" t="s">
        <v>671</v>
      </c>
      <c r="F274">
        <v>0</v>
      </c>
      <c r="G274">
        <v>4972.61</v>
      </c>
      <c r="H274" t="s">
        <v>602</v>
      </c>
      <c r="I274">
        <v>8683296.58</v>
      </c>
      <c r="J274" t="s">
        <v>641</v>
      </c>
    </row>
    <row r="275" spans="1:10">
      <c r="A275">
        <v>2</v>
      </c>
      <c r="B275">
        <v>1</v>
      </c>
      <c r="C275" t="s">
        <v>730</v>
      </c>
      <c r="D275" t="s">
        <v>668</v>
      </c>
      <c r="E275" t="s">
        <v>690</v>
      </c>
      <c r="F275">
        <v>9136.04</v>
      </c>
      <c r="G275">
        <v>0</v>
      </c>
      <c r="H275" t="s">
        <v>602</v>
      </c>
      <c r="I275">
        <v>8692432.62</v>
      </c>
      <c r="J275" t="s">
        <v>641</v>
      </c>
    </row>
    <row r="276" spans="1:10">
      <c r="A276">
        <v>2</v>
      </c>
      <c r="B276">
        <v>1</v>
      </c>
      <c r="C276" t="s">
        <v>730</v>
      </c>
      <c r="D276" t="s">
        <v>669</v>
      </c>
      <c r="E276" t="s">
        <v>690</v>
      </c>
      <c r="F276">
        <v>10424.07</v>
      </c>
      <c r="G276">
        <v>0</v>
      </c>
      <c r="H276" t="s">
        <v>602</v>
      </c>
      <c r="I276">
        <v>8702856.69</v>
      </c>
      <c r="J276" t="s">
        <v>641</v>
      </c>
    </row>
    <row r="277" spans="1:10">
      <c r="A277">
        <v>2</v>
      </c>
      <c r="B277">
        <v>1</v>
      </c>
      <c r="C277" t="s">
        <v>730</v>
      </c>
      <c r="D277" t="s">
        <v>667</v>
      </c>
      <c r="E277" t="s">
        <v>690</v>
      </c>
      <c r="F277">
        <v>30054.09</v>
      </c>
      <c r="G277">
        <v>0</v>
      </c>
      <c r="H277" t="s">
        <v>602</v>
      </c>
      <c r="I277">
        <v>8732910.78</v>
      </c>
      <c r="J277" t="s">
        <v>641</v>
      </c>
    </row>
    <row r="278" spans="1:10">
      <c r="A278">
        <v>2</v>
      </c>
      <c r="B278">
        <v>1</v>
      </c>
      <c r="C278" t="s">
        <v>730</v>
      </c>
      <c r="D278" t="s">
        <v>656</v>
      </c>
      <c r="E278" t="s">
        <v>690</v>
      </c>
      <c r="F278">
        <v>69903.23</v>
      </c>
      <c r="G278">
        <v>0</v>
      </c>
      <c r="H278" t="s">
        <v>602</v>
      </c>
      <c r="I278">
        <v>8802814.01</v>
      </c>
      <c r="J278" t="s">
        <v>641</v>
      </c>
    </row>
    <row r="279" spans="1:10">
      <c r="A279">
        <v>2</v>
      </c>
      <c r="B279">
        <v>1</v>
      </c>
      <c r="C279" t="s">
        <v>730</v>
      </c>
      <c r="D279" t="s">
        <v>685</v>
      </c>
      <c r="E279" t="s">
        <v>690</v>
      </c>
      <c r="F279">
        <v>10224.36</v>
      </c>
      <c r="G279">
        <v>0</v>
      </c>
      <c r="H279" t="s">
        <v>602</v>
      </c>
      <c r="I279">
        <v>8813038.37</v>
      </c>
      <c r="J279" t="s">
        <v>641</v>
      </c>
    </row>
    <row r="280" spans="1:10">
      <c r="A280">
        <v>2</v>
      </c>
      <c r="B280">
        <v>1</v>
      </c>
      <c r="C280" t="s">
        <v>730</v>
      </c>
      <c r="D280" t="s">
        <v>674</v>
      </c>
      <c r="E280" t="s">
        <v>690</v>
      </c>
      <c r="F280">
        <v>48116.47</v>
      </c>
      <c r="G280">
        <v>0</v>
      </c>
      <c r="H280" t="s">
        <v>602</v>
      </c>
      <c r="I280">
        <v>8861154.84</v>
      </c>
      <c r="J280" t="s">
        <v>641</v>
      </c>
    </row>
    <row r="281" spans="1:10">
      <c r="A281">
        <v>2</v>
      </c>
      <c r="B281">
        <v>1</v>
      </c>
      <c r="C281" t="s">
        <v>730</v>
      </c>
      <c r="D281" t="s">
        <v>702</v>
      </c>
      <c r="E281" t="s">
        <v>690</v>
      </c>
      <c r="F281">
        <v>7189.02</v>
      </c>
      <c r="G281">
        <v>0</v>
      </c>
      <c r="H281" t="s">
        <v>602</v>
      </c>
      <c r="I281">
        <v>8868343.86</v>
      </c>
      <c r="J281" t="s">
        <v>641</v>
      </c>
    </row>
    <row r="282" spans="1:10">
      <c r="A282">
        <v>2</v>
      </c>
      <c r="B282">
        <v>1</v>
      </c>
      <c r="C282" t="s">
        <v>730</v>
      </c>
      <c r="D282" t="s">
        <v>675</v>
      </c>
      <c r="E282" t="s">
        <v>690</v>
      </c>
      <c r="F282">
        <v>1228.12</v>
      </c>
      <c r="G282">
        <v>0</v>
      </c>
      <c r="H282" t="s">
        <v>602</v>
      </c>
      <c r="I282">
        <v>8869571.98</v>
      </c>
      <c r="J282" t="s">
        <v>641</v>
      </c>
    </row>
    <row r="283" spans="1:10">
      <c r="A283">
        <v>2</v>
      </c>
      <c r="B283">
        <v>1</v>
      </c>
      <c r="C283" t="s">
        <v>730</v>
      </c>
      <c r="D283" t="s">
        <v>680</v>
      </c>
      <c r="E283" t="s">
        <v>690</v>
      </c>
      <c r="F283">
        <v>938.57</v>
      </c>
      <c r="G283">
        <v>0</v>
      </c>
      <c r="H283" t="s">
        <v>602</v>
      </c>
      <c r="I283">
        <v>8870510.55</v>
      </c>
      <c r="J283" t="s">
        <v>641</v>
      </c>
    </row>
    <row r="284" spans="1:10">
      <c r="A284">
        <v>2</v>
      </c>
      <c r="B284">
        <v>1</v>
      </c>
      <c r="C284" t="s">
        <v>730</v>
      </c>
      <c r="D284" t="s">
        <v>687</v>
      </c>
      <c r="E284" t="s">
        <v>690</v>
      </c>
      <c r="F284">
        <v>5112.19</v>
      </c>
      <c r="G284">
        <v>0</v>
      </c>
      <c r="H284" t="s">
        <v>602</v>
      </c>
      <c r="I284">
        <v>8875622.74</v>
      </c>
      <c r="J284" t="s">
        <v>641</v>
      </c>
    </row>
    <row r="285" hidden="1" spans="1:10">
      <c r="A285">
        <v>2</v>
      </c>
      <c r="B285">
        <v>11</v>
      </c>
      <c r="C285" t="s">
        <v>720</v>
      </c>
      <c r="D285" t="s">
        <v>663</v>
      </c>
      <c r="E285" t="s">
        <v>671</v>
      </c>
      <c r="F285">
        <v>0</v>
      </c>
      <c r="G285">
        <v>2401.26</v>
      </c>
      <c r="H285" t="s">
        <v>602</v>
      </c>
      <c r="I285">
        <v>8873221.48</v>
      </c>
      <c r="J285" t="s">
        <v>641</v>
      </c>
    </row>
    <row r="286" hidden="1" spans="1:10">
      <c r="A286">
        <v>2</v>
      </c>
      <c r="B286">
        <v>11</v>
      </c>
      <c r="C286" t="s">
        <v>720</v>
      </c>
      <c r="D286" t="s">
        <v>672</v>
      </c>
      <c r="E286" t="s">
        <v>671</v>
      </c>
      <c r="F286">
        <v>0</v>
      </c>
      <c r="G286">
        <v>21981.56</v>
      </c>
      <c r="H286" t="s">
        <v>602</v>
      </c>
      <c r="I286">
        <v>8851239.92</v>
      </c>
      <c r="J286" t="s">
        <v>641</v>
      </c>
    </row>
    <row r="287" spans="1:10">
      <c r="A287">
        <v>2</v>
      </c>
      <c r="B287">
        <v>11</v>
      </c>
      <c r="C287" t="s">
        <v>720</v>
      </c>
      <c r="D287" t="s">
        <v>708</v>
      </c>
      <c r="E287" t="s">
        <v>690</v>
      </c>
      <c r="F287">
        <v>4223.54</v>
      </c>
      <c r="G287">
        <v>0</v>
      </c>
      <c r="H287" t="s">
        <v>602</v>
      </c>
      <c r="I287">
        <v>8855463.46</v>
      </c>
      <c r="J287" t="s">
        <v>641</v>
      </c>
    </row>
    <row r="288" spans="1:10">
      <c r="A288">
        <v>2</v>
      </c>
      <c r="B288">
        <v>11</v>
      </c>
      <c r="C288" t="s">
        <v>720</v>
      </c>
      <c r="D288" t="s">
        <v>702</v>
      </c>
      <c r="E288" t="s">
        <v>690</v>
      </c>
      <c r="F288">
        <v>7189.02</v>
      </c>
      <c r="G288">
        <v>0</v>
      </c>
      <c r="H288" t="s">
        <v>602</v>
      </c>
      <c r="I288">
        <v>8862652.48</v>
      </c>
      <c r="J288" t="s">
        <v>641</v>
      </c>
    </row>
    <row r="289" spans="1:10">
      <c r="A289">
        <v>2</v>
      </c>
      <c r="B289">
        <v>11</v>
      </c>
      <c r="C289" t="s">
        <v>720</v>
      </c>
      <c r="D289" t="s">
        <v>719</v>
      </c>
      <c r="E289" t="s">
        <v>690</v>
      </c>
      <c r="F289">
        <v>3354.88</v>
      </c>
      <c r="G289">
        <v>0</v>
      </c>
      <c r="H289" t="s">
        <v>602</v>
      </c>
      <c r="I289">
        <v>8866007.36</v>
      </c>
      <c r="J289" t="s">
        <v>641</v>
      </c>
    </row>
    <row r="290" spans="1:10">
      <c r="A290">
        <v>2</v>
      </c>
      <c r="B290">
        <v>11</v>
      </c>
      <c r="C290" t="s">
        <v>720</v>
      </c>
      <c r="D290" t="s">
        <v>673</v>
      </c>
      <c r="E290" t="s">
        <v>690</v>
      </c>
      <c r="F290">
        <v>28147</v>
      </c>
      <c r="G290">
        <v>0</v>
      </c>
      <c r="H290" t="s">
        <v>602</v>
      </c>
      <c r="I290">
        <v>8894154.36</v>
      </c>
      <c r="J290" t="s">
        <v>641</v>
      </c>
    </row>
    <row r="291" spans="1:10">
      <c r="A291">
        <v>2</v>
      </c>
      <c r="B291">
        <v>11</v>
      </c>
      <c r="C291" t="s">
        <v>720</v>
      </c>
      <c r="D291" t="s">
        <v>706</v>
      </c>
      <c r="E291" t="s">
        <v>690</v>
      </c>
      <c r="F291">
        <v>15326.59</v>
      </c>
      <c r="G291">
        <v>0</v>
      </c>
      <c r="H291" t="s">
        <v>602</v>
      </c>
      <c r="I291">
        <v>8909480.95</v>
      </c>
      <c r="J291" t="s">
        <v>641</v>
      </c>
    </row>
    <row r="292" spans="1:10">
      <c r="A292">
        <v>2</v>
      </c>
      <c r="B292">
        <v>11</v>
      </c>
      <c r="C292" t="s">
        <v>720</v>
      </c>
      <c r="D292" t="s">
        <v>652</v>
      </c>
      <c r="E292" t="s">
        <v>690</v>
      </c>
      <c r="F292">
        <v>1268.06</v>
      </c>
      <c r="G292">
        <v>0</v>
      </c>
      <c r="H292" t="s">
        <v>602</v>
      </c>
      <c r="I292">
        <v>8910749.01</v>
      </c>
      <c r="J292" t="s">
        <v>641</v>
      </c>
    </row>
    <row r="293" spans="1:10">
      <c r="A293">
        <v>2</v>
      </c>
      <c r="B293">
        <v>11</v>
      </c>
      <c r="C293" t="s">
        <v>720</v>
      </c>
      <c r="D293" t="s">
        <v>656</v>
      </c>
      <c r="E293" t="s">
        <v>690</v>
      </c>
      <c r="F293">
        <v>49104.99</v>
      </c>
      <c r="G293">
        <v>0</v>
      </c>
      <c r="H293" t="s">
        <v>602</v>
      </c>
      <c r="I293">
        <v>8959854</v>
      </c>
      <c r="J293" t="s">
        <v>641</v>
      </c>
    </row>
    <row r="294" spans="1:10">
      <c r="A294">
        <v>2</v>
      </c>
      <c r="B294">
        <v>11</v>
      </c>
      <c r="C294" t="s">
        <v>720</v>
      </c>
      <c r="D294" t="s">
        <v>667</v>
      </c>
      <c r="E294" t="s">
        <v>690</v>
      </c>
      <c r="F294">
        <v>61705.75</v>
      </c>
      <c r="G294">
        <v>0</v>
      </c>
      <c r="H294" t="s">
        <v>602</v>
      </c>
      <c r="I294">
        <v>9021559.75</v>
      </c>
      <c r="J294" t="s">
        <v>641</v>
      </c>
    </row>
    <row r="295" spans="1:10">
      <c r="A295">
        <v>2</v>
      </c>
      <c r="B295">
        <v>11</v>
      </c>
      <c r="C295" t="s">
        <v>720</v>
      </c>
      <c r="D295" t="s">
        <v>669</v>
      </c>
      <c r="E295" t="s">
        <v>690</v>
      </c>
      <c r="F295">
        <v>1108.29</v>
      </c>
      <c r="G295">
        <v>0</v>
      </c>
      <c r="H295" t="s">
        <v>602</v>
      </c>
      <c r="I295">
        <v>9022668.04</v>
      </c>
      <c r="J295" t="s">
        <v>641</v>
      </c>
    </row>
    <row r="296" spans="1:10">
      <c r="A296">
        <v>2</v>
      </c>
      <c r="B296">
        <v>11</v>
      </c>
      <c r="C296" t="s">
        <v>720</v>
      </c>
      <c r="D296" t="s">
        <v>668</v>
      </c>
      <c r="E296" t="s">
        <v>690</v>
      </c>
      <c r="F296">
        <v>4692.83</v>
      </c>
      <c r="G296">
        <v>0</v>
      </c>
      <c r="H296" t="s">
        <v>602</v>
      </c>
      <c r="I296">
        <v>9027360.87</v>
      </c>
      <c r="J296" t="s">
        <v>641</v>
      </c>
    </row>
    <row r="297" spans="1:10">
      <c r="A297">
        <v>2</v>
      </c>
      <c r="B297">
        <v>11</v>
      </c>
      <c r="C297" t="s">
        <v>720</v>
      </c>
      <c r="D297" t="s">
        <v>731</v>
      </c>
      <c r="E297" t="s">
        <v>690</v>
      </c>
      <c r="F297">
        <v>2645.95</v>
      </c>
      <c r="G297">
        <v>0</v>
      </c>
      <c r="H297" t="s">
        <v>602</v>
      </c>
      <c r="I297">
        <v>9030006.82</v>
      </c>
      <c r="J297" t="s">
        <v>641</v>
      </c>
    </row>
    <row r="298" hidden="1" spans="1:10">
      <c r="A298">
        <v>2</v>
      </c>
      <c r="B298">
        <v>12</v>
      </c>
      <c r="C298" t="s">
        <v>732</v>
      </c>
      <c r="D298" t="s">
        <v>672</v>
      </c>
      <c r="E298" t="s">
        <v>671</v>
      </c>
      <c r="F298">
        <v>0</v>
      </c>
      <c r="G298">
        <v>26313.82</v>
      </c>
      <c r="H298" t="s">
        <v>602</v>
      </c>
      <c r="I298">
        <v>9003693</v>
      </c>
      <c r="J298" t="s">
        <v>641</v>
      </c>
    </row>
    <row r="299" hidden="1" spans="1:10">
      <c r="A299">
        <v>2</v>
      </c>
      <c r="B299">
        <v>12</v>
      </c>
      <c r="C299" t="s">
        <v>732</v>
      </c>
      <c r="D299" t="s">
        <v>663</v>
      </c>
      <c r="E299" t="s">
        <v>671</v>
      </c>
      <c r="F299">
        <v>0</v>
      </c>
      <c r="G299">
        <v>2331.23</v>
      </c>
      <c r="H299" t="s">
        <v>602</v>
      </c>
      <c r="I299">
        <v>9001361.77</v>
      </c>
      <c r="J299" t="s">
        <v>641</v>
      </c>
    </row>
    <row r="300" spans="1:10">
      <c r="A300">
        <v>2</v>
      </c>
      <c r="B300">
        <v>12</v>
      </c>
      <c r="C300" t="s">
        <v>732</v>
      </c>
      <c r="D300" t="s">
        <v>658</v>
      </c>
      <c r="E300" t="s">
        <v>690</v>
      </c>
      <c r="F300">
        <v>1817.22</v>
      </c>
      <c r="G300">
        <v>0</v>
      </c>
      <c r="H300" t="s">
        <v>602</v>
      </c>
      <c r="I300">
        <v>9003178.99</v>
      </c>
      <c r="J300" t="s">
        <v>641</v>
      </c>
    </row>
    <row r="301" spans="1:10">
      <c r="A301">
        <v>2</v>
      </c>
      <c r="B301">
        <v>12</v>
      </c>
      <c r="C301" t="s">
        <v>732</v>
      </c>
      <c r="D301" t="s">
        <v>706</v>
      </c>
      <c r="E301" t="s">
        <v>690</v>
      </c>
      <c r="F301">
        <v>15706</v>
      </c>
      <c r="G301">
        <v>0</v>
      </c>
      <c r="H301" t="s">
        <v>602</v>
      </c>
      <c r="I301">
        <v>9018884.99</v>
      </c>
      <c r="J301" t="s">
        <v>641</v>
      </c>
    </row>
    <row r="302" spans="1:10">
      <c r="A302">
        <v>2</v>
      </c>
      <c r="B302">
        <v>12</v>
      </c>
      <c r="C302" t="s">
        <v>732</v>
      </c>
      <c r="D302" t="s">
        <v>668</v>
      </c>
      <c r="E302" t="s">
        <v>690</v>
      </c>
      <c r="F302">
        <v>9585.36</v>
      </c>
      <c r="G302">
        <v>0</v>
      </c>
      <c r="H302" t="s">
        <v>602</v>
      </c>
      <c r="I302">
        <v>9028470.35</v>
      </c>
      <c r="J302" t="s">
        <v>641</v>
      </c>
    </row>
    <row r="303" spans="1:10">
      <c r="A303">
        <v>2</v>
      </c>
      <c r="B303">
        <v>12</v>
      </c>
      <c r="C303" t="s">
        <v>732</v>
      </c>
      <c r="D303" t="s">
        <v>652</v>
      </c>
      <c r="E303" t="s">
        <v>690</v>
      </c>
      <c r="F303">
        <v>9156.02</v>
      </c>
      <c r="G303">
        <v>0</v>
      </c>
      <c r="H303" t="s">
        <v>602</v>
      </c>
      <c r="I303">
        <v>9037626.37</v>
      </c>
      <c r="J303" t="s">
        <v>641</v>
      </c>
    </row>
    <row r="304" spans="1:10">
      <c r="A304">
        <v>2</v>
      </c>
      <c r="B304">
        <v>12</v>
      </c>
      <c r="C304" t="s">
        <v>732</v>
      </c>
      <c r="D304" t="s">
        <v>687</v>
      </c>
      <c r="E304" t="s">
        <v>690</v>
      </c>
      <c r="F304">
        <v>2376.37</v>
      </c>
      <c r="G304">
        <v>0</v>
      </c>
      <c r="H304" t="s">
        <v>602</v>
      </c>
      <c r="I304">
        <v>9040002.74</v>
      </c>
      <c r="J304" t="s">
        <v>641</v>
      </c>
    </row>
    <row r="305" spans="1:10">
      <c r="A305">
        <v>2</v>
      </c>
      <c r="B305">
        <v>12</v>
      </c>
      <c r="C305" t="s">
        <v>732</v>
      </c>
      <c r="D305" t="s">
        <v>702</v>
      </c>
      <c r="E305" t="s">
        <v>690</v>
      </c>
      <c r="F305">
        <v>7189.02</v>
      </c>
      <c r="G305">
        <v>0</v>
      </c>
      <c r="H305" t="s">
        <v>602</v>
      </c>
      <c r="I305">
        <v>9047191.76</v>
      </c>
      <c r="J305" t="s">
        <v>641</v>
      </c>
    </row>
    <row r="306" spans="1:10">
      <c r="A306">
        <v>2</v>
      </c>
      <c r="B306">
        <v>12</v>
      </c>
      <c r="C306" t="s">
        <v>732</v>
      </c>
      <c r="D306" t="s">
        <v>719</v>
      </c>
      <c r="E306" t="s">
        <v>690</v>
      </c>
      <c r="F306">
        <v>1737.35</v>
      </c>
      <c r="G306">
        <v>0</v>
      </c>
      <c r="H306" t="s">
        <v>602</v>
      </c>
      <c r="I306">
        <v>9048929.11</v>
      </c>
      <c r="J306" t="s">
        <v>641</v>
      </c>
    </row>
    <row r="307" spans="1:10">
      <c r="A307">
        <v>2</v>
      </c>
      <c r="B307">
        <v>12</v>
      </c>
      <c r="C307" t="s">
        <v>732</v>
      </c>
      <c r="D307" t="s">
        <v>673</v>
      </c>
      <c r="E307" t="s">
        <v>690</v>
      </c>
      <c r="F307">
        <v>26699.21</v>
      </c>
      <c r="G307">
        <v>0</v>
      </c>
      <c r="H307" t="s">
        <v>602</v>
      </c>
      <c r="I307">
        <v>9075628.32</v>
      </c>
      <c r="J307" t="s">
        <v>641</v>
      </c>
    </row>
    <row r="308" hidden="1" spans="1:10">
      <c r="A308">
        <v>2</v>
      </c>
      <c r="B308">
        <v>13</v>
      </c>
      <c r="C308" t="s">
        <v>733</v>
      </c>
      <c r="D308" t="s">
        <v>672</v>
      </c>
      <c r="E308" t="s">
        <v>671</v>
      </c>
      <c r="F308">
        <v>0</v>
      </c>
      <c r="G308">
        <v>15888.34</v>
      </c>
      <c r="H308" t="s">
        <v>602</v>
      </c>
      <c r="I308">
        <v>9059739.98</v>
      </c>
      <c r="J308" t="s">
        <v>641</v>
      </c>
    </row>
    <row r="309" hidden="1" spans="1:10">
      <c r="A309">
        <v>2</v>
      </c>
      <c r="B309">
        <v>13</v>
      </c>
      <c r="C309" t="s">
        <v>733</v>
      </c>
      <c r="D309" t="s">
        <v>647</v>
      </c>
      <c r="E309" t="s">
        <v>671</v>
      </c>
      <c r="F309">
        <v>0</v>
      </c>
      <c r="G309">
        <v>1720.9</v>
      </c>
      <c r="H309" t="s">
        <v>602</v>
      </c>
      <c r="I309">
        <v>9058019.08</v>
      </c>
      <c r="J309" t="s">
        <v>641</v>
      </c>
    </row>
    <row r="310" spans="1:10">
      <c r="A310">
        <v>2</v>
      </c>
      <c r="B310">
        <v>13</v>
      </c>
      <c r="C310" t="s">
        <v>733</v>
      </c>
      <c r="D310" t="s">
        <v>702</v>
      </c>
      <c r="E310" t="s">
        <v>690</v>
      </c>
      <c r="F310">
        <v>7189.02</v>
      </c>
      <c r="G310">
        <v>0</v>
      </c>
      <c r="H310" t="s">
        <v>602</v>
      </c>
      <c r="I310">
        <v>9065208.1</v>
      </c>
      <c r="J310" t="s">
        <v>641</v>
      </c>
    </row>
    <row r="311" spans="1:10">
      <c r="A311">
        <v>2</v>
      </c>
      <c r="B311">
        <v>13</v>
      </c>
      <c r="C311" t="s">
        <v>733</v>
      </c>
      <c r="D311" t="s">
        <v>734</v>
      </c>
      <c r="E311" t="s">
        <v>690</v>
      </c>
      <c r="F311">
        <v>22625.44</v>
      </c>
      <c r="G311">
        <v>0</v>
      </c>
      <c r="H311" t="s">
        <v>602</v>
      </c>
      <c r="I311">
        <v>9087833.54</v>
      </c>
      <c r="J311" t="s">
        <v>641</v>
      </c>
    </row>
    <row r="312" spans="1:10">
      <c r="A312">
        <v>2</v>
      </c>
      <c r="B312">
        <v>13</v>
      </c>
      <c r="C312" t="s">
        <v>733</v>
      </c>
      <c r="D312" t="s">
        <v>668</v>
      </c>
      <c r="E312" t="s">
        <v>690</v>
      </c>
      <c r="F312">
        <v>20129.25</v>
      </c>
      <c r="G312">
        <v>0</v>
      </c>
      <c r="H312" t="s">
        <v>602</v>
      </c>
      <c r="I312">
        <v>9107962.79</v>
      </c>
      <c r="J312" t="s">
        <v>641</v>
      </c>
    </row>
    <row r="313" spans="1:10">
      <c r="A313">
        <v>2</v>
      </c>
      <c r="B313">
        <v>13</v>
      </c>
      <c r="C313" t="s">
        <v>733</v>
      </c>
      <c r="D313" t="s">
        <v>667</v>
      </c>
      <c r="E313" t="s">
        <v>690</v>
      </c>
      <c r="F313">
        <v>47507.44</v>
      </c>
      <c r="G313">
        <v>0</v>
      </c>
      <c r="H313" t="s">
        <v>602</v>
      </c>
      <c r="I313">
        <v>9155470.23</v>
      </c>
      <c r="J313" t="s">
        <v>641</v>
      </c>
    </row>
    <row r="314" spans="1:10">
      <c r="A314">
        <v>2</v>
      </c>
      <c r="B314">
        <v>13</v>
      </c>
      <c r="C314" t="s">
        <v>733</v>
      </c>
      <c r="D314" t="s">
        <v>706</v>
      </c>
      <c r="E314" t="s">
        <v>690</v>
      </c>
      <c r="F314">
        <v>15765.91</v>
      </c>
      <c r="G314">
        <v>0</v>
      </c>
      <c r="H314" t="s">
        <v>602</v>
      </c>
      <c r="I314">
        <v>9171236.14</v>
      </c>
      <c r="J314" t="s">
        <v>641</v>
      </c>
    </row>
    <row r="315" spans="1:10">
      <c r="A315">
        <v>2</v>
      </c>
      <c r="B315">
        <v>13</v>
      </c>
      <c r="C315" t="s">
        <v>733</v>
      </c>
      <c r="D315" t="s">
        <v>673</v>
      </c>
      <c r="E315" t="s">
        <v>690</v>
      </c>
      <c r="F315">
        <v>43263.89</v>
      </c>
      <c r="G315">
        <v>0</v>
      </c>
      <c r="H315" t="s">
        <v>602</v>
      </c>
      <c r="I315">
        <v>9214500.03</v>
      </c>
      <c r="J315" t="s">
        <v>641</v>
      </c>
    </row>
    <row r="316" spans="1:10">
      <c r="A316">
        <v>2</v>
      </c>
      <c r="B316">
        <v>13</v>
      </c>
      <c r="C316" t="s">
        <v>733</v>
      </c>
      <c r="D316" t="s">
        <v>654</v>
      </c>
      <c r="E316" t="s">
        <v>690</v>
      </c>
      <c r="F316">
        <v>5062.27</v>
      </c>
      <c r="G316">
        <v>0</v>
      </c>
      <c r="H316" t="s">
        <v>602</v>
      </c>
      <c r="I316">
        <v>9219562.3</v>
      </c>
      <c r="J316" t="s">
        <v>641</v>
      </c>
    </row>
    <row r="317" hidden="1" spans="1:10">
      <c r="A317">
        <v>2</v>
      </c>
      <c r="B317">
        <v>14</v>
      </c>
      <c r="C317" t="s">
        <v>638</v>
      </c>
      <c r="D317" t="s">
        <v>672</v>
      </c>
      <c r="E317" t="s">
        <v>671</v>
      </c>
      <c r="F317">
        <v>0</v>
      </c>
      <c r="G317">
        <v>10475.5</v>
      </c>
      <c r="H317" t="s">
        <v>602</v>
      </c>
      <c r="I317">
        <v>9209086.8</v>
      </c>
      <c r="J317" t="s">
        <v>641</v>
      </c>
    </row>
    <row r="318" hidden="1" spans="1:10">
      <c r="A318">
        <v>2</v>
      </c>
      <c r="B318">
        <v>14</v>
      </c>
      <c r="C318" t="s">
        <v>638</v>
      </c>
      <c r="D318" t="s">
        <v>661</v>
      </c>
      <c r="E318" t="s">
        <v>671</v>
      </c>
      <c r="F318">
        <v>0</v>
      </c>
      <c r="G318">
        <v>4982.61</v>
      </c>
      <c r="H318" t="s">
        <v>602</v>
      </c>
      <c r="I318">
        <v>9204104.19</v>
      </c>
      <c r="J318" t="s">
        <v>641</v>
      </c>
    </row>
    <row r="319" hidden="1" spans="1:10">
      <c r="A319">
        <v>2</v>
      </c>
      <c r="B319">
        <v>14</v>
      </c>
      <c r="C319" t="s">
        <v>638</v>
      </c>
      <c r="D319" t="s">
        <v>692</v>
      </c>
      <c r="E319" t="s">
        <v>671</v>
      </c>
      <c r="F319">
        <v>0</v>
      </c>
      <c r="G319">
        <v>1290.68</v>
      </c>
      <c r="H319" t="s">
        <v>602</v>
      </c>
      <c r="I319">
        <v>9202813.51</v>
      </c>
      <c r="J319" t="s">
        <v>641</v>
      </c>
    </row>
    <row r="320" spans="1:10">
      <c r="A320">
        <v>2</v>
      </c>
      <c r="B320">
        <v>14</v>
      </c>
      <c r="C320" t="s">
        <v>638</v>
      </c>
      <c r="D320" t="s">
        <v>702</v>
      </c>
      <c r="E320" t="s">
        <v>690</v>
      </c>
      <c r="F320">
        <v>7189.02</v>
      </c>
      <c r="G320">
        <v>0</v>
      </c>
      <c r="H320" t="s">
        <v>602</v>
      </c>
      <c r="I320">
        <v>9210002.53</v>
      </c>
      <c r="J320" t="s">
        <v>641</v>
      </c>
    </row>
    <row r="321" spans="1:10">
      <c r="A321">
        <v>2</v>
      </c>
      <c r="B321">
        <v>14</v>
      </c>
      <c r="C321" t="s">
        <v>638</v>
      </c>
      <c r="D321" t="s">
        <v>735</v>
      </c>
      <c r="E321" t="s">
        <v>690</v>
      </c>
      <c r="F321">
        <v>2296.49</v>
      </c>
      <c r="G321">
        <v>0</v>
      </c>
      <c r="H321" t="s">
        <v>602</v>
      </c>
      <c r="I321">
        <v>9212299.02</v>
      </c>
      <c r="J321" t="s">
        <v>641</v>
      </c>
    </row>
    <row r="322" spans="1:10">
      <c r="A322">
        <v>2</v>
      </c>
      <c r="B322">
        <v>14</v>
      </c>
      <c r="C322" t="s">
        <v>638</v>
      </c>
      <c r="D322" t="s">
        <v>736</v>
      </c>
      <c r="E322" t="s">
        <v>690</v>
      </c>
      <c r="F322">
        <v>3714.34</v>
      </c>
      <c r="G322">
        <v>0</v>
      </c>
      <c r="H322" t="s">
        <v>602</v>
      </c>
      <c r="I322">
        <v>9216013.36</v>
      </c>
      <c r="J322" t="s">
        <v>641</v>
      </c>
    </row>
    <row r="323" spans="1:10">
      <c r="A323">
        <v>2</v>
      </c>
      <c r="B323">
        <v>14</v>
      </c>
      <c r="C323" t="s">
        <v>638</v>
      </c>
      <c r="D323" t="s">
        <v>734</v>
      </c>
      <c r="E323" t="s">
        <v>690</v>
      </c>
      <c r="F323">
        <v>23164.61</v>
      </c>
      <c r="G323">
        <v>0</v>
      </c>
      <c r="H323" t="s">
        <v>602</v>
      </c>
      <c r="I323">
        <v>9239177.97</v>
      </c>
      <c r="J323" t="s">
        <v>641</v>
      </c>
    </row>
    <row r="324" spans="1:10">
      <c r="A324">
        <v>2</v>
      </c>
      <c r="B324">
        <v>14</v>
      </c>
      <c r="C324" t="s">
        <v>638</v>
      </c>
      <c r="D324" t="s">
        <v>657</v>
      </c>
      <c r="E324" t="s">
        <v>690</v>
      </c>
      <c r="F324">
        <v>1617.53</v>
      </c>
      <c r="G324">
        <v>0</v>
      </c>
      <c r="H324" t="s">
        <v>602</v>
      </c>
      <c r="I324">
        <v>9240795.5</v>
      </c>
      <c r="J324" t="s">
        <v>641</v>
      </c>
    </row>
    <row r="325" spans="1:10">
      <c r="A325">
        <v>2</v>
      </c>
      <c r="B325">
        <v>14</v>
      </c>
      <c r="C325" t="s">
        <v>638</v>
      </c>
      <c r="D325" t="s">
        <v>673</v>
      </c>
      <c r="E325" t="s">
        <v>690</v>
      </c>
      <c r="F325">
        <v>10673.69</v>
      </c>
      <c r="G325">
        <v>0</v>
      </c>
      <c r="H325" t="s">
        <v>602</v>
      </c>
      <c r="I325">
        <v>9251469.19</v>
      </c>
      <c r="J325" t="s">
        <v>641</v>
      </c>
    </row>
    <row r="326" spans="1:10">
      <c r="A326">
        <v>2</v>
      </c>
      <c r="B326">
        <v>14</v>
      </c>
      <c r="C326" t="s">
        <v>638</v>
      </c>
      <c r="D326" t="s">
        <v>706</v>
      </c>
      <c r="E326" t="s">
        <v>690</v>
      </c>
      <c r="F326">
        <v>16055.48</v>
      </c>
      <c r="G326">
        <v>0</v>
      </c>
      <c r="H326" t="s">
        <v>602</v>
      </c>
      <c r="I326">
        <v>9267524.67</v>
      </c>
      <c r="J326" t="s">
        <v>641</v>
      </c>
    </row>
    <row r="327" spans="1:10">
      <c r="A327">
        <v>2</v>
      </c>
      <c r="B327">
        <v>14</v>
      </c>
      <c r="C327" t="s">
        <v>638</v>
      </c>
      <c r="D327" t="s">
        <v>667</v>
      </c>
      <c r="E327" t="s">
        <v>690</v>
      </c>
      <c r="F327">
        <v>64701.16</v>
      </c>
      <c r="G327">
        <v>0</v>
      </c>
      <c r="H327" t="s">
        <v>602</v>
      </c>
      <c r="I327">
        <v>9332225.83</v>
      </c>
      <c r="J327" t="s">
        <v>641</v>
      </c>
    </row>
    <row r="328" hidden="1" spans="1:10">
      <c r="A328">
        <v>2</v>
      </c>
      <c r="B328">
        <v>15</v>
      </c>
      <c r="C328" t="s">
        <v>659</v>
      </c>
      <c r="D328" t="s">
        <v>737</v>
      </c>
      <c r="E328" t="s">
        <v>671</v>
      </c>
      <c r="F328">
        <v>0</v>
      </c>
      <c r="G328">
        <v>1760.92</v>
      </c>
      <c r="H328" t="s">
        <v>602</v>
      </c>
      <c r="I328">
        <v>9330464.91</v>
      </c>
      <c r="J328" t="s">
        <v>641</v>
      </c>
    </row>
    <row r="329" hidden="1" spans="1:10">
      <c r="A329">
        <v>2</v>
      </c>
      <c r="B329">
        <v>15</v>
      </c>
      <c r="C329" t="s">
        <v>659</v>
      </c>
      <c r="D329" t="s">
        <v>672</v>
      </c>
      <c r="E329" t="s">
        <v>671</v>
      </c>
      <c r="F329">
        <v>0</v>
      </c>
      <c r="G329">
        <v>20770.91</v>
      </c>
      <c r="H329" t="s">
        <v>602</v>
      </c>
      <c r="I329">
        <v>9309694</v>
      </c>
      <c r="J329" t="s">
        <v>641</v>
      </c>
    </row>
    <row r="330" hidden="1" spans="1:10">
      <c r="A330">
        <v>2</v>
      </c>
      <c r="B330">
        <v>15</v>
      </c>
      <c r="C330" t="s">
        <v>659</v>
      </c>
      <c r="D330" t="s">
        <v>661</v>
      </c>
      <c r="E330" t="s">
        <v>671</v>
      </c>
      <c r="F330">
        <v>0</v>
      </c>
      <c r="G330">
        <v>4812.53</v>
      </c>
      <c r="H330" t="s">
        <v>602</v>
      </c>
      <c r="I330">
        <v>9304881.47</v>
      </c>
      <c r="J330" t="s">
        <v>641</v>
      </c>
    </row>
    <row r="331" spans="1:10">
      <c r="A331">
        <v>2</v>
      </c>
      <c r="B331">
        <v>15</v>
      </c>
      <c r="C331" t="s">
        <v>659</v>
      </c>
      <c r="D331" t="s">
        <v>673</v>
      </c>
      <c r="E331" t="s">
        <v>690</v>
      </c>
      <c r="F331">
        <v>32180.84</v>
      </c>
      <c r="G331">
        <v>0</v>
      </c>
      <c r="H331" t="s">
        <v>602</v>
      </c>
      <c r="I331">
        <v>9337062.31</v>
      </c>
      <c r="J331" t="s">
        <v>641</v>
      </c>
    </row>
    <row r="332" spans="1:10">
      <c r="A332">
        <v>2</v>
      </c>
      <c r="B332">
        <v>15</v>
      </c>
      <c r="C332" t="s">
        <v>659</v>
      </c>
      <c r="D332" t="s">
        <v>719</v>
      </c>
      <c r="E332" t="s">
        <v>690</v>
      </c>
      <c r="F332">
        <v>1737.35</v>
      </c>
      <c r="G332">
        <v>0</v>
      </c>
      <c r="H332" t="s">
        <v>602</v>
      </c>
      <c r="I332">
        <v>9338799.66</v>
      </c>
      <c r="J332" t="s">
        <v>641</v>
      </c>
    </row>
    <row r="333" spans="1:10">
      <c r="A333">
        <v>2</v>
      </c>
      <c r="B333">
        <v>15</v>
      </c>
      <c r="C333" t="s">
        <v>659</v>
      </c>
      <c r="D333" t="s">
        <v>738</v>
      </c>
      <c r="E333" t="s">
        <v>690</v>
      </c>
      <c r="F333">
        <v>3644.42</v>
      </c>
      <c r="G333">
        <v>0</v>
      </c>
      <c r="H333" t="s">
        <v>602</v>
      </c>
      <c r="I333">
        <v>9342444.08</v>
      </c>
      <c r="J333" t="s">
        <v>641</v>
      </c>
    </row>
    <row r="334" spans="1:10">
      <c r="A334">
        <v>2</v>
      </c>
      <c r="B334">
        <v>15</v>
      </c>
      <c r="C334" t="s">
        <v>659</v>
      </c>
      <c r="D334" t="s">
        <v>734</v>
      </c>
      <c r="E334" t="s">
        <v>690</v>
      </c>
      <c r="F334">
        <v>48525.88</v>
      </c>
      <c r="G334">
        <v>0</v>
      </c>
      <c r="H334" t="s">
        <v>602</v>
      </c>
      <c r="I334">
        <v>9390969.96</v>
      </c>
      <c r="J334" t="s">
        <v>641</v>
      </c>
    </row>
    <row r="335" spans="1:10">
      <c r="A335">
        <v>2</v>
      </c>
      <c r="B335">
        <v>15</v>
      </c>
      <c r="C335" t="s">
        <v>659</v>
      </c>
      <c r="D335" t="s">
        <v>702</v>
      </c>
      <c r="E335" t="s">
        <v>690</v>
      </c>
      <c r="F335">
        <v>7189.02</v>
      </c>
      <c r="G335">
        <v>0</v>
      </c>
      <c r="H335" t="s">
        <v>602</v>
      </c>
      <c r="I335">
        <v>9398158.98</v>
      </c>
      <c r="J335" t="s">
        <v>641</v>
      </c>
    </row>
    <row r="336" spans="1:10">
      <c r="A336">
        <v>2</v>
      </c>
      <c r="B336">
        <v>15</v>
      </c>
      <c r="C336" t="s">
        <v>659</v>
      </c>
      <c r="D336" t="s">
        <v>706</v>
      </c>
      <c r="E336" t="s">
        <v>690</v>
      </c>
      <c r="F336">
        <v>24442.67</v>
      </c>
      <c r="G336">
        <v>0</v>
      </c>
      <c r="H336" t="s">
        <v>602</v>
      </c>
      <c r="I336">
        <v>9422601.65</v>
      </c>
      <c r="J336" t="s">
        <v>641</v>
      </c>
    </row>
    <row r="337" spans="1:10">
      <c r="A337">
        <v>2</v>
      </c>
      <c r="B337">
        <v>15</v>
      </c>
      <c r="C337" t="s">
        <v>659</v>
      </c>
      <c r="D337" t="s">
        <v>656</v>
      </c>
      <c r="E337" t="s">
        <v>690</v>
      </c>
      <c r="F337">
        <v>38341.43</v>
      </c>
      <c r="G337">
        <v>0</v>
      </c>
      <c r="H337" t="s">
        <v>602</v>
      </c>
      <c r="I337">
        <v>9460943.08</v>
      </c>
      <c r="J337" t="s">
        <v>641</v>
      </c>
    </row>
    <row r="338" spans="1:10">
      <c r="A338">
        <v>2</v>
      </c>
      <c r="B338">
        <v>15</v>
      </c>
      <c r="C338" t="s">
        <v>659</v>
      </c>
      <c r="D338" t="s">
        <v>658</v>
      </c>
      <c r="E338" t="s">
        <v>690</v>
      </c>
      <c r="F338">
        <v>1867.14</v>
      </c>
      <c r="G338">
        <v>0</v>
      </c>
      <c r="H338" t="s">
        <v>602</v>
      </c>
      <c r="I338">
        <v>9462810.22</v>
      </c>
      <c r="J338" t="s">
        <v>641</v>
      </c>
    </row>
    <row r="339" hidden="1" spans="1:10">
      <c r="A339">
        <v>2</v>
      </c>
      <c r="B339">
        <v>18</v>
      </c>
      <c r="C339" t="s">
        <v>670</v>
      </c>
      <c r="D339" t="s">
        <v>682</v>
      </c>
      <c r="E339" t="s">
        <v>671</v>
      </c>
      <c r="F339">
        <v>0</v>
      </c>
      <c r="G339">
        <v>3301.73</v>
      </c>
      <c r="H339" t="s">
        <v>602</v>
      </c>
      <c r="I339">
        <v>9459508.49</v>
      </c>
      <c r="J339" t="s">
        <v>641</v>
      </c>
    </row>
    <row r="340" hidden="1" spans="1:10">
      <c r="A340">
        <v>2</v>
      </c>
      <c r="B340">
        <v>18</v>
      </c>
      <c r="C340" t="s">
        <v>670</v>
      </c>
      <c r="D340" t="s">
        <v>639</v>
      </c>
      <c r="E340" t="s">
        <v>671</v>
      </c>
      <c r="F340">
        <v>0</v>
      </c>
      <c r="G340">
        <v>2241.18</v>
      </c>
      <c r="H340" t="s">
        <v>602</v>
      </c>
      <c r="I340">
        <v>9457267.31</v>
      </c>
      <c r="J340" t="s">
        <v>641</v>
      </c>
    </row>
    <row r="341" hidden="1" spans="1:10">
      <c r="A341">
        <v>2</v>
      </c>
      <c r="B341">
        <v>18</v>
      </c>
      <c r="C341" t="s">
        <v>670</v>
      </c>
      <c r="D341" t="s">
        <v>672</v>
      </c>
      <c r="E341" t="s">
        <v>671</v>
      </c>
      <c r="F341">
        <v>0</v>
      </c>
      <c r="G341">
        <v>10605.56</v>
      </c>
      <c r="H341" t="s">
        <v>602</v>
      </c>
      <c r="I341">
        <v>9446661.75</v>
      </c>
      <c r="J341" t="s">
        <v>641</v>
      </c>
    </row>
    <row r="342" hidden="1" spans="1:10">
      <c r="A342">
        <v>2</v>
      </c>
      <c r="B342">
        <v>18</v>
      </c>
      <c r="C342" t="s">
        <v>670</v>
      </c>
      <c r="D342" t="s">
        <v>664</v>
      </c>
      <c r="E342" t="s">
        <v>671</v>
      </c>
      <c r="F342">
        <v>0</v>
      </c>
      <c r="G342">
        <v>2461.29</v>
      </c>
      <c r="H342" t="s">
        <v>602</v>
      </c>
      <c r="I342">
        <v>9444200.46</v>
      </c>
      <c r="J342" t="s">
        <v>641</v>
      </c>
    </row>
    <row r="343" hidden="1" spans="1:10">
      <c r="A343">
        <v>2</v>
      </c>
      <c r="B343">
        <v>18</v>
      </c>
      <c r="C343" t="s">
        <v>670</v>
      </c>
      <c r="D343" t="s">
        <v>739</v>
      </c>
      <c r="E343" t="s">
        <v>671</v>
      </c>
      <c r="F343">
        <v>0</v>
      </c>
      <c r="G343">
        <v>4612.43</v>
      </c>
      <c r="H343" t="s">
        <v>602</v>
      </c>
      <c r="I343">
        <v>9439588.03</v>
      </c>
      <c r="J343" t="s">
        <v>641</v>
      </c>
    </row>
    <row r="344" hidden="1" spans="1:10">
      <c r="A344">
        <v>2</v>
      </c>
      <c r="B344">
        <v>18</v>
      </c>
      <c r="C344" t="s">
        <v>670</v>
      </c>
      <c r="D344" t="s">
        <v>661</v>
      </c>
      <c r="E344" t="s">
        <v>671</v>
      </c>
      <c r="F344">
        <v>0</v>
      </c>
      <c r="G344">
        <v>9304.88</v>
      </c>
      <c r="H344" t="s">
        <v>602</v>
      </c>
      <c r="I344">
        <v>9430283.15</v>
      </c>
      <c r="J344" t="s">
        <v>641</v>
      </c>
    </row>
    <row r="345" spans="1:10">
      <c r="A345">
        <v>2</v>
      </c>
      <c r="B345">
        <v>18</v>
      </c>
      <c r="C345" t="s">
        <v>670</v>
      </c>
      <c r="D345" t="s">
        <v>702</v>
      </c>
      <c r="E345" t="s">
        <v>653</v>
      </c>
      <c r="F345">
        <v>7189.02</v>
      </c>
      <c r="G345">
        <v>0</v>
      </c>
      <c r="H345" t="s">
        <v>602</v>
      </c>
      <c r="I345">
        <v>9437472.17</v>
      </c>
      <c r="J345" t="s">
        <v>641</v>
      </c>
    </row>
    <row r="346" spans="1:10">
      <c r="A346">
        <v>2</v>
      </c>
      <c r="B346">
        <v>18</v>
      </c>
      <c r="C346" t="s">
        <v>670</v>
      </c>
      <c r="D346" t="s">
        <v>734</v>
      </c>
      <c r="E346" t="s">
        <v>653</v>
      </c>
      <c r="F346">
        <v>24931.92</v>
      </c>
      <c r="G346">
        <v>0</v>
      </c>
      <c r="H346" t="s">
        <v>602</v>
      </c>
      <c r="I346">
        <v>9462404.09</v>
      </c>
      <c r="J346" t="s">
        <v>641</v>
      </c>
    </row>
    <row r="347" spans="1:10">
      <c r="A347">
        <v>2</v>
      </c>
      <c r="B347">
        <v>18</v>
      </c>
      <c r="C347" t="s">
        <v>670</v>
      </c>
      <c r="D347" t="s">
        <v>657</v>
      </c>
      <c r="E347" t="s">
        <v>653</v>
      </c>
      <c r="F347">
        <v>3324.92</v>
      </c>
      <c r="G347">
        <v>0</v>
      </c>
      <c r="H347" t="s">
        <v>602</v>
      </c>
      <c r="I347">
        <v>9465729.01</v>
      </c>
      <c r="J347" t="s">
        <v>641</v>
      </c>
    </row>
    <row r="348" spans="1:10">
      <c r="A348">
        <v>2</v>
      </c>
      <c r="B348">
        <v>18</v>
      </c>
      <c r="C348" t="s">
        <v>670</v>
      </c>
      <c r="D348" t="s">
        <v>673</v>
      </c>
      <c r="E348" t="s">
        <v>653</v>
      </c>
      <c r="F348">
        <v>49783.96</v>
      </c>
      <c r="G348">
        <v>0</v>
      </c>
      <c r="H348" t="s">
        <v>602</v>
      </c>
      <c r="I348">
        <v>9515512.97</v>
      </c>
      <c r="J348" t="s">
        <v>641</v>
      </c>
    </row>
    <row r="349" spans="1:10">
      <c r="A349">
        <v>2</v>
      </c>
      <c r="B349">
        <v>18</v>
      </c>
      <c r="C349" t="s">
        <v>670</v>
      </c>
      <c r="D349" t="s">
        <v>652</v>
      </c>
      <c r="E349" t="s">
        <v>653</v>
      </c>
      <c r="F349">
        <v>1337.96</v>
      </c>
      <c r="G349">
        <v>0</v>
      </c>
      <c r="H349" t="s">
        <v>602</v>
      </c>
      <c r="I349">
        <v>9516850.93</v>
      </c>
      <c r="J349" t="s">
        <v>641</v>
      </c>
    </row>
    <row r="350" spans="1:10">
      <c r="A350">
        <v>2</v>
      </c>
      <c r="B350">
        <v>18</v>
      </c>
      <c r="C350" t="s">
        <v>670</v>
      </c>
      <c r="D350" t="s">
        <v>654</v>
      </c>
      <c r="E350" t="s">
        <v>653</v>
      </c>
      <c r="F350">
        <v>2506.17</v>
      </c>
      <c r="G350">
        <v>0</v>
      </c>
      <c r="H350" t="s">
        <v>602</v>
      </c>
      <c r="I350">
        <v>9519357.1</v>
      </c>
      <c r="J350" t="s">
        <v>641</v>
      </c>
    </row>
    <row r="351" hidden="1" spans="1:10">
      <c r="A351">
        <v>2</v>
      </c>
      <c r="B351">
        <v>19</v>
      </c>
      <c r="C351" t="s">
        <v>676</v>
      </c>
      <c r="D351" t="s">
        <v>639</v>
      </c>
      <c r="E351" t="s">
        <v>671</v>
      </c>
      <c r="F351">
        <v>0</v>
      </c>
      <c r="G351">
        <v>4232.22</v>
      </c>
      <c r="H351" t="s">
        <v>602</v>
      </c>
      <c r="I351">
        <v>9515124.88</v>
      </c>
      <c r="J351" t="s">
        <v>641</v>
      </c>
    </row>
    <row r="352" hidden="1" spans="1:10">
      <c r="A352">
        <v>2</v>
      </c>
      <c r="B352">
        <v>19</v>
      </c>
      <c r="C352" t="s">
        <v>676</v>
      </c>
      <c r="D352" t="s">
        <v>696</v>
      </c>
      <c r="E352" t="s">
        <v>671</v>
      </c>
      <c r="F352">
        <v>0</v>
      </c>
      <c r="G352">
        <v>940.49</v>
      </c>
      <c r="H352" t="s">
        <v>602</v>
      </c>
      <c r="I352">
        <v>9514184.39</v>
      </c>
      <c r="J352" t="s">
        <v>641</v>
      </c>
    </row>
    <row r="353" hidden="1" spans="1:10">
      <c r="A353">
        <v>2</v>
      </c>
      <c r="B353">
        <v>19</v>
      </c>
      <c r="C353" t="s">
        <v>676</v>
      </c>
      <c r="D353" t="s">
        <v>710</v>
      </c>
      <c r="E353" t="s">
        <v>671</v>
      </c>
      <c r="F353">
        <v>0</v>
      </c>
      <c r="G353">
        <v>14257.49</v>
      </c>
      <c r="H353" t="s">
        <v>602</v>
      </c>
      <c r="I353">
        <v>9499926.9</v>
      </c>
      <c r="J353" t="s">
        <v>641</v>
      </c>
    </row>
    <row r="354" hidden="1" spans="1:10">
      <c r="A354">
        <v>2</v>
      </c>
      <c r="B354">
        <v>19</v>
      </c>
      <c r="C354" t="s">
        <v>676</v>
      </c>
      <c r="D354" t="s">
        <v>683</v>
      </c>
      <c r="E354" t="s">
        <v>671</v>
      </c>
      <c r="F354">
        <v>0</v>
      </c>
      <c r="G354">
        <v>1170.62</v>
      </c>
      <c r="H354" t="s">
        <v>602</v>
      </c>
      <c r="I354">
        <v>9498756.28</v>
      </c>
      <c r="J354" t="s">
        <v>641</v>
      </c>
    </row>
    <row r="355" hidden="1" spans="1:10">
      <c r="A355">
        <v>2</v>
      </c>
      <c r="B355">
        <v>19</v>
      </c>
      <c r="C355" t="s">
        <v>676</v>
      </c>
      <c r="D355" t="s">
        <v>739</v>
      </c>
      <c r="E355" t="s">
        <v>671</v>
      </c>
      <c r="F355">
        <v>0</v>
      </c>
      <c r="G355">
        <v>2221.17</v>
      </c>
      <c r="H355" t="s">
        <v>602</v>
      </c>
      <c r="I355">
        <v>9496535.11</v>
      </c>
      <c r="J355" t="s">
        <v>641</v>
      </c>
    </row>
    <row r="356" hidden="1" spans="1:10">
      <c r="A356">
        <v>2</v>
      </c>
      <c r="B356">
        <v>19</v>
      </c>
      <c r="C356" t="s">
        <v>676</v>
      </c>
      <c r="D356" t="s">
        <v>672</v>
      </c>
      <c r="E356" t="s">
        <v>671</v>
      </c>
      <c r="F356">
        <v>0</v>
      </c>
      <c r="G356">
        <v>5652.97</v>
      </c>
      <c r="H356" t="s">
        <v>602</v>
      </c>
      <c r="I356">
        <v>9490882.14</v>
      </c>
      <c r="J356" t="s">
        <v>641</v>
      </c>
    </row>
    <row r="357" hidden="1" spans="1:10">
      <c r="A357">
        <v>2</v>
      </c>
      <c r="B357">
        <v>19</v>
      </c>
      <c r="C357" t="s">
        <v>676</v>
      </c>
      <c r="D357" t="s">
        <v>664</v>
      </c>
      <c r="E357" t="s">
        <v>671</v>
      </c>
      <c r="F357">
        <v>0</v>
      </c>
      <c r="G357">
        <v>2431.28</v>
      </c>
      <c r="H357" t="s">
        <v>602</v>
      </c>
      <c r="I357">
        <v>9488450.86</v>
      </c>
      <c r="J357" t="s">
        <v>641</v>
      </c>
    </row>
    <row r="358" spans="1:10">
      <c r="A358">
        <v>2</v>
      </c>
      <c r="B358">
        <v>19</v>
      </c>
      <c r="C358" t="s">
        <v>676</v>
      </c>
      <c r="D358" t="s">
        <v>668</v>
      </c>
      <c r="E358" t="s">
        <v>653</v>
      </c>
      <c r="F358">
        <v>4692.83</v>
      </c>
      <c r="G358">
        <v>0</v>
      </c>
      <c r="H358" t="s">
        <v>602</v>
      </c>
      <c r="I358">
        <v>9493143.69</v>
      </c>
      <c r="J358" t="s">
        <v>641</v>
      </c>
    </row>
    <row r="359" spans="1:10">
      <c r="A359">
        <v>2</v>
      </c>
      <c r="B359">
        <v>19</v>
      </c>
      <c r="C359" t="s">
        <v>676</v>
      </c>
      <c r="D359" t="s">
        <v>667</v>
      </c>
      <c r="E359" t="s">
        <v>653</v>
      </c>
      <c r="F359">
        <v>32051.05</v>
      </c>
      <c r="G359">
        <v>0</v>
      </c>
      <c r="H359" t="s">
        <v>602</v>
      </c>
      <c r="I359">
        <v>9525194.74</v>
      </c>
      <c r="J359" t="s">
        <v>641</v>
      </c>
    </row>
    <row r="360" spans="1:10">
      <c r="A360">
        <v>2</v>
      </c>
      <c r="B360">
        <v>19</v>
      </c>
      <c r="C360" t="s">
        <v>676</v>
      </c>
      <c r="D360" t="s">
        <v>706</v>
      </c>
      <c r="E360" t="s">
        <v>653</v>
      </c>
      <c r="F360">
        <v>8287.34</v>
      </c>
      <c r="G360">
        <v>0</v>
      </c>
      <c r="H360" t="s">
        <v>602</v>
      </c>
      <c r="I360">
        <v>9533482.08</v>
      </c>
      <c r="J360" t="s">
        <v>641</v>
      </c>
    </row>
    <row r="361" spans="1:10">
      <c r="A361">
        <v>2</v>
      </c>
      <c r="B361">
        <v>19</v>
      </c>
      <c r="C361" t="s">
        <v>676</v>
      </c>
      <c r="D361" t="s">
        <v>734</v>
      </c>
      <c r="E361" t="s">
        <v>653</v>
      </c>
      <c r="F361">
        <v>12630.7</v>
      </c>
      <c r="G361">
        <v>0</v>
      </c>
      <c r="H361" t="s">
        <v>602</v>
      </c>
      <c r="I361">
        <v>9546112.78</v>
      </c>
      <c r="J361" t="s">
        <v>641</v>
      </c>
    </row>
    <row r="362" spans="1:10">
      <c r="A362">
        <v>2</v>
      </c>
      <c r="B362">
        <v>19</v>
      </c>
      <c r="C362" t="s">
        <v>676</v>
      </c>
      <c r="D362" t="s">
        <v>702</v>
      </c>
      <c r="E362" t="s">
        <v>653</v>
      </c>
      <c r="F362">
        <v>7238.94</v>
      </c>
      <c r="G362">
        <v>0</v>
      </c>
      <c r="H362" t="s">
        <v>602</v>
      </c>
      <c r="I362">
        <v>9553351.72</v>
      </c>
      <c r="J362" t="s">
        <v>641</v>
      </c>
    </row>
    <row r="363" spans="1:10">
      <c r="A363">
        <v>2</v>
      </c>
      <c r="B363">
        <v>19</v>
      </c>
      <c r="C363" t="s">
        <v>676</v>
      </c>
      <c r="D363" t="s">
        <v>740</v>
      </c>
      <c r="E363" t="s">
        <v>653</v>
      </c>
      <c r="F363">
        <v>2276.52</v>
      </c>
      <c r="G363">
        <v>0</v>
      </c>
      <c r="H363" t="s">
        <v>602</v>
      </c>
      <c r="I363">
        <v>9555628.24</v>
      </c>
      <c r="J363" t="s">
        <v>641</v>
      </c>
    </row>
    <row r="364" hidden="1" spans="1:10">
      <c r="A364">
        <v>2</v>
      </c>
      <c r="B364">
        <v>20</v>
      </c>
      <c r="C364" t="s">
        <v>678</v>
      </c>
      <c r="D364" t="s">
        <v>664</v>
      </c>
      <c r="E364" t="s">
        <v>671</v>
      </c>
      <c r="F364">
        <v>0</v>
      </c>
      <c r="G364">
        <v>2341.23</v>
      </c>
      <c r="H364" t="s">
        <v>602</v>
      </c>
      <c r="I364">
        <v>9553287.01</v>
      </c>
      <c r="J364" t="s">
        <v>641</v>
      </c>
    </row>
    <row r="365" hidden="1" spans="1:10">
      <c r="A365">
        <v>2</v>
      </c>
      <c r="B365">
        <v>20</v>
      </c>
      <c r="C365" t="s">
        <v>678</v>
      </c>
      <c r="D365" t="s">
        <v>672</v>
      </c>
      <c r="E365" t="s">
        <v>671</v>
      </c>
      <c r="F365">
        <v>0</v>
      </c>
      <c r="G365">
        <v>10775.66</v>
      </c>
      <c r="H365" t="s">
        <v>602</v>
      </c>
      <c r="I365">
        <v>9542511.35</v>
      </c>
      <c r="J365" t="s">
        <v>641</v>
      </c>
    </row>
    <row r="366" hidden="1" spans="1:10">
      <c r="A366">
        <v>2</v>
      </c>
      <c r="B366">
        <v>20</v>
      </c>
      <c r="C366" t="s">
        <v>678</v>
      </c>
      <c r="D366" t="s">
        <v>649</v>
      </c>
      <c r="E366" t="s">
        <v>671</v>
      </c>
      <c r="F366">
        <v>0</v>
      </c>
      <c r="G366">
        <v>12166.38</v>
      </c>
      <c r="H366" t="s">
        <v>602</v>
      </c>
      <c r="I366">
        <v>9530344.97</v>
      </c>
      <c r="J366" t="s">
        <v>641</v>
      </c>
    </row>
    <row r="367" hidden="1" spans="1:10">
      <c r="A367">
        <v>2</v>
      </c>
      <c r="B367">
        <v>20</v>
      </c>
      <c r="C367" t="s">
        <v>678</v>
      </c>
      <c r="D367" t="s">
        <v>639</v>
      </c>
      <c r="E367" t="s">
        <v>671</v>
      </c>
      <c r="F367">
        <v>0</v>
      </c>
      <c r="G367">
        <v>4052.13</v>
      </c>
      <c r="H367" t="s">
        <v>602</v>
      </c>
      <c r="I367">
        <v>9526292.84</v>
      </c>
      <c r="J367" t="s">
        <v>641</v>
      </c>
    </row>
    <row r="368" hidden="1" spans="1:10">
      <c r="A368">
        <v>2</v>
      </c>
      <c r="B368">
        <v>20</v>
      </c>
      <c r="C368" t="s">
        <v>678</v>
      </c>
      <c r="D368" t="s">
        <v>650</v>
      </c>
      <c r="E368" t="s">
        <v>671</v>
      </c>
      <c r="F368">
        <v>0</v>
      </c>
      <c r="G368">
        <v>5893.1</v>
      </c>
      <c r="H368" t="s">
        <v>602</v>
      </c>
      <c r="I368">
        <v>9520399.74</v>
      </c>
      <c r="J368" t="s">
        <v>641</v>
      </c>
    </row>
    <row r="369" spans="1:10">
      <c r="A369">
        <v>2</v>
      </c>
      <c r="B369">
        <v>20</v>
      </c>
      <c r="C369" t="s">
        <v>678</v>
      </c>
      <c r="D369" t="s">
        <v>652</v>
      </c>
      <c r="E369" t="s">
        <v>653</v>
      </c>
      <c r="F369">
        <v>1347.94</v>
      </c>
      <c r="G369">
        <v>0</v>
      </c>
      <c r="H369" t="s">
        <v>602</v>
      </c>
      <c r="I369">
        <v>9521747.68</v>
      </c>
      <c r="J369" t="s">
        <v>641</v>
      </c>
    </row>
    <row r="370" spans="1:10">
      <c r="A370">
        <v>2</v>
      </c>
      <c r="B370">
        <v>20</v>
      </c>
      <c r="C370" t="s">
        <v>678</v>
      </c>
      <c r="D370" t="s">
        <v>706</v>
      </c>
      <c r="E370" t="s">
        <v>653</v>
      </c>
      <c r="F370">
        <v>57941.49</v>
      </c>
      <c r="G370">
        <v>0</v>
      </c>
      <c r="H370" t="s">
        <v>602</v>
      </c>
      <c r="I370">
        <v>9579689.17</v>
      </c>
      <c r="J370" t="s">
        <v>641</v>
      </c>
    </row>
    <row r="371" spans="1:10">
      <c r="A371">
        <v>2</v>
      </c>
      <c r="B371">
        <v>20</v>
      </c>
      <c r="C371" t="s">
        <v>678</v>
      </c>
      <c r="D371" t="s">
        <v>708</v>
      </c>
      <c r="E371" t="s">
        <v>653</v>
      </c>
      <c r="F371">
        <v>1467.75</v>
      </c>
      <c r="G371">
        <v>0</v>
      </c>
      <c r="H371" t="s">
        <v>602</v>
      </c>
      <c r="I371">
        <v>9581156.92</v>
      </c>
      <c r="J371" t="s">
        <v>641</v>
      </c>
    </row>
    <row r="372" spans="1:10">
      <c r="A372">
        <v>2</v>
      </c>
      <c r="B372">
        <v>20</v>
      </c>
      <c r="C372" t="s">
        <v>678</v>
      </c>
      <c r="D372" t="s">
        <v>658</v>
      </c>
      <c r="E372" t="s">
        <v>653</v>
      </c>
      <c r="F372">
        <v>1897.1</v>
      </c>
      <c r="G372">
        <v>0</v>
      </c>
      <c r="H372" t="s">
        <v>602</v>
      </c>
      <c r="I372">
        <v>9583054.02</v>
      </c>
      <c r="J372" t="s">
        <v>641</v>
      </c>
    </row>
    <row r="373" spans="1:10">
      <c r="A373">
        <v>2</v>
      </c>
      <c r="B373">
        <v>20</v>
      </c>
      <c r="C373" t="s">
        <v>678</v>
      </c>
      <c r="D373" t="s">
        <v>684</v>
      </c>
      <c r="E373" t="s">
        <v>653</v>
      </c>
      <c r="F373">
        <v>5930.94</v>
      </c>
      <c r="G373">
        <v>0</v>
      </c>
      <c r="H373" t="s">
        <v>602</v>
      </c>
      <c r="I373">
        <v>9588984.96</v>
      </c>
      <c r="J373" t="s">
        <v>641</v>
      </c>
    </row>
    <row r="374" spans="1:10">
      <c r="A374">
        <v>2</v>
      </c>
      <c r="B374">
        <v>20</v>
      </c>
      <c r="C374" t="s">
        <v>678</v>
      </c>
      <c r="D374" t="s">
        <v>673</v>
      </c>
      <c r="E374" t="s">
        <v>653</v>
      </c>
      <c r="F374">
        <v>10913.32</v>
      </c>
      <c r="G374">
        <v>0</v>
      </c>
      <c r="H374" t="s">
        <v>602</v>
      </c>
      <c r="I374">
        <v>9599898.28</v>
      </c>
      <c r="J374" t="s">
        <v>641</v>
      </c>
    </row>
    <row r="375" hidden="1" spans="1:10">
      <c r="A375">
        <v>2</v>
      </c>
      <c r="B375">
        <v>21</v>
      </c>
      <c r="C375" t="s">
        <v>681</v>
      </c>
      <c r="D375" t="s">
        <v>664</v>
      </c>
      <c r="E375" t="s">
        <v>671</v>
      </c>
      <c r="F375">
        <v>0</v>
      </c>
      <c r="G375">
        <v>8734.59</v>
      </c>
      <c r="H375" t="s">
        <v>602</v>
      </c>
      <c r="I375">
        <v>9591163.69</v>
      </c>
      <c r="J375" t="s">
        <v>641</v>
      </c>
    </row>
    <row r="376" hidden="1" spans="1:10">
      <c r="A376">
        <v>2</v>
      </c>
      <c r="B376">
        <v>21</v>
      </c>
      <c r="C376" t="s">
        <v>681</v>
      </c>
      <c r="D376" t="s">
        <v>646</v>
      </c>
      <c r="E376" t="s">
        <v>671</v>
      </c>
      <c r="F376">
        <v>0</v>
      </c>
      <c r="G376">
        <v>1430.76</v>
      </c>
      <c r="H376" t="s">
        <v>602</v>
      </c>
      <c r="I376">
        <v>9589732.93</v>
      </c>
      <c r="J376" t="s">
        <v>641</v>
      </c>
    </row>
    <row r="377" spans="1:10">
      <c r="A377">
        <v>2</v>
      </c>
      <c r="B377">
        <v>21</v>
      </c>
      <c r="C377" t="s">
        <v>681</v>
      </c>
      <c r="D377" t="s">
        <v>706</v>
      </c>
      <c r="E377" t="s">
        <v>690</v>
      </c>
      <c r="F377">
        <v>16624.6</v>
      </c>
      <c r="G377">
        <v>0</v>
      </c>
      <c r="H377" t="s">
        <v>602</v>
      </c>
      <c r="I377">
        <v>9606357.53</v>
      </c>
      <c r="J377" t="s">
        <v>641</v>
      </c>
    </row>
    <row r="378" spans="1:10">
      <c r="A378">
        <v>2</v>
      </c>
      <c r="B378">
        <v>21</v>
      </c>
      <c r="C378" t="s">
        <v>681</v>
      </c>
      <c r="D378" t="s">
        <v>673</v>
      </c>
      <c r="E378" t="s">
        <v>690</v>
      </c>
      <c r="F378">
        <v>23344.35</v>
      </c>
      <c r="G378">
        <v>0</v>
      </c>
      <c r="H378" t="s">
        <v>602</v>
      </c>
      <c r="I378">
        <v>9629701.88</v>
      </c>
      <c r="J378" t="s">
        <v>641</v>
      </c>
    </row>
    <row r="379" spans="1:10">
      <c r="A379">
        <v>2</v>
      </c>
      <c r="B379">
        <v>21</v>
      </c>
      <c r="C379" t="s">
        <v>681</v>
      </c>
      <c r="D379" t="s">
        <v>684</v>
      </c>
      <c r="E379" t="s">
        <v>690</v>
      </c>
      <c r="F379">
        <v>5990.85</v>
      </c>
      <c r="G379">
        <v>0</v>
      </c>
      <c r="H379" t="s">
        <v>602</v>
      </c>
      <c r="I379">
        <v>9635692.73</v>
      </c>
      <c r="J379" t="s">
        <v>641</v>
      </c>
    </row>
    <row r="380" spans="1:10">
      <c r="A380">
        <v>2</v>
      </c>
      <c r="B380">
        <v>21</v>
      </c>
      <c r="C380" t="s">
        <v>681</v>
      </c>
      <c r="D380" t="s">
        <v>668</v>
      </c>
      <c r="E380" t="s">
        <v>690</v>
      </c>
      <c r="F380">
        <v>19649.97</v>
      </c>
      <c r="G380">
        <v>0</v>
      </c>
      <c r="H380" t="s">
        <v>602</v>
      </c>
      <c r="I380">
        <v>9655342.7</v>
      </c>
      <c r="J380" t="s">
        <v>641</v>
      </c>
    </row>
    <row r="381" spans="1:10">
      <c r="A381">
        <v>2</v>
      </c>
      <c r="B381">
        <v>21</v>
      </c>
      <c r="C381" t="s">
        <v>681</v>
      </c>
      <c r="D381" t="s">
        <v>654</v>
      </c>
      <c r="E381" t="s">
        <v>690</v>
      </c>
      <c r="F381">
        <v>2116.77</v>
      </c>
      <c r="G381">
        <v>0</v>
      </c>
      <c r="H381" t="s">
        <v>602</v>
      </c>
      <c r="I381">
        <v>9657459.47</v>
      </c>
      <c r="J381" t="s">
        <v>641</v>
      </c>
    </row>
    <row r="382" hidden="1" spans="1:10">
      <c r="A382">
        <v>2</v>
      </c>
      <c r="B382">
        <v>26</v>
      </c>
      <c r="C382" t="s">
        <v>688</v>
      </c>
      <c r="D382" t="s">
        <v>664</v>
      </c>
      <c r="E382" t="s">
        <v>640</v>
      </c>
      <c r="F382">
        <v>0</v>
      </c>
      <c r="G382">
        <v>9695.1</v>
      </c>
      <c r="H382" t="s">
        <v>602</v>
      </c>
      <c r="I382">
        <v>9647764.37</v>
      </c>
      <c r="J382" t="s">
        <v>641</v>
      </c>
    </row>
    <row r="383" hidden="1" spans="1:10">
      <c r="A383">
        <v>2</v>
      </c>
      <c r="B383">
        <v>26</v>
      </c>
      <c r="C383" t="s">
        <v>688</v>
      </c>
      <c r="D383" t="s">
        <v>682</v>
      </c>
      <c r="E383" t="s">
        <v>640</v>
      </c>
      <c r="F383">
        <v>0</v>
      </c>
      <c r="G383">
        <v>3171.67</v>
      </c>
      <c r="H383" t="s">
        <v>602</v>
      </c>
      <c r="I383">
        <v>9644592.7</v>
      </c>
      <c r="J383" t="s">
        <v>641</v>
      </c>
    </row>
    <row r="384" hidden="1" spans="1:10">
      <c r="A384">
        <v>2</v>
      </c>
      <c r="B384">
        <v>26</v>
      </c>
      <c r="C384" t="s">
        <v>688</v>
      </c>
      <c r="D384" t="s">
        <v>649</v>
      </c>
      <c r="E384" t="s">
        <v>640</v>
      </c>
      <c r="F384">
        <v>0</v>
      </c>
      <c r="G384">
        <v>12066.33</v>
      </c>
      <c r="H384" t="s">
        <v>602</v>
      </c>
      <c r="I384">
        <v>9632526.37</v>
      </c>
      <c r="J384" t="s">
        <v>641</v>
      </c>
    </row>
    <row r="385" hidden="1" spans="1:10">
      <c r="A385">
        <v>2</v>
      </c>
      <c r="B385">
        <v>26</v>
      </c>
      <c r="C385" t="s">
        <v>688</v>
      </c>
      <c r="D385" t="s">
        <v>701</v>
      </c>
      <c r="E385" t="s">
        <v>640</v>
      </c>
      <c r="F385">
        <v>0</v>
      </c>
      <c r="G385">
        <v>420.22</v>
      </c>
      <c r="H385" t="s">
        <v>602</v>
      </c>
      <c r="I385">
        <v>9632106.15</v>
      </c>
      <c r="J385" t="s">
        <v>641</v>
      </c>
    </row>
    <row r="386" hidden="1" spans="1:10">
      <c r="A386">
        <v>2</v>
      </c>
      <c r="B386">
        <v>26</v>
      </c>
      <c r="C386" t="s">
        <v>688</v>
      </c>
      <c r="D386" t="s">
        <v>692</v>
      </c>
      <c r="E386" t="s">
        <v>640</v>
      </c>
      <c r="F386">
        <v>0</v>
      </c>
      <c r="G386">
        <v>1350.71</v>
      </c>
      <c r="H386" t="s">
        <v>602</v>
      </c>
      <c r="I386">
        <v>9630755.44</v>
      </c>
      <c r="J386" t="s">
        <v>641</v>
      </c>
    </row>
    <row r="387" hidden="1" spans="1:10">
      <c r="A387">
        <v>2</v>
      </c>
      <c r="B387">
        <v>26</v>
      </c>
      <c r="C387" t="s">
        <v>688</v>
      </c>
      <c r="D387" t="s">
        <v>661</v>
      </c>
      <c r="E387" t="s">
        <v>640</v>
      </c>
      <c r="F387">
        <v>0</v>
      </c>
      <c r="G387">
        <v>9825.15</v>
      </c>
      <c r="H387" t="s">
        <v>602</v>
      </c>
      <c r="I387">
        <v>9620930.29</v>
      </c>
      <c r="J387" t="s">
        <v>641</v>
      </c>
    </row>
    <row r="388" hidden="1" spans="1:10">
      <c r="A388">
        <v>2</v>
      </c>
      <c r="B388">
        <v>26</v>
      </c>
      <c r="C388" t="s">
        <v>688</v>
      </c>
      <c r="D388" t="s">
        <v>672</v>
      </c>
      <c r="E388" t="s">
        <v>640</v>
      </c>
      <c r="F388">
        <v>0</v>
      </c>
      <c r="G388">
        <v>17499.19</v>
      </c>
      <c r="H388" t="s">
        <v>602</v>
      </c>
      <c r="I388">
        <v>9603431.1</v>
      </c>
      <c r="J388" t="s">
        <v>641</v>
      </c>
    </row>
    <row r="389" hidden="1" spans="1:10">
      <c r="A389">
        <v>2</v>
      </c>
      <c r="B389">
        <v>26</v>
      </c>
      <c r="C389" t="s">
        <v>688</v>
      </c>
      <c r="D389" t="s">
        <v>650</v>
      </c>
      <c r="E389" t="s">
        <v>640</v>
      </c>
      <c r="F389">
        <v>0</v>
      </c>
      <c r="G389">
        <v>11395.98</v>
      </c>
      <c r="H389" t="s">
        <v>602</v>
      </c>
      <c r="I389">
        <v>9592035.12</v>
      </c>
      <c r="J389" t="s">
        <v>641</v>
      </c>
    </row>
    <row r="390" hidden="1" spans="1:10">
      <c r="A390">
        <v>2</v>
      </c>
      <c r="B390">
        <v>26</v>
      </c>
      <c r="C390" t="s">
        <v>688</v>
      </c>
      <c r="D390" t="s">
        <v>644</v>
      </c>
      <c r="E390" t="s">
        <v>640</v>
      </c>
      <c r="F390">
        <v>0</v>
      </c>
      <c r="G390">
        <v>2221.17</v>
      </c>
      <c r="H390" t="s">
        <v>602</v>
      </c>
      <c r="I390">
        <v>9589813.95</v>
      </c>
      <c r="J390" t="s">
        <v>641</v>
      </c>
    </row>
    <row r="391" hidden="1" spans="1:10">
      <c r="A391">
        <v>2</v>
      </c>
      <c r="B391">
        <v>26</v>
      </c>
      <c r="C391" t="s">
        <v>688</v>
      </c>
      <c r="D391" t="s">
        <v>664</v>
      </c>
      <c r="E391" t="s">
        <v>640</v>
      </c>
      <c r="F391">
        <v>0</v>
      </c>
      <c r="G391">
        <v>8824.64</v>
      </c>
      <c r="H391" t="s">
        <v>602</v>
      </c>
      <c r="I391">
        <v>9580989.31</v>
      </c>
      <c r="J391" t="s">
        <v>641</v>
      </c>
    </row>
    <row r="392" hidden="1" spans="1:10">
      <c r="A392">
        <v>2</v>
      </c>
      <c r="B392">
        <v>26</v>
      </c>
      <c r="C392" t="s">
        <v>688</v>
      </c>
      <c r="D392" t="s">
        <v>741</v>
      </c>
      <c r="E392" t="s">
        <v>640</v>
      </c>
      <c r="F392">
        <v>0</v>
      </c>
      <c r="G392">
        <v>3431.81</v>
      </c>
      <c r="H392" t="s">
        <v>602</v>
      </c>
      <c r="I392">
        <v>9577557.5</v>
      </c>
      <c r="J392" t="s">
        <v>641</v>
      </c>
    </row>
    <row r="393" hidden="1" spans="1:10">
      <c r="A393">
        <v>2</v>
      </c>
      <c r="B393">
        <v>26</v>
      </c>
      <c r="C393" t="s">
        <v>688</v>
      </c>
      <c r="D393" t="s">
        <v>661</v>
      </c>
      <c r="E393" t="s">
        <v>640</v>
      </c>
      <c r="F393">
        <v>0</v>
      </c>
      <c r="G393">
        <v>9545.02</v>
      </c>
      <c r="H393" t="s">
        <v>602</v>
      </c>
      <c r="I393">
        <v>9568012.48</v>
      </c>
      <c r="J393" t="s">
        <v>641</v>
      </c>
    </row>
    <row r="394" hidden="1" spans="1:10">
      <c r="A394">
        <v>2</v>
      </c>
      <c r="B394">
        <v>26</v>
      </c>
      <c r="C394" t="s">
        <v>688</v>
      </c>
      <c r="D394" t="s">
        <v>650</v>
      </c>
      <c r="E394" t="s">
        <v>640</v>
      </c>
      <c r="F394">
        <v>0</v>
      </c>
      <c r="G394">
        <v>16508.67</v>
      </c>
      <c r="H394" t="s">
        <v>602</v>
      </c>
      <c r="I394">
        <v>9551503.81</v>
      </c>
      <c r="J394" t="s">
        <v>641</v>
      </c>
    </row>
    <row r="395" hidden="1" spans="1:10">
      <c r="A395">
        <v>2</v>
      </c>
      <c r="B395">
        <v>26</v>
      </c>
      <c r="C395" t="s">
        <v>688</v>
      </c>
      <c r="D395" t="s">
        <v>710</v>
      </c>
      <c r="E395" t="s">
        <v>640</v>
      </c>
      <c r="F395">
        <v>0</v>
      </c>
      <c r="G395">
        <v>14067.38</v>
      </c>
      <c r="H395" t="s">
        <v>602</v>
      </c>
      <c r="I395">
        <v>9537436.43</v>
      </c>
      <c r="J395" t="s">
        <v>641</v>
      </c>
    </row>
    <row r="396" hidden="1" spans="1:10">
      <c r="A396">
        <v>2</v>
      </c>
      <c r="B396">
        <v>26</v>
      </c>
      <c r="C396" t="s">
        <v>688</v>
      </c>
      <c r="D396" t="s">
        <v>672</v>
      </c>
      <c r="E396" t="s">
        <v>640</v>
      </c>
      <c r="F396">
        <v>0</v>
      </c>
      <c r="G396">
        <v>5893.1</v>
      </c>
      <c r="H396" t="s">
        <v>602</v>
      </c>
      <c r="I396">
        <v>9531543.33</v>
      </c>
      <c r="J396" t="s">
        <v>641</v>
      </c>
    </row>
    <row r="397" hidden="1" spans="1:10">
      <c r="A397">
        <v>2</v>
      </c>
      <c r="B397">
        <v>26</v>
      </c>
      <c r="C397" t="s">
        <v>688</v>
      </c>
      <c r="D397" t="s">
        <v>677</v>
      </c>
      <c r="E397" t="s">
        <v>640</v>
      </c>
      <c r="F397">
        <v>0</v>
      </c>
      <c r="G397">
        <v>8074.24</v>
      </c>
      <c r="H397" t="s">
        <v>602</v>
      </c>
      <c r="I397">
        <v>9523469.09</v>
      </c>
      <c r="J397" t="s">
        <v>641</v>
      </c>
    </row>
    <row r="398" hidden="1" spans="1:10">
      <c r="A398">
        <v>2</v>
      </c>
      <c r="B398">
        <v>26</v>
      </c>
      <c r="C398" t="s">
        <v>688</v>
      </c>
      <c r="D398" t="s">
        <v>741</v>
      </c>
      <c r="E398" t="s">
        <v>640</v>
      </c>
      <c r="F398">
        <v>0</v>
      </c>
      <c r="G398">
        <v>6443.38</v>
      </c>
      <c r="H398" t="s">
        <v>602</v>
      </c>
      <c r="I398">
        <v>9517025.71</v>
      </c>
      <c r="J398" t="s">
        <v>641</v>
      </c>
    </row>
    <row r="399" hidden="1" spans="1:10">
      <c r="A399">
        <v>2</v>
      </c>
      <c r="B399">
        <v>26</v>
      </c>
      <c r="C399" t="s">
        <v>688</v>
      </c>
      <c r="D399" t="s">
        <v>664</v>
      </c>
      <c r="E399" t="s">
        <v>640</v>
      </c>
      <c r="F399">
        <v>0</v>
      </c>
      <c r="G399">
        <v>1951.03</v>
      </c>
      <c r="H399" t="s">
        <v>602</v>
      </c>
      <c r="I399">
        <v>9515074.68</v>
      </c>
      <c r="J399" t="s">
        <v>641</v>
      </c>
    </row>
    <row r="400" hidden="1" spans="1:10">
      <c r="A400">
        <v>2</v>
      </c>
      <c r="B400">
        <v>26</v>
      </c>
      <c r="C400" t="s">
        <v>688</v>
      </c>
      <c r="D400" t="s">
        <v>672</v>
      </c>
      <c r="E400" t="s">
        <v>640</v>
      </c>
      <c r="F400">
        <v>0</v>
      </c>
      <c r="G400">
        <v>11606.1</v>
      </c>
      <c r="H400" t="s">
        <v>602</v>
      </c>
      <c r="I400">
        <v>9503468.58</v>
      </c>
      <c r="J400" t="s">
        <v>641</v>
      </c>
    </row>
    <row r="401" hidden="1" spans="1:10">
      <c r="A401">
        <v>2</v>
      </c>
      <c r="B401">
        <v>26</v>
      </c>
      <c r="C401" t="s">
        <v>688</v>
      </c>
      <c r="D401" t="s">
        <v>739</v>
      </c>
      <c r="E401" t="s">
        <v>640</v>
      </c>
      <c r="F401">
        <v>0</v>
      </c>
      <c r="G401">
        <v>2191.15</v>
      </c>
      <c r="H401" t="s">
        <v>602</v>
      </c>
      <c r="I401">
        <v>9501277.43</v>
      </c>
      <c r="J401" t="s">
        <v>641</v>
      </c>
    </row>
    <row r="402" hidden="1" spans="1:10">
      <c r="A402">
        <v>2</v>
      </c>
      <c r="B402">
        <v>26</v>
      </c>
      <c r="C402" t="s">
        <v>688</v>
      </c>
      <c r="D402" t="s">
        <v>692</v>
      </c>
      <c r="E402" t="s">
        <v>640</v>
      </c>
      <c r="F402">
        <v>0</v>
      </c>
      <c r="G402">
        <v>4472.37</v>
      </c>
      <c r="H402" t="s">
        <v>602</v>
      </c>
      <c r="I402">
        <v>9496805.06</v>
      </c>
      <c r="J402" t="s">
        <v>641</v>
      </c>
    </row>
    <row r="403" hidden="1" spans="1:10">
      <c r="A403">
        <v>2</v>
      </c>
      <c r="B403">
        <v>26</v>
      </c>
      <c r="C403" t="s">
        <v>688</v>
      </c>
      <c r="D403" t="s">
        <v>679</v>
      </c>
      <c r="E403" t="s">
        <v>640</v>
      </c>
      <c r="F403">
        <v>0</v>
      </c>
      <c r="G403">
        <v>3751.96</v>
      </c>
      <c r="H403" t="s">
        <v>602</v>
      </c>
      <c r="I403">
        <v>9493053.1</v>
      </c>
      <c r="J403" t="s">
        <v>641</v>
      </c>
    </row>
    <row r="404" hidden="1" spans="1:10">
      <c r="A404">
        <v>2</v>
      </c>
      <c r="B404">
        <v>26</v>
      </c>
      <c r="C404" t="s">
        <v>688</v>
      </c>
      <c r="D404" t="s">
        <v>647</v>
      </c>
      <c r="E404" t="s">
        <v>640</v>
      </c>
      <c r="F404">
        <v>0</v>
      </c>
      <c r="G404">
        <v>11345.96</v>
      </c>
      <c r="H404" t="s">
        <v>602</v>
      </c>
      <c r="I404">
        <v>9481707.14</v>
      </c>
      <c r="J404" t="s">
        <v>641</v>
      </c>
    </row>
    <row r="405" spans="1:10">
      <c r="A405">
        <v>2</v>
      </c>
      <c r="B405">
        <v>26</v>
      </c>
      <c r="C405" t="s">
        <v>688</v>
      </c>
      <c r="D405" t="s">
        <v>742</v>
      </c>
      <c r="E405" t="s">
        <v>653</v>
      </c>
      <c r="F405">
        <v>868.67</v>
      </c>
      <c r="G405">
        <v>0</v>
      </c>
      <c r="H405" t="s">
        <v>602</v>
      </c>
      <c r="I405">
        <v>9482575.81</v>
      </c>
      <c r="J405" t="s">
        <v>641</v>
      </c>
    </row>
    <row r="406" spans="1:10">
      <c r="A406">
        <v>2</v>
      </c>
      <c r="B406">
        <v>26</v>
      </c>
      <c r="C406" t="s">
        <v>688</v>
      </c>
      <c r="D406" t="s">
        <v>675</v>
      </c>
      <c r="E406" t="s">
        <v>653</v>
      </c>
      <c r="F406">
        <v>1198.17</v>
      </c>
      <c r="G406">
        <v>0</v>
      </c>
      <c r="H406" t="s">
        <v>602</v>
      </c>
      <c r="I406">
        <v>9483773.98</v>
      </c>
      <c r="J406" t="s">
        <v>641</v>
      </c>
    </row>
    <row r="407" spans="1:10">
      <c r="A407">
        <v>2</v>
      </c>
      <c r="B407">
        <v>26</v>
      </c>
      <c r="C407" t="s">
        <v>688</v>
      </c>
      <c r="D407" t="s">
        <v>654</v>
      </c>
      <c r="E407" t="s">
        <v>653</v>
      </c>
      <c r="F407">
        <v>5801.12</v>
      </c>
      <c r="G407">
        <v>0</v>
      </c>
      <c r="H407" t="s">
        <v>602</v>
      </c>
      <c r="I407">
        <v>9489575.1</v>
      </c>
      <c r="J407" t="s">
        <v>641</v>
      </c>
    </row>
    <row r="408" spans="1:10">
      <c r="A408">
        <v>2</v>
      </c>
      <c r="B408">
        <v>26</v>
      </c>
      <c r="C408" t="s">
        <v>688</v>
      </c>
      <c r="D408" t="s">
        <v>673</v>
      </c>
      <c r="E408" t="s">
        <v>653</v>
      </c>
      <c r="F408">
        <v>11931.77</v>
      </c>
      <c r="G408">
        <v>0</v>
      </c>
      <c r="H408" t="s">
        <v>602</v>
      </c>
      <c r="I408">
        <v>9501506.87</v>
      </c>
      <c r="J408" t="s">
        <v>641</v>
      </c>
    </row>
    <row r="409" spans="1:10">
      <c r="A409">
        <v>2</v>
      </c>
      <c r="B409">
        <v>26</v>
      </c>
      <c r="C409" t="s">
        <v>688</v>
      </c>
      <c r="D409" t="s">
        <v>667</v>
      </c>
      <c r="E409" t="s">
        <v>653</v>
      </c>
      <c r="F409">
        <v>16175.29</v>
      </c>
      <c r="G409">
        <v>0</v>
      </c>
      <c r="H409" t="s">
        <v>602</v>
      </c>
      <c r="I409">
        <v>9517682.16</v>
      </c>
      <c r="J409" t="s">
        <v>641</v>
      </c>
    </row>
    <row r="410" spans="1:10">
      <c r="A410">
        <v>2</v>
      </c>
      <c r="B410">
        <v>26</v>
      </c>
      <c r="C410" t="s">
        <v>688</v>
      </c>
      <c r="D410" t="s">
        <v>668</v>
      </c>
      <c r="E410" t="s">
        <v>653</v>
      </c>
      <c r="F410">
        <v>10174.45</v>
      </c>
      <c r="G410">
        <v>0</v>
      </c>
      <c r="H410" t="s">
        <v>602</v>
      </c>
      <c r="I410">
        <v>9527856.61</v>
      </c>
      <c r="J410" t="s">
        <v>641</v>
      </c>
    </row>
    <row r="411" spans="1:10">
      <c r="A411">
        <v>2</v>
      </c>
      <c r="B411">
        <v>26</v>
      </c>
      <c r="C411" t="s">
        <v>688</v>
      </c>
      <c r="D411" t="s">
        <v>652</v>
      </c>
      <c r="E411" t="s">
        <v>653</v>
      </c>
      <c r="F411">
        <v>5531.55</v>
      </c>
      <c r="G411">
        <v>0</v>
      </c>
      <c r="H411" t="s">
        <v>602</v>
      </c>
      <c r="I411">
        <v>9533388.16</v>
      </c>
      <c r="J411" t="s">
        <v>641</v>
      </c>
    </row>
    <row r="412" spans="1:10">
      <c r="A412">
        <v>2</v>
      </c>
      <c r="B412">
        <v>26</v>
      </c>
      <c r="C412" t="s">
        <v>688</v>
      </c>
      <c r="D412" t="s">
        <v>658</v>
      </c>
      <c r="E412" t="s">
        <v>653</v>
      </c>
      <c r="F412">
        <v>3904.03</v>
      </c>
      <c r="G412">
        <v>0</v>
      </c>
      <c r="H412" t="s">
        <v>602</v>
      </c>
      <c r="I412">
        <v>9537292.19</v>
      </c>
      <c r="J412" t="s">
        <v>641</v>
      </c>
    </row>
    <row r="413" spans="1:10">
      <c r="A413">
        <v>2</v>
      </c>
      <c r="B413">
        <v>26</v>
      </c>
      <c r="C413" t="s">
        <v>688</v>
      </c>
      <c r="D413" t="s">
        <v>654</v>
      </c>
      <c r="E413" t="s">
        <v>653</v>
      </c>
      <c r="F413">
        <v>7049.23</v>
      </c>
      <c r="G413">
        <v>0</v>
      </c>
      <c r="H413" t="s">
        <v>602</v>
      </c>
      <c r="I413">
        <v>9544341.42</v>
      </c>
      <c r="J413" t="s">
        <v>641</v>
      </c>
    </row>
    <row r="414" spans="1:10">
      <c r="A414">
        <v>2</v>
      </c>
      <c r="B414">
        <v>26</v>
      </c>
      <c r="C414" t="s">
        <v>688</v>
      </c>
      <c r="D414" t="s">
        <v>743</v>
      </c>
      <c r="E414" t="s">
        <v>653</v>
      </c>
      <c r="F414">
        <v>43373.74</v>
      </c>
      <c r="G414">
        <v>0</v>
      </c>
      <c r="H414" t="s">
        <v>602</v>
      </c>
      <c r="I414">
        <v>9587715.16</v>
      </c>
      <c r="J414" t="s">
        <v>641</v>
      </c>
    </row>
    <row r="415" spans="1:10">
      <c r="A415">
        <v>2</v>
      </c>
      <c r="B415">
        <v>26</v>
      </c>
      <c r="C415" t="s">
        <v>688</v>
      </c>
      <c r="D415" t="s">
        <v>719</v>
      </c>
      <c r="E415" t="s">
        <v>653</v>
      </c>
      <c r="F415">
        <v>1777.29</v>
      </c>
      <c r="G415">
        <v>0</v>
      </c>
      <c r="H415" t="s">
        <v>602</v>
      </c>
      <c r="I415">
        <v>9589492.45</v>
      </c>
      <c r="J415" t="s">
        <v>641</v>
      </c>
    </row>
    <row r="416" spans="1:10">
      <c r="A416">
        <v>2</v>
      </c>
      <c r="B416">
        <v>26</v>
      </c>
      <c r="C416" t="s">
        <v>688</v>
      </c>
      <c r="D416" t="s">
        <v>685</v>
      </c>
      <c r="E416" t="s">
        <v>653</v>
      </c>
      <c r="F416">
        <v>13080.02</v>
      </c>
      <c r="G416">
        <v>0</v>
      </c>
      <c r="H416" t="s">
        <v>602</v>
      </c>
      <c r="I416">
        <v>9602572.47</v>
      </c>
      <c r="J416" t="s">
        <v>641</v>
      </c>
    </row>
    <row r="417" spans="1:10">
      <c r="A417">
        <v>2</v>
      </c>
      <c r="B417">
        <v>26</v>
      </c>
      <c r="C417" t="s">
        <v>688</v>
      </c>
      <c r="D417" t="s">
        <v>684</v>
      </c>
      <c r="E417" t="s">
        <v>653</v>
      </c>
      <c r="F417">
        <v>11083.06</v>
      </c>
      <c r="G417">
        <v>0</v>
      </c>
      <c r="H417" t="s">
        <v>602</v>
      </c>
      <c r="I417">
        <v>9613655.53</v>
      </c>
      <c r="J417" t="s">
        <v>641</v>
      </c>
    </row>
    <row r="418" spans="1:10">
      <c r="A418">
        <v>2</v>
      </c>
      <c r="B418">
        <v>26</v>
      </c>
      <c r="C418" t="s">
        <v>688</v>
      </c>
      <c r="D418" t="s">
        <v>673</v>
      </c>
      <c r="E418" t="s">
        <v>653</v>
      </c>
      <c r="F418">
        <v>18072.39</v>
      </c>
      <c r="G418">
        <v>0</v>
      </c>
      <c r="H418" t="s">
        <v>602</v>
      </c>
      <c r="I418">
        <v>9631727.92</v>
      </c>
      <c r="J418" t="s">
        <v>641</v>
      </c>
    </row>
    <row r="419" spans="1:10">
      <c r="A419">
        <v>2</v>
      </c>
      <c r="B419">
        <v>26</v>
      </c>
      <c r="C419" t="s">
        <v>688</v>
      </c>
      <c r="D419" t="s">
        <v>667</v>
      </c>
      <c r="E419" t="s">
        <v>653</v>
      </c>
      <c r="F419">
        <v>32749.98</v>
      </c>
      <c r="G419">
        <v>0</v>
      </c>
      <c r="H419" t="s">
        <v>602</v>
      </c>
      <c r="I419">
        <v>9664477.9</v>
      </c>
      <c r="J419" t="s">
        <v>641</v>
      </c>
    </row>
    <row r="420" spans="1:10">
      <c r="A420">
        <v>2</v>
      </c>
      <c r="B420">
        <v>26</v>
      </c>
      <c r="C420" t="s">
        <v>688</v>
      </c>
      <c r="D420" t="s">
        <v>668</v>
      </c>
      <c r="E420" t="s">
        <v>653</v>
      </c>
      <c r="F420">
        <v>19530.17</v>
      </c>
      <c r="G420">
        <v>0</v>
      </c>
      <c r="H420" t="s">
        <v>602</v>
      </c>
      <c r="I420">
        <v>9684008.07</v>
      </c>
      <c r="J420" t="s">
        <v>641</v>
      </c>
    </row>
    <row r="421" spans="1:10">
      <c r="A421">
        <v>2</v>
      </c>
      <c r="B421">
        <v>26</v>
      </c>
      <c r="C421" t="s">
        <v>688</v>
      </c>
      <c r="D421" t="s">
        <v>652</v>
      </c>
      <c r="E421" t="s">
        <v>653</v>
      </c>
      <c r="F421">
        <v>7288.84</v>
      </c>
      <c r="G421">
        <v>0</v>
      </c>
      <c r="H421" t="s">
        <v>602</v>
      </c>
      <c r="I421">
        <v>9691296.91</v>
      </c>
      <c r="J421" t="s">
        <v>641</v>
      </c>
    </row>
    <row r="422" spans="1:10">
      <c r="A422">
        <v>2</v>
      </c>
      <c r="B422">
        <v>26</v>
      </c>
      <c r="C422" t="s">
        <v>688</v>
      </c>
      <c r="D422" t="s">
        <v>652</v>
      </c>
      <c r="E422" t="s">
        <v>653</v>
      </c>
      <c r="F422">
        <v>4612.95</v>
      </c>
      <c r="G422">
        <v>0</v>
      </c>
      <c r="H422" t="s">
        <v>602</v>
      </c>
      <c r="I422">
        <v>9695909.86</v>
      </c>
      <c r="J422" t="s">
        <v>641</v>
      </c>
    </row>
    <row r="423" spans="1:10">
      <c r="A423">
        <v>2</v>
      </c>
      <c r="B423">
        <v>26</v>
      </c>
      <c r="C423" t="s">
        <v>688</v>
      </c>
      <c r="D423" t="s">
        <v>667</v>
      </c>
      <c r="E423" t="s">
        <v>653</v>
      </c>
      <c r="F423">
        <v>33349.06</v>
      </c>
      <c r="G423">
        <v>0</v>
      </c>
      <c r="H423" t="s">
        <v>602</v>
      </c>
      <c r="I423">
        <v>9729258.92</v>
      </c>
      <c r="J423" t="s">
        <v>641</v>
      </c>
    </row>
    <row r="424" spans="1:10">
      <c r="A424">
        <v>2</v>
      </c>
      <c r="B424">
        <v>26</v>
      </c>
      <c r="C424" t="s">
        <v>688</v>
      </c>
      <c r="D424" t="s">
        <v>706</v>
      </c>
      <c r="E424" t="s">
        <v>653</v>
      </c>
      <c r="F424">
        <v>16335.04</v>
      </c>
      <c r="G424">
        <v>0</v>
      </c>
      <c r="H424" t="s">
        <v>602</v>
      </c>
      <c r="I424">
        <v>9745593.96</v>
      </c>
      <c r="J424" t="s">
        <v>641</v>
      </c>
    </row>
    <row r="425" spans="1:10">
      <c r="A425">
        <v>2</v>
      </c>
      <c r="B425">
        <v>26</v>
      </c>
      <c r="C425" t="s">
        <v>688</v>
      </c>
      <c r="D425" t="s">
        <v>673</v>
      </c>
      <c r="E425" t="s">
        <v>653</v>
      </c>
      <c r="F425">
        <v>12031.62</v>
      </c>
      <c r="G425">
        <v>0</v>
      </c>
      <c r="H425" t="s">
        <v>602</v>
      </c>
      <c r="I425">
        <v>9757625.58</v>
      </c>
      <c r="J425" t="s">
        <v>641</v>
      </c>
    </row>
    <row r="426" spans="1:10">
      <c r="A426">
        <v>2</v>
      </c>
      <c r="B426">
        <v>26</v>
      </c>
      <c r="C426" t="s">
        <v>688</v>
      </c>
      <c r="D426" t="s">
        <v>719</v>
      </c>
      <c r="E426" t="s">
        <v>653</v>
      </c>
      <c r="F426">
        <v>1587.57</v>
      </c>
      <c r="G426">
        <v>0</v>
      </c>
      <c r="H426" t="s">
        <v>602</v>
      </c>
      <c r="I426">
        <v>9759213.15</v>
      </c>
      <c r="J426" t="s">
        <v>641</v>
      </c>
    </row>
    <row r="427" spans="1:10">
      <c r="A427">
        <v>2</v>
      </c>
      <c r="B427">
        <v>26</v>
      </c>
      <c r="C427" t="s">
        <v>688</v>
      </c>
      <c r="D427" t="s">
        <v>687</v>
      </c>
      <c r="E427" t="s">
        <v>653</v>
      </c>
      <c r="F427">
        <v>2416.31</v>
      </c>
      <c r="G427">
        <v>0</v>
      </c>
      <c r="H427" t="s">
        <v>602</v>
      </c>
      <c r="I427">
        <v>9761629.46</v>
      </c>
      <c r="J427" t="s">
        <v>641</v>
      </c>
    </row>
    <row r="428" spans="1:10">
      <c r="A428">
        <v>2</v>
      </c>
      <c r="B428">
        <v>26</v>
      </c>
      <c r="C428" t="s">
        <v>688</v>
      </c>
      <c r="D428" t="s">
        <v>680</v>
      </c>
      <c r="E428" t="s">
        <v>653</v>
      </c>
      <c r="F428">
        <v>4782.7</v>
      </c>
      <c r="G428">
        <v>0</v>
      </c>
      <c r="H428" t="s">
        <v>602</v>
      </c>
      <c r="I428">
        <v>9766412.16</v>
      </c>
      <c r="J428" t="s">
        <v>641</v>
      </c>
    </row>
    <row r="429" spans="1:10">
      <c r="A429">
        <v>2</v>
      </c>
      <c r="B429">
        <v>26</v>
      </c>
      <c r="C429" t="s">
        <v>688</v>
      </c>
      <c r="D429" t="s">
        <v>654</v>
      </c>
      <c r="E429" t="s">
        <v>653</v>
      </c>
      <c r="F429">
        <v>9665.23</v>
      </c>
      <c r="G429">
        <v>0</v>
      </c>
      <c r="H429" t="s">
        <v>602</v>
      </c>
      <c r="I429">
        <v>9776077.39</v>
      </c>
      <c r="J429" t="s">
        <v>641</v>
      </c>
    </row>
    <row r="430" spans="1:10">
      <c r="A430">
        <v>2</v>
      </c>
      <c r="B430">
        <v>26</v>
      </c>
      <c r="C430" t="s">
        <v>688</v>
      </c>
      <c r="D430" t="s">
        <v>684</v>
      </c>
      <c r="E430" t="s">
        <v>653</v>
      </c>
      <c r="F430">
        <v>41167.11</v>
      </c>
      <c r="G430">
        <v>0</v>
      </c>
      <c r="H430" t="s">
        <v>602</v>
      </c>
      <c r="I430">
        <v>9817244.5</v>
      </c>
      <c r="J430" t="s">
        <v>641</v>
      </c>
    </row>
    <row r="431" hidden="1" spans="1:10">
      <c r="A431">
        <v>2</v>
      </c>
      <c r="B431">
        <v>27</v>
      </c>
      <c r="C431" t="s">
        <v>689</v>
      </c>
      <c r="D431" t="s">
        <v>647</v>
      </c>
      <c r="E431" t="s">
        <v>671</v>
      </c>
      <c r="F431">
        <v>0</v>
      </c>
      <c r="G431">
        <v>29755.66</v>
      </c>
      <c r="H431" t="s">
        <v>602</v>
      </c>
      <c r="I431">
        <v>9787488.84</v>
      </c>
      <c r="J431" t="s">
        <v>641</v>
      </c>
    </row>
    <row r="432" hidden="1" spans="1:10">
      <c r="A432">
        <v>2</v>
      </c>
      <c r="B432">
        <v>27</v>
      </c>
      <c r="C432" t="s">
        <v>689</v>
      </c>
      <c r="D432" t="s">
        <v>672</v>
      </c>
      <c r="E432" t="s">
        <v>671</v>
      </c>
      <c r="F432">
        <v>0</v>
      </c>
      <c r="G432">
        <v>11546.06</v>
      </c>
      <c r="H432" t="s">
        <v>602</v>
      </c>
      <c r="I432">
        <v>9775942.78</v>
      </c>
      <c r="J432" t="s">
        <v>641</v>
      </c>
    </row>
    <row r="433" hidden="1" spans="1:10">
      <c r="A433">
        <v>2</v>
      </c>
      <c r="B433">
        <v>27</v>
      </c>
      <c r="C433" t="s">
        <v>689</v>
      </c>
      <c r="D433" t="s">
        <v>692</v>
      </c>
      <c r="E433" t="s">
        <v>671</v>
      </c>
      <c r="F433">
        <v>0</v>
      </c>
      <c r="G433">
        <v>1450.77</v>
      </c>
      <c r="H433" t="s">
        <v>602</v>
      </c>
      <c r="I433">
        <v>9774492.01</v>
      </c>
      <c r="J433" t="s">
        <v>641</v>
      </c>
    </row>
    <row r="434" hidden="1" spans="1:10">
      <c r="A434">
        <v>2</v>
      </c>
      <c r="B434">
        <v>27</v>
      </c>
      <c r="C434" t="s">
        <v>689</v>
      </c>
      <c r="D434" t="s">
        <v>644</v>
      </c>
      <c r="E434" t="s">
        <v>671</v>
      </c>
      <c r="F434">
        <v>0</v>
      </c>
      <c r="G434">
        <v>4242.23</v>
      </c>
      <c r="H434" t="s">
        <v>602</v>
      </c>
      <c r="I434">
        <v>9770249.78</v>
      </c>
      <c r="J434" t="s">
        <v>641</v>
      </c>
    </row>
    <row r="435" hidden="1" spans="1:10">
      <c r="A435">
        <v>2</v>
      </c>
      <c r="B435">
        <v>27</v>
      </c>
      <c r="C435" t="s">
        <v>689</v>
      </c>
      <c r="D435" t="s">
        <v>664</v>
      </c>
      <c r="E435" t="s">
        <v>671</v>
      </c>
      <c r="F435">
        <v>0</v>
      </c>
      <c r="G435">
        <v>36339.13</v>
      </c>
      <c r="H435" t="s">
        <v>602</v>
      </c>
      <c r="I435">
        <v>9733910.65</v>
      </c>
      <c r="J435" t="s">
        <v>641</v>
      </c>
    </row>
    <row r="436" spans="1:10">
      <c r="A436">
        <v>2</v>
      </c>
      <c r="B436">
        <v>27</v>
      </c>
      <c r="C436" t="s">
        <v>689</v>
      </c>
      <c r="D436" t="s">
        <v>657</v>
      </c>
      <c r="E436" t="s">
        <v>653</v>
      </c>
      <c r="F436">
        <v>1717.38</v>
      </c>
      <c r="G436">
        <v>0</v>
      </c>
      <c r="H436" t="s">
        <v>602</v>
      </c>
      <c r="I436">
        <v>9735628.03</v>
      </c>
      <c r="J436" t="s">
        <v>641</v>
      </c>
    </row>
    <row r="437" spans="1:10">
      <c r="A437">
        <v>2</v>
      </c>
      <c r="B437">
        <v>27</v>
      </c>
      <c r="C437" t="s">
        <v>689</v>
      </c>
      <c r="D437" t="s">
        <v>719</v>
      </c>
      <c r="E437" t="s">
        <v>653</v>
      </c>
      <c r="F437">
        <v>25501.01</v>
      </c>
      <c r="G437">
        <v>0</v>
      </c>
      <c r="H437" t="s">
        <v>602</v>
      </c>
      <c r="I437">
        <v>9761129.04</v>
      </c>
      <c r="J437" t="s">
        <v>641</v>
      </c>
    </row>
    <row r="438" spans="1:10">
      <c r="A438">
        <v>2</v>
      </c>
      <c r="B438">
        <v>27</v>
      </c>
      <c r="C438" t="s">
        <v>689</v>
      </c>
      <c r="D438" t="s">
        <v>706</v>
      </c>
      <c r="E438" t="s">
        <v>653</v>
      </c>
      <c r="F438">
        <v>34077.94</v>
      </c>
      <c r="G438">
        <v>0</v>
      </c>
      <c r="H438" t="s">
        <v>602</v>
      </c>
      <c r="I438">
        <v>9795206.98</v>
      </c>
      <c r="J438" t="s">
        <v>641</v>
      </c>
    </row>
    <row r="439" spans="1:10">
      <c r="A439">
        <v>2</v>
      </c>
      <c r="B439">
        <v>27</v>
      </c>
      <c r="C439" t="s">
        <v>689</v>
      </c>
      <c r="D439" t="s">
        <v>687</v>
      </c>
      <c r="E439" t="s">
        <v>653</v>
      </c>
      <c r="F439">
        <v>7518.51</v>
      </c>
      <c r="G439">
        <v>0</v>
      </c>
      <c r="H439" t="s">
        <v>602</v>
      </c>
      <c r="I439">
        <v>9802725.49</v>
      </c>
      <c r="J439" t="s">
        <v>641</v>
      </c>
    </row>
    <row r="440" spans="1:10">
      <c r="A440">
        <v>2</v>
      </c>
      <c r="B440">
        <v>27</v>
      </c>
      <c r="C440" t="s">
        <v>689</v>
      </c>
      <c r="D440" t="s">
        <v>654</v>
      </c>
      <c r="E440" t="s">
        <v>653</v>
      </c>
      <c r="F440">
        <v>37153.21</v>
      </c>
      <c r="G440">
        <v>0</v>
      </c>
      <c r="H440" t="s">
        <v>602</v>
      </c>
      <c r="I440">
        <v>9839878.7</v>
      </c>
      <c r="J440" t="s">
        <v>641</v>
      </c>
    </row>
    <row r="441" hidden="1" spans="1:10">
      <c r="A441">
        <v>2</v>
      </c>
      <c r="B441">
        <v>28</v>
      </c>
      <c r="C441" t="s">
        <v>691</v>
      </c>
      <c r="D441" t="s">
        <v>672</v>
      </c>
      <c r="E441" t="s">
        <v>671</v>
      </c>
      <c r="F441">
        <v>0</v>
      </c>
      <c r="G441">
        <v>11405.98</v>
      </c>
      <c r="H441" t="s">
        <v>602</v>
      </c>
      <c r="I441">
        <v>9828472.72</v>
      </c>
      <c r="J441" t="s">
        <v>641</v>
      </c>
    </row>
    <row r="442" hidden="1" spans="1:10">
      <c r="A442">
        <v>2</v>
      </c>
      <c r="B442">
        <v>28</v>
      </c>
      <c r="C442" t="s">
        <v>691</v>
      </c>
      <c r="D442" t="s">
        <v>647</v>
      </c>
      <c r="E442" t="s">
        <v>671</v>
      </c>
      <c r="F442">
        <v>0</v>
      </c>
      <c r="G442">
        <v>4032.11</v>
      </c>
      <c r="H442" t="s">
        <v>602</v>
      </c>
      <c r="I442">
        <v>9824440.61</v>
      </c>
      <c r="J442" t="s">
        <v>641</v>
      </c>
    </row>
    <row r="443" hidden="1" spans="1:10">
      <c r="A443">
        <v>2</v>
      </c>
      <c r="B443">
        <v>28</v>
      </c>
      <c r="C443" t="s">
        <v>691</v>
      </c>
      <c r="D443" t="s">
        <v>664</v>
      </c>
      <c r="E443" t="s">
        <v>671</v>
      </c>
      <c r="F443">
        <v>0</v>
      </c>
      <c r="G443">
        <v>8104.26</v>
      </c>
      <c r="H443" t="s">
        <v>602</v>
      </c>
      <c r="I443">
        <v>9816336.35</v>
      </c>
      <c r="J443" t="s">
        <v>641</v>
      </c>
    </row>
    <row r="444" spans="1:10">
      <c r="A444">
        <v>2</v>
      </c>
      <c r="B444">
        <v>28</v>
      </c>
      <c r="C444" t="s">
        <v>691</v>
      </c>
      <c r="D444" t="s">
        <v>742</v>
      </c>
      <c r="E444" t="s">
        <v>690</v>
      </c>
      <c r="F444">
        <v>449.31</v>
      </c>
      <c r="G444">
        <v>0</v>
      </c>
      <c r="H444" t="s">
        <v>602</v>
      </c>
      <c r="I444">
        <v>9816785.66</v>
      </c>
      <c r="J444" t="s">
        <v>641</v>
      </c>
    </row>
    <row r="445" spans="1:10">
      <c r="A445">
        <v>2</v>
      </c>
      <c r="B445">
        <v>28</v>
      </c>
      <c r="C445" t="s">
        <v>691</v>
      </c>
      <c r="D445" t="s">
        <v>654</v>
      </c>
      <c r="E445" t="s">
        <v>690</v>
      </c>
      <c r="F445">
        <v>12480.94</v>
      </c>
      <c r="G445">
        <v>0</v>
      </c>
      <c r="H445" t="s">
        <v>602</v>
      </c>
      <c r="I445">
        <v>9829266.6</v>
      </c>
      <c r="J445" t="s">
        <v>641</v>
      </c>
    </row>
    <row r="446" spans="1:10">
      <c r="A446">
        <v>2</v>
      </c>
      <c r="B446">
        <v>28</v>
      </c>
      <c r="C446" t="s">
        <v>691</v>
      </c>
      <c r="D446" t="s">
        <v>706</v>
      </c>
      <c r="E446" t="s">
        <v>690</v>
      </c>
      <c r="F446">
        <v>43533.5</v>
      </c>
      <c r="G446">
        <v>0</v>
      </c>
      <c r="H446" t="s">
        <v>602</v>
      </c>
      <c r="I446">
        <v>9872800.1</v>
      </c>
      <c r="J446" t="s">
        <v>641</v>
      </c>
    </row>
    <row r="447" spans="1:10">
      <c r="A447">
        <v>2</v>
      </c>
      <c r="B447">
        <v>28</v>
      </c>
      <c r="C447" t="s">
        <v>691</v>
      </c>
      <c r="D447" t="s">
        <v>744</v>
      </c>
      <c r="E447" t="s">
        <v>690</v>
      </c>
      <c r="F447">
        <v>105139.39</v>
      </c>
      <c r="G447">
        <v>0</v>
      </c>
      <c r="H447" t="s">
        <v>602</v>
      </c>
      <c r="I447">
        <v>9977939.49</v>
      </c>
      <c r="J447" t="s">
        <v>641</v>
      </c>
    </row>
    <row r="448" spans="1:10">
      <c r="A448">
        <v>2</v>
      </c>
      <c r="B448">
        <v>28</v>
      </c>
      <c r="C448" t="s">
        <v>691</v>
      </c>
      <c r="D448" t="s">
        <v>687</v>
      </c>
      <c r="E448" t="s">
        <v>690</v>
      </c>
      <c r="F448">
        <v>2596.03</v>
      </c>
      <c r="G448">
        <v>0</v>
      </c>
      <c r="H448" t="s">
        <v>602</v>
      </c>
      <c r="I448">
        <v>9980535.52</v>
      </c>
      <c r="J448" t="s">
        <v>641</v>
      </c>
    </row>
    <row r="449" spans="1:10">
      <c r="A449">
        <v>2</v>
      </c>
      <c r="B449">
        <v>28</v>
      </c>
      <c r="C449" t="s">
        <v>691</v>
      </c>
      <c r="D449" t="s">
        <v>734</v>
      </c>
      <c r="E449" t="s">
        <v>690</v>
      </c>
      <c r="F449">
        <v>12500.91</v>
      </c>
      <c r="G449">
        <v>0</v>
      </c>
      <c r="H449" t="s">
        <v>602</v>
      </c>
      <c r="I449">
        <v>9993036.43</v>
      </c>
      <c r="J449" t="s">
        <v>641</v>
      </c>
    </row>
    <row r="450" hidden="1" spans="4:9">
      <c r="D450" t="s">
        <v>726</v>
      </c>
      <c r="F450">
        <v>1815925.8</v>
      </c>
      <c r="G450">
        <v>27775210.52</v>
      </c>
      <c r="H450" t="s">
        <v>602</v>
      </c>
      <c r="I450">
        <v>9993036.43</v>
      </c>
    </row>
    <row r="451" hidden="1" spans="4:9">
      <c r="D451" t="s">
        <v>727</v>
      </c>
      <c r="F451">
        <v>27207905.19</v>
      </c>
      <c r="G451">
        <v>28698994.02</v>
      </c>
      <c r="H451" t="s">
        <v>602</v>
      </c>
      <c r="I451">
        <v>9993036.43</v>
      </c>
    </row>
    <row r="452" hidden="1" spans="1:10">
      <c r="A452">
        <v>3</v>
      </c>
      <c r="B452">
        <v>1</v>
      </c>
      <c r="C452" t="s">
        <v>730</v>
      </c>
      <c r="D452" t="s">
        <v>661</v>
      </c>
      <c r="E452" t="s">
        <v>671</v>
      </c>
      <c r="F452">
        <v>0</v>
      </c>
      <c r="G452">
        <v>4852.55</v>
      </c>
      <c r="H452" t="s">
        <v>602</v>
      </c>
      <c r="I452">
        <v>9988183.88</v>
      </c>
      <c r="J452" t="s">
        <v>641</v>
      </c>
    </row>
    <row r="453" hidden="1" spans="1:10">
      <c r="A453">
        <v>3</v>
      </c>
      <c r="B453">
        <v>1</v>
      </c>
      <c r="C453" t="s">
        <v>730</v>
      </c>
      <c r="D453" t="s">
        <v>672</v>
      </c>
      <c r="E453" t="s">
        <v>671</v>
      </c>
      <c r="F453">
        <v>0</v>
      </c>
      <c r="G453">
        <v>5672.98</v>
      </c>
      <c r="H453" t="s">
        <v>602</v>
      </c>
      <c r="I453">
        <v>9982510.9</v>
      </c>
      <c r="J453" t="s">
        <v>641</v>
      </c>
    </row>
    <row r="454" hidden="1" spans="1:10">
      <c r="A454">
        <v>3</v>
      </c>
      <c r="B454">
        <v>1</v>
      </c>
      <c r="C454" t="s">
        <v>730</v>
      </c>
      <c r="D454" t="s">
        <v>696</v>
      </c>
      <c r="E454" t="s">
        <v>671</v>
      </c>
      <c r="F454">
        <v>0</v>
      </c>
      <c r="G454">
        <v>910.48</v>
      </c>
      <c r="H454" t="s">
        <v>602</v>
      </c>
      <c r="I454">
        <v>9981600.42</v>
      </c>
      <c r="J454" t="s">
        <v>641</v>
      </c>
    </row>
    <row r="455" hidden="1" spans="1:10">
      <c r="A455">
        <v>3</v>
      </c>
      <c r="B455">
        <v>1</v>
      </c>
      <c r="C455" t="s">
        <v>730</v>
      </c>
      <c r="D455" t="s">
        <v>664</v>
      </c>
      <c r="E455" t="s">
        <v>671</v>
      </c>
      <c r="F455">
        <v>0</v>
      </c>
      <c r="G455">
        <v>5983.15</v>
      </c>
      <c r="H455" t="s">
        <v>602</v>
      </c>
      <c r="I455">
        <v>9975617.27</v>
      </c>
      <c r="J455" t="s">
        <v>641</v>
      </c>
    </row>
    <row r="456" hidden="1" spans="1:10">
      <c r="A456">
        <v>3</v>
      </c>
      <c r="B456">
        <v>1</v>
      </c>
      <c r="C456" t="s">
        <v>730</v>
      </c>
      <c r="D456" t="s">
        <v>644</v>
      </c>
      <c r="E456" t="s">
        <v>671</v>
      </c>
      <c r="F456">
        <v>0</v>
      </c>
      <c r="G456">
        <v>2021.06</v>
      </c>
      <c r="H456" t="s">
        <v>602</v>
      </c>
      <c r="I456">
        <v>9973596.21</v>
      </c>
      <c r="J456" t="s">
        <v>641</v>
      </c>
    </row>
    <row r="457" spans="1:10">
      <c r="A457">
        <v>3</v>
      </c>
      <c r="B457">
        <v>1</v>
      </c>
      <c r="C457" t="s">
        <v>730</v>
      </c>
      <c r="D457" t="s">
        <v>654</v>
      </c>
      <c r="E457" t="s">
        <v>653</v>
      </c>
      <c r="F457">
        <v>8257.38</v>
      </c>
      <c r="G457">
        <v>0</v>
      </c>
      <c r="H457" t="s">
        <v>602</v>
      </c>
      <c r="I457">
        <v>9981853.59</v>
      </c>
      <c r="J457" t="s">
        <v>641</v>
      </c>
    </row>
    <row r="458" spans="1:10">
      <c r="A458">
        <v>3</v>
      </c>
      <c r="B458">
        <v>1</v>
      </c>
      <c r="C458" t="s">
        <v>730</v>
      </c>
      <c r="D458" t="s">
        <v>652</v>
      </c>
      <c r="E458" t="s">
        <v>653</v>
      </c>
      <c r="F458">
        <v>7598.37</v>
      </c>
      <c r="G458">
        <v>0</v>
      </c>
      <c r="H458" t="s">
        <v>602</v>
      </c>
      <c r="I458">
        <v>9989451.96</v>
      </c>
      <c r="J458" t="s">
        <v>641</v>
      </c>
    </row>
    <row r="459" spans="1:10">
      <c r="A459">
        <v>3</v>
      </c>
      <c r="B459">
        <v>1</v>
      </c>
      <c r="C459" t="s">
        <v>730</v>
      </c>
      <c r="D459" t="s">
        <v>706</v>
      </c>
      <c r="E459" t="s">
        <v>653</v>
      </c>
      <c r="F459">
        <v>35535.71</v>
      </c>
      <c r="G459">
        <v>0</v>
      </c>
      <c r="H459" t="s">
        <v>602</v>
      </c>
      <c r="I459">
        <v>10024987.67</v>
      </c>
      <c r="J459" t="s">
        <v>641</v>
      </c>
    </row>
    <row r="460" spans="1:10">
      <c r="A460">
        <v>3</v>
      </c>
      <c r="B460">
        <v>1</v>
      </c>
      <c r="C460" t="s">
        <v>730</v>
      </c>
      <c r="D460" t="s">
        <v>673</v>
      </c>
      <c r="E460" t="s">
        <v>653</v>
      </c>
      <c r="F460">
        <v>5930.94</v>
      </c>
      <c r="G460">
        <v>0</v>
      </c>
      <c r="H460" t="s">
        <v>602</v>
      </c>
      <c r="I460">
        <v>10030918.61</v>
      </c>
      <c r="J460" t="s">
        <v>641</v>
      </c>
    </row>
    <row r="461" spans="1:10">
      <c r="A461">
        <v>3</v>
      </c>
      <c r="B461">
        <v>1</v>
      </c>
      <c r="C461" t="s">
        <v>730</v>
      </c>
      <c r="D461" t="s">
        <v>719</v>
      </c>
      <c r="E461" t="s">
        <v>653</v>
      </c>
      <c r="F461">
        <v>4073.78</v>
      </c>
      <c r="G461">
        <v>0</v>
      </c>
      <c r="H461" t="s">
        <v>602</v>
      </c>
      <c r="I461">
        <v>10034992.39</v>
      </c>
      <c r="J461" t="s">
        <v>641</v>
      </c>
    </row>
    <row r="462" spans="1:10">
      <c r="A462">
        <v>3</v>
      </c>
      <c r="B462">
        <v>1</v>
      </c>
      <c r="C462" t="s">
        <v>730</v>
      </c>
      <c r="D462" t="s">
        <v>744</v>
      </c>
      <c r="E462" t="s">
        <v>653</v>
      </c>
      <c r="F462">
        <v>22156.62</v>
      </c>
      <c r="G462">
        <v>0</v>
      </c>
      <c r="H462" t="s">
        <v>602</v>
      </c>
      <c r="I462">
        <v>10057149.01</v>
      </c>
      <c r="J462" t="s">
        <v>641</v>
      </c>
    </row>
    <row r="463" spans="1:10">
      <c r="A463">
        <v>3</v>
      </c>
      <c r="B463">
        <v>1</v>
      </c>
      <c r="C463" t="s">
        <v>730</v>
      </c>
      <c r="D463" t="s">
        <v>734</v>
      </c>
      <c r="E463" t="s">
        <v>653</v>
      </c>
      <c r="F463">
        <v>12610.73</v>
      </c>
      <c r="G463">
        <v>0</v>
      </c>
      <c r="H463" t="s">
        <v>602</v>
      </c>
      <c r="I463">
        <v>10069759.74</v>
      </c>
      <c r="J463" t="s">
        <v>641</v>
      </c>
    </row>
    <row r="464" hidden="1" spans="1:10">
      <c r="A464">
        <v>3</v>
      </c>
      <c r="B464">
        <v>4</v>
      </c>
      <c r="C464" t="s">
        <v>720</v>
      </c>
      <c r="D464" t="s">
        <v>710</v>
      </c>
      <c r="E464" t="s">
        <v>640</v>
      </c>
      <c r="F464">
        <v>0</v>
      </c>
      <c r="G464">
        <v>13787.23</v>
      </c>
      <c r="H464" t="s">
        <v>602</v>
      </c>
      <c r="I464">
        <v>10055972.51</v>
      </c>
      <c r="J464" t="s">
        <v>641</v>
      </c>
    </row>
    <row r="465" hidden="1" spans="1:10">
      <c r="A465">
        <v>3</v>
      </c>
      <c r="B465">
        <v>4</v>
      </c>
      <c r="C465" t="s">
        <v>720</v>
      </c>
      <c r="D465" t="s">
        <v>647</v>
      </c>
      <c r="E465" t="s">
        <v>640</v>
      </c>
      <c r="F465">
        <v>0</v>
      </c>
      <c r="G465">
        <v>9254.86</v>
      </c>
      <c r="H465" t="s">
        <v>602</v>
      </c>
      <c r="I465">
        <v>10046717.65</v>
      </c>
      <c r="J465" t="s">
        <v>641</v>
      </c>
    </row>
    <row r="466" hidden="1" spans="1:10">
      <c r="A466">
        <v>3</v>
      </c>
      <c r="B466">
        <v>4</v>
      </c>
      <c r="C466" t="s">
        <v>720</v>
      </c>
      <c r="D466" t="s">
        <v>664</v>
      </c>
      <c r="E466" t="s">
        <v>640</v>
      </c>
      <c r="F466">
        <v>0</v>
      </c>
      <c r="G466">
        <v>13006.83</v>
      </c>
      <c r="H466" t="s">
        <v>602</v>
      </c>
      <c r="I466">
        <v>10033710.82</v>
      </c>
      <c r="J466" t="s">
        <v>641</v>
      </c>
    </row>
    <row r="467" hidden="1" spans="1:10">
      <c r="A467">
        <v>3</v>
      </c>
      <c r="B467">
        <v>4</v>
      </c>
      <c r="C467" t="s">
        <v>720</v>
      </c>
      <c r="D467" t="s">
        <v>679</v>
      </c>
      <c r="E467" t="s">
        <v>640</v>
      </c>
      <c r="F467">
        <v>0</v>
      </c>
      <c r="G467">
        <v>940.49</v>
      </c>
      <c r="H467" t="s">
        <v>602</v>
      </c>
      <c r="I467">
        <v>10032770.33</v>
      </c>
      <c r="J467" t="s">
        <v>641</v>
      </c>
    </row>
    <row r="468" hidden="1" spans="1:10">
      <c r="A468">
        <v>3</v>
      </c>
      <c r="B468">
        <v>4</v>
      </c>
      <c r="C468" t="s">
        <v>720</v>
      </c>
      <c r="D468" t="s">
        <v>663</v>
      </c>
      <c r="E468" t="s">
        <v>640</v>
      </c>
      <c r="F468">
        <v>0</v>
      </c>
      <c r="G468">
        <v>9755.12</v>
      </c>
      <c r="H468" t="s">
        <v>602</v>
      </c>
      <c r="I468">
        <v>10023015.21</v>
      </c>
      <c r="J468" t="s">
        <v>641</v>
      </c>
    </row>
    <row r="469" hidden="1" spans="1:10">
      <c r="A469">
        <v>3</v>
      </c>
      <c r="B469">
        <v>4</v>
      </c>
      <c r="C469" t="s">
        <v>720</v>
      </c>
      <c r="D469" t="s">
        <v>644</v>
      </c>
      <c r="E469" t="s">
        <v>640</v>
      </c>
      <c r="F469">
        <v>0</v>
      </c>
      <c r="G469">
        <v>3822.01</v>
      </c>
      <c r="H469" t="s">
        <v>602</v>
      </c>
      <c r="I469">
        <v>10019193.2</v>
      </c>
      <c r="J469" t="s">
        <v>641</v>
      </c>
    </row>
    <row r="470" hidden="1" spans="1:10">
      <c r="A470">
        <v>3</v>
      </c>
      <c r="B470">
        <v>4</v>
      </c>
      <c r="C470" t="s">
        <v>720</v>
      </c>
      <c r="D470" t="s">
        <v>692</v>
      </c>
      <c r="E470" t="s">
        <v>640</v>
      </c>
      <c r="F470">
        <v>0</v>
      </c>
      <c r="G470">
        <v>1580.83</v>
      </c>
      <c r="H470" t="s">
        <v>602</v>
      </c>
      <c r="I470">
        <v>10017612.37</v>
      </c>
      <c r="J470" t="s">
        <v>641</v>
      </c>
    </row>
    <row r="471" hidden="1" spans="1:10">
      <c r="A471">
        <v>3</v>
      </c>
      <c r="B471">
        <v>4</v>
      </c>
      <c r="C471" t="s">
        <v>720</v>
      </c>
      <c r="D471" t="s">
        <v>661</v>
      </c>
      <c r="E471" t="s">
        <v>640</v>
      </c>
      <c r="F471">
        <v>0</v>
      </c>
      <c r="G471">
        <v>4852.55</v>
      </c>
      <c r="H471" t="s">
        <v>602</v>
      </c>
      <c r="I471">
        <v>10012759.82</v>
      </c>
      <c r="J471" t="s">
        <v>641</v>
      </c>
    </row>
    <row r="472" hidden="1" spans="1:10">
      <c r="A472">
        <v>3</v>
      </c>
      <c r="B472">
        <v>4</v>
      </c>
      <c r="C472" t="s">
        <v>720</v>
      </c>
      <c r="D472" t="s">
        <v>672</v>
      </c>
      <c r="E472" t="s">
        <v>640</v>
      </c>
      <c r="F472">
        <v>0</v>
      </c>
      <c r="G472">
        <v>11355.96</v>
      </c>
      <c r="H472" t="s">
        <v>602</v>
      </c>
      <c r="I472">
        <v>10001403.86</v>
      </c>
      <c r="J472" t="s">
        <v>641</v>
      </c>
    </row>
    <row r="473" hidden="1" spans="1:10">
      <c r="A473">
        <v>3</v>
      </c>
      <c r="B473">
        <v>4</v>
      </c>
      <c r="C473" t="s">
        <v>720</v>
      </c>
      <c r="D473" t="s">
        <v>677</v>
      </c>
      <c r="E473" t="s">
        <v>640</v>
      </c>
      <c r="F473">
        <v>0</v>
      </c>
      <c r="G473">
        <v>18289.61</v>
      </c>
      <c r="H473" t="s">
        <v>602</v>
      </c>
      <c r="I473">
        <v>9983114.25</v>
      </c>
      <c r="J473" t="s">
        <v>641</v>
      </c>
    </row>
    <row r="474" spans="1:10">
      <c r="A474">
        <v>3</v>
      </c>
      <c r="B474">
        <v>4</v>
      </c>
      <c r="C474" t="s">
        <v>720</v>
      </c>
      <c r="D474" t="s">
        <v>668</v>
      </c>
      <c r="E474" t="s">
        <v>653</v>
      </c>
      <c r="F474">
        <v>14917.2</v>
      </c>
      <c r="G474">
        <v>0</v>
      </c>
      <c r="H474" t="s">
        <v>602</v>
      </c>
      <c r="I474">
        <v>9998031.45</v>
      </c>
      <c r="J474" t="s">
        <v>641</v>
      </c>
    </row>
    <row r="475" spans="1:10">
      <c r="A475">
        <v>3</v>
      </c>
      <c r="B475">
        <v>4</v>
      </c>
      <c r="C475" t="s">
        <v>720</v>
      </c>
      <c r="D475" t="s">
        <v>667</v>
      </c>
      <c r="E475" t="s">
        <v>653</v>
      </c>
      <c r="F475">
        <v>34047.99</v>
      </c>
      <c r="G475">
        <v>0</v>
      </c>
      <c r="H475" t="s">
        <v>602</v>
      </c>
      <c r="I475">
        <v>10032079.44</v>
      </c>
      <c r="J475" t="s">
        <v>641</v>
      </c>
    </row>
    <row r="476" spans="1:10">
      <c r="A476">
        <v>3</v>
      </c>
      <c r="B476">
        <v>4</v>
      </c>
      <c r="C476" t="s">
        <v>720</v>
      </c>
      <c r="D476" t="s">
        <v>673</v>
      </c>
      <c r="E476" t="s">
        <v>653</v>
      </c>
      <c r="F476">
        <v>11692.13</v>
      </c>
      <c r="G476">
        <v>0</v>
      </c>
      <c r="H476" t="s">
        <v>602</v>
      </c>
      <c r="I476">
        <v>10043771.57</v>
      </c>
      <c r="J476" t="s">
        <v>641</v>
      </c>
    </row>
    <row r="477" spans="1:10">
      <c r="A477">
        <v>3</v>
      </c>
      <c r="B477">
        <v>4</v>
      </c>
      <c r="C477" t="s">
        <v>720</v>
      </c>
      <c r="D477" t="s">
        <v>719</v>
      </c>
      <c r="E477" t="s">
        <v>653</v>
      </c>
      <c r="F477">
        <v>9285.82</v>
      </c>
      <c r="G477">
        <v>0</v>
      </c>
      <c r="H477" t="s">
        <v>602</v>
      </c>
      <c r="I477">
        <v>10053057.39</v>
      </c>
      <c r="J477" t="s">
        <v>641</v>
      </c>
    </row>
    <row r="478" spans="1:10">
      <c r="A478">
        <v>3</v>
      </c>
      <c r="B478">
        <v>4</v>
      </c>
      <c r="C478" t="s">
        <v>720</v>
      </c>
      <c r="D478" t="s">
        <v>654</v>
      </c>
      <c r="E478" t="s">
        <v>653</v>
      </c>
      <c r="F478">
        <v>15526.24</v>
      </c>
      <c r="G478">
        <v>0</v>
      </c>
      <c r="H478" t="s">
        <v>602</v>
      </c>
      <c r="I478">
        <v>10068583.63</v>
      </c>
      <c r="J478" t="s">
        <v>641</v>
      </c>
    </row>
    <row r="479" spans="1:10">
      <c r="A479">
        <v>3</v>
      </c>
      <c r="B479">
        <v>4</v>
      </c>
      <c r="C479" t="s">
        <v>720</v>
      </c>
      <c r="D479" t="s">
        <v>652</v>
      </c>
      <c r="E479" t="s">
        <v>653</v>
      </c>
      <c r="F479">
        <v>7987.8</v>
      </c>
      <c r="G479">
        <v>0</v>
      </c>
      <c r="H479" t="s">
        <v>602</v>
      </c>
      <c r="I479">
        <v>10076571.43</v>
      </c>
      <c r="J479" t="s">
        <v>641</v>
      </c>
    </row>
    <row r="480" spans="1:10">
      <c r="A480">
        <v>3</v>
      </c>
      <c r="B480">
        <v>4</v>
      </c>
      <c r="C480" t="s">
        <v>720</v>
      </c>
      <c r="D480" t="s">
        <v>706</v>
      </c>
      <c r="E480" t="s">
        <v>653</v>
      </c>
      <c r="F480">
        <v>120565.81</v>
      </c>
      <c r="G480">
        <v>0</v>
      </c>
      <c r="H480" t="s">
        <v>602</v>
      </c>
      <c r="I480">
        <v>10197137.24</v>
      </c>
      <c r="J480" t="s">
        <v>641</v>
      </c>
    </row>
    <row r="481" hidden="1" spans="1:10">
      <c r="A481">
        <v>3</v>
      </c>
      <c r="B481">
        <v>5</v>
      </c>
      <c r="C481" t="s">
        <v>732</v>
      </c>
      <c r="D481" t="s">
        <v>647</v>
      </c>
      <c r="E481" t="s">
        <v>671</v>
      </c>
      <c r="F481">
        <v>0</v>
      </c>
      <c r="G481">
        <v>1300.68</v>
      </c>
      <c r="H481" t="s">
        <v>602</v>
      </c>
      <c r="I481">
        <v>10195836.56</v>
      </c>
      <c r="J481" t="s">
        <v>641</v>
      </c>
    </row>
    <row r="482" hidden="1" spans="1:10">
      <c r="A482">
        <v>3</v>
      </c>
      <c r="B482">
        <v>5</v>
      </c>
      <c r="C482" t="s">
        <v>732</v>
      </c>
      <c r="D482" t="s">
        <v>672</v>
      </c>
      <c r="E482" t="s">
        <v>671</v>
      </c>
      <c r="F482">
        <v>0</v>
      </c>
      <c r="G482">
        <v>11295.93</v>
      </c>
      <c r="H482" t="s">
        <v>602</v>
      </c>
      <c r="I482">
        <v>10184540.63</v>
      </c>
      <c r="J482" t="s">
        <v>641</v>
      </c>
    </row>
    <row r="483" hidden="1" spans="1:10">
      <c r="A483">
        <v>3</v>
      </c>
      <c r="B483">
        <v>5</v>
      </c>
      <c r="C483" t="s">
        <v>732</v>
      </c>
      <c r="D483" t="s">
        <v>677</v>
      </c>
      <c r="E483" t="s">
        <v>671</v>
      </c>
      <c r="F483">
        <v>0</v>
      </c>
      <c r="G483">
        <v>35818.8</v>
      </c>
      <c r="H483" t="s">
        <v>602</v>
      </c>
      <c r="I483">
        <v>10148721.83</v>
      </c>
      <c r="J483" t="s">
        <v>641</v>
      </c>
    </row>
    <row r="484" hidden="1" spans="1:10">
      <c r="A484">
        <v>3</v>
      </c>
      <c r="B484">
        <v>5</v>
      </c>
      <c r="C484" t="s">
        <v>732</v>
      </c>
      <c r="D484" t="s">
        <v>692</v>
      </c>
      <c r="E484" t="s">
        <v>671</v>
      </c>
      <c r="F484">
        <v>0</v>
      </c>
      <c r="G484">
        <v>1560.82</v>
      </c>
      <c r="H484" t="s">
        <v>602</v>
      </c>
      <c r="I484">
        <v>10147161.01</v>
      </c>
      <c r="J484" t="s">
        <v>641</v>
      </c>
    </row>
    <row r="485" hidden="1" spans="1:10">
      <c r="A485">
        <v>3</v>
      </c>
      <c r="B485">
        <v>5</v>
      </c>
      <c r="C485" t="s">
        <v>732</v>
      </c>
      <c r="D485" t="s">
        <v>683</v>
      </c>
      <c r="E485" t="s">
        <v>671</v>
      </c>
      <c r="F485">
        <v>0</v>
      </c>
      <c r="G485">
        <v>1170.62</v>
      </c>
      <c r="H485" t="s">
        <v>602</v>
      </c>
      <c r="I485">
        <v>10145990.39</v>
      </c>
      <c r="J485" t="s">
        <v>641</v>
      </c>
    </row>
    <row r="486" hidden="1" spans="1:10">
      <c r="A486">
        <v>3</v>
      </c>
      <c r="B486">
        <v>5</v>
      </c>
      <c r="C486" t="s">
        <v>732</v>
      </c>
      <c r="D486" t="s">
        <v>664</v>
      </c>
      <c r="E486" t="s">
        <v>671</v>
      </c>
      <c r="F486">
        <v>0</v>
      </c>
      <c r="G486">
        <v>12666.65</v>
      </c>
      <c r="H486" t="s">
        <v>602</v>
      </c>
      <c r="I486">
        <v>10133323.74</v>
      </c>
      <c r="J486" t="s">
        <v>641</v>
      </c>
    </row>
    <row r="487" spans="1:10">
      <c r="A487">
        <v>3</v>
      </c>
      <c r="B487">
        <v>5</v>
      </c>
      <c r="C487" t="s">
        <v>732</v>
      </c>
      <c r="D487" t="s">
        <v>719</v>
      </c>
      <c r="E487" t="s">
        <v>653</v>
      </c>
      <c r="F487">
        <v>2685.9</v>
      </c>
      <c r="G487">
        <v>0</v>
      </c>
      <c r="H487" t="s">
        <v>602</v>
      </c>
      <c r="I487">
        <v>10136009.64</v>
      </c>
      <c r="J487" t="s">
        <v>641</v>
      </c>
    </row>
    <row r="488" spans="1:10">
      <c r="A488">
        <v>3</v>
      </c>
      <c r="B488">
        <v>5</v>
      </c>
      <c r="C488" t="s">
        <v>732</v>
      </c>
      <c r="D488" t="s">
        <v>667</v>
      </c>
      <c r="E488" t="s">
        <v>653</v>
      </c>
      <c r="F488">
        <v>52370.01</v>
      </c>
      <c r="G488">
        <v>0</v>
      </c>
      <c r="H488" t="s">
        <v>602</v>
      </c>
      <c r="I488">
        <v>10188379.65</v>
      </c>
      <c r="J488" t="s">
        <v>641</v>
      </c>
    </row>
    <row r="489" spans="1:10">
      <c r="A489">
        <v>3</v>
      </c>
      <c r="B489">
        <v>5</v>
      </c>
      <c r="C489" t="s">
        <v>732</v>
      </c>
      <c r="D489" t="s">
        <v>668</v>
      </c>
      <c r="E489" t="s">
        <v>653</v>
      </c>
      <c r="F489">
        <v>9984.74</v>
      </c>
      <c r="G489">
        <v>0</v>
      </c>
      <c r="H489" t="s">
        <v>602</v>
      </c>
      <c r="I489">
        <v>10198364.39</v>
      </c>
      <c r="J489" t="s">
        <v>641</v>
      </c>
    </row>
    <row r="490" spans="1:10">
      <c r="A490">
        <v>3</v>
      </c>
      <c r="B490">
        <v>5</v>
      </c>
      <c r="C490" t="s">
        <v>732</v>
      </c>
      <c r="D490" t="s">
        <v>742</v>
      </c>
      <c r="E490" t="s">
        <v>653</v>
      </c>
      <c r="F490">
        <v>928.58</v>
      </c>
      <c r="G490">
        <v>0</v>
      </c>
      <c r="H490" t="s">
        <v>602</v>
      </c>
      <c r="I490">
        <v>10199292.97</v>
      </c>
      <c r="J490" t="s">
        <v>641</v>
      </c>
    </row>
    <row r="491" spans="1:10">
      <c r="A491">
        <v>3</v>
      </c>
      <c r="B491">
        <v>5</v>
      </c>
      <c r="C491" t="s">
        <v>732</v>
      </c>
      <c r="D491" t="s">
        <v>654</v>
      </c>
      <c r="E491" t="s">
        <v>653</v>
      </c>
      <c r="F491">
        <v>21986.41</v>
      </c>
      <c r="G491">
        <v>0</v>
      </c>
      <c r="H491" t="s">
        <v>602</v>
      </c>
      <c r="I491">
        <v>10221279.38</v>
      </c>
      <c r="J491" t="s">
        <v>641</v>
      </c>
    </row>
    <row r="492" spans="1:10">
      <c r="A492">
        <v>3</v>
      </c>
      <c r="B492">
        <v>5</v>
      </c>
      <c r="C492" t="s">
        <v>732</v>
      </c>
      <c r="D492" t="s">
        <v>706</v>
      </c>
      <c r="E492" t="s">
        <v>653</v>
      </c>
      <c r="F492">
        <v>64890.86</v>
      </c>
      <c r="G492">
        <v>0</v>
      </c>
      <c r="H492" t="s">
        <v>602</v>
      </c>
      <c r="I492">
        <v>10286170.24</v>
      </c>
      <c r="J492" t="s">
        <v>641</v>
      </c>
    </row>
    <row r="493" hidden="1" spans="1:10">
      <c r="A493">
        <v>3</v>
      </c>
      <c r="B493">
        <v>6</v>
      </c>
      <c r="C493" t="s">
        <v>733</v>
      </c>
      <c r="D493" t="s">
        <v>647</v>
      </c>
      <c r="E493" t="s">
        <v>671</v>
      </c>
      <c r="F493">
        <v>0</v>
      </c>
      <c r="G493">
        <v>1330.7</v>
      </c>
      <c r="H493" t="s">
        <v>602</v>
      </c>
      <c r="I493">
        <v>10284839.54</v>
      </c>
      <c r="J493" t="s">
        <v>641</v>
      </c>
    </row>
    <row r="494" hidden="1" spans="1:10">
      <c r="A494">
        <v>3</v>
      </c>
      <c r="B494">
        <v>6</v>
      </c>
      <c r="C494" t="s">
        <v>733</v>
      </c>
      <c r="D494" t="s">
        <v>644</v>
      </c>
      <c r="E494" t="s">
        <v>671</v>
      </c>
      <c r="F494">
        <v>0</v>
      </c>
      <c r="G494">
        <v>1820.96</v>
      </c>
      <c r="H494" t="s">
        <v>602</v>
      </c>
      <c r="I494">
        <v>10283018.58</v>
      </c>
      <c r="J494" t="s">
        <v>641</v>
      </c>
    </row>
    <row r="495" hidden="1" spans="1:10">
      <c r="A495">
        <v>3</v>
      </c>
      <c r="B495">
        <v>6</v>
      </c>
      <c r="C495" t="s">
        <v>733</v>
      </c>
      <c r="D495" t="s">
        <v>661</v>
      </c>
      <c r="E495" t="s">
        <v>671</v>
      </c>
      <c r="F495">
        <v>0</v>
      </c>
      <c r="G495">
        <v>10815.68</v>
      </c>
      <c r="H495" t="s">
        <v>602</v>
      </c>
      <c r="I495">
        <v>10272202.9</v>
      </c>
      <c r="J495" t="s">
        <v>641</v>
      </c>
    </row>
    <row r="496" hidden="1" spans="1:10">
      <c r="A496">
        <v>3</v>
      </c>
      <c r="B496">
        <v>6</v>
      </c>
      <c r="C496" t="s">
        <v>733</v>
      </c>
      <c r="D496" t="s">
        <v>745</v>
      </c>
      <c r="E496" t="s">
        <v>671</v>
      </c>
      <c r="F496">
        <v>0</v>
      </c>
      <c r="G496">
        <v>17489.18</v>
      </c>
      <c r="H496" t="s">
        <v>602</v>
      </c>
      <c r="I496">
        <v>10254713.72</v>
      </c>
      <c r="J496" t="s">
        <v>641</v>
      </c>
    </row>
    <row r="497" hidden="1" spans="1:10">
      <c r="A497">
        <v>3</v>
      </c>
      <c r="B497">
        <v>6</v>
      </c>
      <c r="C497" t="s">
        <v>733</v>
      </c>
      <c r="D497" t="s">
        <v>677</v>
      </c>
      <c r="E497" t="s">
        <v>671</v>
      </c>
      <c r="F497">
        <v>0</v>
      </c>
      <c r="G497">
        <v>8484.45</v>
      </c>
      <c r="H497" t="s">
        <v>602</v>
      </c>
      <c r="I497">
        <v>10246229.27</v>
      </c>
      <c r="J497" t="s">
        <v>641</v>
      </c>
    </row>
    <row r="498" hidden="1" spans="1:10">
      <c r="A498">
        <v>3</v>
      </c>
      <c r="B498">
        <v>6</v>
      </c>
      <c r="C498" t="s">
        <v>733</v>
      </c>
      <c r="D498" t="s">
        <v>672</v>
      </c>
      <c r="E498" t="s">
        <v>671</v>
      </c>
      <c r="F498">
        <v>0</v>
      </c>
      <c r="G498">
        <v>5993.15</v>
      </c>
      <c r="H498" t="s">
        <v>602</v>
      </c>
      <c r="I498">
        <v>10240236.12</v>
      </c>
      <c r="J498" t="s">
        <v>641</v>
      </c>
    </row>
    <row r="499" spans="1:10">
      <c r="A499">
        <v>3</v>
      </c>
      <c r="B499">
        <v>6</v>
      </c>
      <c r="C499" t="s">
        <v>733</v>
      </c>
      <c r="D499" t="s">
        <v>652</v>
      </c>
      <c r="E499" t="s">
        <v>653</v>
      </c>
      <c r="F499">
        <v>3255.03</v>
      </c>
      <c r="G499">
        <v>0</v>
      </c>
      <c r="H499" t="s">
        <v>602</v>
      </c>
      <c r="I499">
        <v>10243491.15</v>
      </c>
      <c r="J499" t="s">
        <v>641</v>
      </c>
    </row>
    <row r="500" spans="1:10">
      <c r="A500">
        <v>3</v>
      </c>
      <c r="B500">
        <v>6</v>
      </c>
      <c r="C500" t="s">
        <v>733</v>
      </c>
      <c r="D500" t="s">
        <v>668</v>
      </c>
      <c r="E500" t="s">
        <v>653</v>
      </c>
      <c r="F500">
        <v>76403.27</v>
      </c>
      <c r="G500">
        <v>0</v>
      </c>
      <c r="H500" t="s">
        <v>602</v>
      </c>
      <c r="I500">
        <v>10319894.42</v>
      </c>
      <c r="J500" t="s">
        <v>641</v>
      </c>
    </row>
    <row r="501" spans="1:10">
      <c r="A501">
        <v>3</v>
      </c>
      <c r="B501">
        <v>6</v>
      </c>
      <c r="C501" t="s">
        <v>733</v>
      </c>
      <c r="D501" t="s">
        <v>667</v>
      </c>
      <c r="E501" t="s">
        <v>653</v>
      </c>
      <c r="F501">
        <v>53917.64</v>
      </c>
      <c r="G501">
        <v>0</v>
      </c>
      <c r="H501" t="s">
        <v>602</v>
      </c>
      <c r="I501">
        <v>10373812.06</v>
      </c>
      <c r="J501" t="s">
        <v>641</v>
      </c>
    </row>
    <row r="502" spans="1:10">
      <c r="A502">
        <v>3</v>
      </c>
      <c r="B502">
        <v>6</v>
      </c>
      <c r="C502" t="s">
        <v>733</v>
      </c>
      <c r="D502" t="s">
        <v>706</v>
      </c>
      <c r="E502" t="s">
        <v>653</v>
      </c>
      <c r="F502">
        <v>17523.23</v>
      </c>
      <c r="G502">
        <v>0</v>
      </c>
      <c r="H502" t="s">
        <v>602</v>
      </c>
      <c r="I502">
        <v>10391335.29</v>
      </c>
      <c r="J502" t="s">
        <v>641</v>
      </c>
    </row>
    <row r="503" spans="1:10">
      <c r="A503">
        <v>3</v>
      </c>
      <c r="B503">
        <v>6</v>
      </c>
      <c r="C503" t="s">
        <v>733</v>
      </c>
      <c r="D503" t="s">
        <v>673</v>
      </c>
      <c r="E503" t="s">
        <v>653</v>
      </c>
      <c r="F503">
        <v>12091.52</v>
      </c>
      <c r="G503">
        <v>0</v>
      </c>
      <c r="H503" t="s">
        <v>602</v>
      </c>
      <c r="I503">
        <v>10403426.81</v>
      </c>
      <c r="J503" t="s">
        <v>641</v>
      </c>
    </row>
    <row r="504" spans="1:10">
      <c r="A504">
        <v>3</v>
      </c>
      <c r="B504">
        <v>6</v>
      </c>
      <c r="C504" t="s">
        <v>733</v>
      </c>
      <c r="D504" t="s">
        <v>719</v>
      </c>
      <c r="E504" t="s">
        <v>653</v>
      </c>
      <c r="F504">
        <v>4163.64</v>
      </c>
      <c r="G504">
        <v>0</v>
      </c>
      <c r="H504" t="s">
        <v>602</v>
      </c>
      <c r="I504">
        <v>10407590.45</v>
      </c>
      <c r="J504" t="s">
        <v>641</v>
      </c>
    </row>
    <row r="505" spans="1:10">
      <c r="A505">
        <v>3</v>
      </c>
      <c r="B505">
        <v>6</v>
      </c>
      <c r="C505" t="s">
        <v>733</v>
      </c>
      <c r="D505" t="s">
        <v>655</v>
      </c>
      <c r="E505" t="s">
        <v>653</v>
      </c>
      <c r="F505">
        <v>9575.35</v>
      </c>
      <c r="G505">
        <v>0</v>
      </c>
      <c r="H505" t="s">
        <v>602</v>
      </c>
      <c r="I505">
        <v>10417165.8</v>
      </c>
      <c r="J505" t="s">
        <v>641</v>
      </c>
    </row>
    <row r="506" spans="1:10">
      <c r="A506">
        <v>3</v>
      </c>
      <c r="B506">
        <v>6</v>
      </c>
      <c r="C506" t="s">
        <v>733</v>
      </c>
      <c r="D506" t="s">
        <v>734</v>
      </c>
      <c r="E506" t="s">
        <v>653</v>
      </c>
      <c r="F506">
        <v>12620.72</v>
      </c>
      <c r="G506">
        <v>0</v>
      </c>
      <c r="H506" t="s">
        <v>602</v>
      </c>
      <c r="I506">
        <v>10429786.52</v>
      </c>
      <c r="J506" t="s">
        <v>641</v>
      </c>
    </row>
    <row r="507" hidden="1" spans="1:10">
      <c r="A507">
        <v>3</v>
      </c>
      <c r="B507">
        <v>7</v>
      </c>
      <c r="C507" t="s">
        <v>638</v>
      </c>
      <c r="D507" t="s">
        <v>647</v>
      </c>
      <c r="E507" t="s">
        <v>671</v>
      </c>
      <c r="F507">
        <v>0</v>
      </c>
      <c r="G507">
        <v>1470.78</v>
      </c>
      <c r="H507" t="s">
        <v>602</v>
      </c>
      <c r="I507">
        <v>10428315.74</v>
      </c>
      <c r="J507" t="s">
        <v>641</v>
      </c>
    </row>
    <row r="508" hidden="1" spans="1:10">
      <c r="A508">
        <v>3</v>
      </c>
      <c r="B508">
        <v>7</v>
      </c>
      <c r="C508" t="s">
        <v>638</v>
      </c>
      <c r="D508" t="s">
        <v>644</v>
      </c>
      <c r="E508" t="s">
        <v>671</v>
      </c>
      <c r="F508">
        <v>0</v>
      </c>
      <c r="G508">
        <v>4222.22</v>
      </c>
      <c r="H508" t="s">
        <v>602</v>
      </c>
      <c r="I508">
        <v>10424093.52</v>
      </c>
      <c r="J508" t="s">
        <v>641</v>
      </c>
    </row>
    <row r="509" hidden="1" spans="1:10">
      <c r="A509">
        <v>3</v>
      </c>
      <c r="B509">
        <v>7</v>
      </c>
      <c r="C509" t="s">
        <v>638</v>
      </c>
      <c r="D509" t="s">
        <v>692</v>
      </c>
      <c r="E509" t="s">
        <v>671</v>
      </c>
      <c r="F509">
        <v>0</v>
      </c>
      <c r="G509">
        <v>1580.83</v>
      </c>
      <c r="H509" t="s">
        <v>602</v>
      </c>
      <c r="I509">
        <v>10422512.69</v>
      </c>
      <c r="J509" t="s">
        <v>641</v>
      </c>
    </row>
    <row r="510" hidden="1" spans="1:10">
      <c r="A510">
        <v>3</v>
      </c>
      <c r="B510">
        <v>7</v>
      </c>
      <c r="C510" t="s">
        <v>638</v>
      </c>
      <c r="D510" t="s">
        <v>661</v>
      </c>
      <c r="E510" t="s">
        <v>671</v>
      </c>
      <c r="F510">
        <v>0</v>
      </c>
      <c r="G510">
        <v>31726.67</v>
      </c>
      <c r="H510" t="s">
        <v>602</v>
      </c>
      <c r="I510">
        <v>10390786.02</v>
      </c>
      <c r="J510" t="s">
        <v>641</v>
      </c>
    </row>
    <row r="511" hidden="1" spans="1:10">
      <c r="A511">
        <v>3</v>
      </c>
      <c r="B511">
        <v>7</v>
      </c>
      <c r="C511" t="s">
        <v>638</v>
      </c>
      <c r="D511" t="s">
        <v>677</v>
      </c>
      <c r="E511" t="s">
        <v>671</v>
      </c>
      <c r="F511">
        <v>0</v>
      </c>
      <c r="G511">
        <v>25353.31</v>
      </c>
      <c r="H511" t="s">
        <v>602</v>
      </c>
      <c r="I511">
        <v>10365432.71</v>
      </c>
      <c r="J511" t="s">
        <v>641</v>
      </c>
    </row>
    <row r="512" hidden="1" spans="1:10">
      <c r="A512">
        <v>3</v>
      </c>
      <c r="B512">
        <v>7</v>
      </c>
      <c r="C512" t="s">
        <v>638</v>
      </c>
      <c r="D512" t="s">
        <v>672</v>
      </c>
      <c r="E512" t="s">
        <v>671</v>
      </c>
      <c r="F512">
        <v>0</v>
      </c>
      <c r="G512">
        <v>5893.1</v>
      </c>
      <c r="H512" t="s">
        <v>602</v>
      </c>
      <c r="I512">
        <v>10359539.61</v>
      </c>
      <c r="J512" t="s">
        <v>641</v>
      </c>
    </row>
    <row r="513" spans="1:10">
      <c r="A513">
        <v>3</v>
      </c>
      <c r="B513">
        <v>7</v>
      </c>
      <c r="C513" t="s">
        <v>638</v>
      </c>
      <c r="D513" t="s">
        <v>675</v>
      </c>
      <c r="E513" t="s">
        <v>653</v>
      </c>
      <c r="F513">
        <v>1198.17</v>
      </c>
      <c r="G513">
        <v>0</v>
      </c>
      <c r="H513" t="s">
        <v>602</v>
      </c>
      <c r="I513">
        <v>10360737.78</v>
      </c>
      <c r="J513" t="s">
        <v>641</v>
      </c>
    </row>
    <row r="514" spans="1:10">
      <c r="A514">
        <v>3</v>
      </c>
      <c r="B514">
        <v>7</v>
      </c>
      <c r="C514" t="s">
        <v>638</v>
      </c>
      <c r="D514" t="s">
        <v>655</v>
      </c>
      <c r="E514" t="s">
        <v>653</v>
      </c>
      <c r="F514">
        <v>8517</v>
      </c>
      <c r="G514">
        <v>0</v>
      </c>
      <c r="H514" t="s">
        <v>602</v>
      </c>
      <c r="I514">
        <v>10369254.78</v>
      </c>
      <c r="J514" t="s">
        <v>641</v>
      </c>
    </row>
    <row r="515" spans="1:10">
      <c r="A515">
        <v>3</v>
      </c>
      <c r="B515">
        <v>7</v>
      </c>
      <c r="C515" t="s">
        <v>638</v>
      </c>
      <c r="D515" t="s">
        <v>668</v>
      </c>
      <c r="E515" t="s">
        <v>653</v>
      </c>
      <c r="F515">
        <v>37043.41</v>
      </c>
      <c r="G515">
        <v>0</v>
      </c>
      <c r="H515" t="s">
        <v>602</v>
      </c>
      <c r="I515">
        <v>10406298.19</v>
      </c>
      <c r="J515" t="s">
        <v>641</v>
      </c>
    </row>
    <row r="516" spans="1:10">
      <c r="A516">
        <v>3</v>
      </c>
      <c r="B516">
        <v>7</v>
      </c>
      <c r="C516" t="s">
        <v>638</v>
      </c>
      <c r="D516" t="s">
        <v>706</v>
      </c>
      <c r="E516" t="s">
        <v>653</v>
      </c>
      <c r="F516">
        <v>17173.76</v>
      </c>
      <c r="G516">
        <v>0</v>
      </c>
      <c r="H516" t="s">
        <v>602</v>
      </c>
      <c r="I516">
        <v>10423471.95</v>
      </c>
      <c r="J516" t="s">
        <v>641</v>
      </c>
    </row>
    <row r="517" spans="1:10">
      <c r="A517">
        <v>3</v>
      </c>
      <c r="B517">
        <v>7</v>
      </c>
      <c r="C517" t="s">
        <v>638</v>
      </c>
      <c r="D517" t="s">
        <v>673</v>
      </c>
      <c r="E517" t="s">
        <v>653</v>
      </c>
      <c r="F517">
        <v>12281.24</v>
      </c>
      <c r="G517">
        <v>0</v>
      </c>
      <c r="H517" t="s">
        <v>602</v>
      </c>
      <c r="I517">
        <v>10435753.19</v>
      </c>
      <c r="J517" t="s">
        <v>641</v>
      </c>
    </row>
    <row r="518" spans="1:10">
      <c r="A518">
        <v>3</v>
      </c>
      <c r="B518">
        <v>7</v>
      </c>
      <c r="C518" t="s">
        <v>638</v>
      </c>
      <c r="D518" t="s">
        <v>719</v>
      </c>
      <c r="E518" t="s">
        <v>653</v>
      </c>
      <c r="F518">
        <v>9086.1</v>
      </c>
      <c r="G518">
        <v>0</v>
      </c>
      <c r="H518" t="s">
        <v>602</v>
      </c>
      <c r="I518">
        <v>10444839.29</v>
      </c>
      <c r="J518" t="s">
        <v>641</v>
      </c>
    </row>
    <row r="519" spans="1:10">
      <c r="A519">
        <v>3</v>
      </c>
      <c r="B519">
        <v>7</v>
      </c>
      <c r="C519" t="s">
        <v>638</v>
      </c>
      <c r="D519" t="s">
        <v>742</v>
      </c>
      <c r="E519" t="s">
        <v>653</v>
      </c>
      <c r="F519">
        <v>968.52</v>
      </c>
      <c r="G519">
        <v>0</v>
      </c>
      <c r="H519" t="s">
        <v>602</v>
      </c>
      <c r="I519">
        <v>10445807.81</v>
      </c>
      <c r="J519" t="s">
        <v>641</v>
      </c>
    </row>
    <row r="520" spans="1:10">
      <c r="A520">
        <v>3</v>
      </c>
      <c r="B520">
        <v>7</v>
      </c>
      <c r="C520" t="s">
        <v>638</v>
      </c>
      <c r="D520" t="s">
        <v>734</v>
      </c>
      <c r="E520" t="s">
        <v>653</v>
      </c>
      <c r="F520">
        <v>12880.33</v>
      </c>
      <c r="G520">
        <v>0</v>
      </c>
      <c r="H520" t="s">
        <v>602</v>
      </c>
      <c r="I520">
        <v>10458688.14</v>
      </c>
      <c r="J520" t="s">
        <v>641</v>
      </c>
    </row>
    <row r="521" hidden="1" spans="1:10">
      <c r="A521">
        <v>3</v>
      </c>
      <c r="B521">
        <v>8</v>
      </c>
      <c r="C521" t="s">
        <v>659</v>
      </c>
      <c r="D521" t="s">
        <v>647</v>
      </c>
      <c r="E521" t="s">
        <v>671</v>
      </c>
      <c r="F521">
        <v>0</v>
      </c>
      <c r="G521">
        <v>6153.25</v>
      </c>
      <c r="H521" t="s">
        <v>602</v>
      </c>
      <c r="I521">
        <v>10452534.89</v>
      </c>
      <c r="J521" t="s">
        <v>641</v>
      </c>
    </row>
    <row r="522" hidden="1" spans="1:10">
      <c r="A522">
        <v>3</v>
      </c>
      <c r="B522">
        <v>8</v>
      </c>
      <c r="C522" t="s">
        <v>659</v>
      </c>
      <c r="D522" t="s">
        <v>643</v>
      </c>
      <c r="E522" t="s">
        <v>671</v>
      </c>
      <c r="F522">
        <v>0</v>
      </c>
      <c r="G522">
        <v>30486</v>
      </c>
      <c r="H522" t="s">
        <v>602</v>
      </c>
      <c r="I522">
        <v>10422048.89</v>
      </c>
      <c r="J522" t="s">
        <v>641</v>
      </c>
    </row>
    <row r="523" hidden="1" spans="1:10">
      <c r="A523">
        <v>3</v>
      </c>
      <c r="B523">
        <v>8</v>
      </c>
      <c r="C523" t="s">
        <v>659</v>
      </c>
      <c r="D523" t="s">
        <v>679</v>
      </c>
      <c r="E523" t="s">
        <v>671</v>
      </c>
      <c r="F523">
        <v>0</v>
      </c>
      <c r="G523">
        <v>920.48</v>
      </c>
      <c r="H523" t="s">
        <v>602</v>
      </c>
      <c r="I523">
        <v>10421128.41</v>
      </c>
      <c r="J523" t="s">
        <v>641</v>
      </c>
    </row>
    <row r="524" hidden="1" spans="1:10">
      <c r="A524">
        <v>3</v>
      </c>
      <c r="B524">
        <v>8</v>
      </c>
      <c r="C524" t="s">
        <v>659</v>
      </c>
      <c r="D524" t="s">
        <v>692</v>
      </c>
      <c r="E524" t="s">
        <v>671</v>
      </c>
      <c r="F524">
        <v>0</v>
      </c>
      <c r="G524">
        <v>4622.43</v>
      </c>
      <c r="H524" t="s">
        <v>602</v>
      </c>
      <c r="I524">
        <v>10416505.98</v>
      </c>
      <c r="J524" t="s">
        <v>641</v>
      </c>
    </row>
    <row r="525" hidden="1" spans="1:10">
      <c r="A525">
        <v>3</v>
      </c>
      <c r="B525">
        <v>8</v>
      </c>
      <c r="C525" t="s">
        <v>659</v>
      </c>
      <c r="D525" t="s">
        <v>672</v>
      </c>
      <c r="E525" t="s">
        <v>671</v>
      </c>
      <c r="F525">
        <v>0</v>
      </c>
      <c r="G525">
        <v>17869.39</v>
      </c>
      <c r="H525" t="s">
        <v>602</v>
      </c>
      <c r="I525">
        <v>10398636.59</v>
      </c>
      <c r="J525" t="s">
        <v>641</v>
      </c>
    </row>
    <row r="526" spans="1:10">
      <c r="A526">
        <v>3</v>
      </c>
      <c r="B526">
        <v>8</v>
      </c>
      <c r="C526" t="s">
        <v>659</v>
      </c>
      <c r="D526" t="s">
        <v>742</v>
      </c>
      <c r="E526" t="s">
        <v>653</v>
      </c>
      <c r="F526">
        <v>499.24</v>
      </c>
      <c r="G526">
        <v>0</v>
      </c>
      <c r="H526" t="s">
        <v>602</v>
      </c>
      <c r="I526">
        <v>10399135.83</v>
      </c>
      <c r="J526" t="s">
        <v>641</v>
      </c>
    </row>
    <row r="527" spans="1:10">
      <c r="A527">
        <v>3</v>
      </c>
      <c r="B527">
        <v>8</v>
      </c>
      <c r="C527" t="s">
        <v>659</v>
      </c>
      <c r="D527" t="s">
        <v>680</v>
      </c>
      <c r="E527" t="s">
        <v>653</v>
      </c>
      <c r="F527">
        <v>938.57</v>
      </c>
      <c r="G527">
        <v>0</v>
      </c>
      <c r="H527" t="s">
        <v>602</v>
      </c>
      <c r="I527">
        <v>10400074.4</v>
      </c>
      <c r="J527" t="s">
        <v>641</v>
      </c>
    </row>
    <row r="528" spans="1:10">
      <c r="A528">
        <v>3</v>
      </c>
      <c r="B528">
        <v>8</v>
      </c>
      <c r="C528" t="s">
        <v>659</v>
      </c>
      <c r="D528" t="s">
        <v>655</v>
      </c>
      <c r="E528" t="s">
        <v>653</v>
      </c>
      <c r="F528">
        <v>2156.71</v>
      </c>
      <c r="G528">
        <v>0</v>
      </c>
      <c r="H528" t="s">
        <v>602</v>
      </c>
      <c r="I528">
        <v>10402231.11</v>
      </c>
      <c r="J528" t="s">
        <v>641</v>
      </c>
    </row>
    <row r="529" spans="1:10">
      <c r="A529">
        <v>3</v>
      </c>
      <c r="B529">
        <v>8</v>
      </c>
      <c r="C529" t="s">
        <v>659</v>
      </c>
      <c r="D529" t="s">
        <v>667</v>
      </c>
      <c r="E529" t="s">
        <v>653</v>
      </c>
      <c r="F529">
        <v>54366.96</v>
      </c>
      <c r="G529">
        <v>0</v>
      </c>
      <c r="H529" t="s">
        <v>602</v>
      </c>
      <c r="I529">
        <v>10456598.07</v>
      </c>
      <c r="J529" t="s">
        <v>641</v>
      </c>
    </row>
    <row r="530" spans="1:10">
      <c r="A530">
        <v>3</v>
      </c>
      <c r="B530">
        <v>8</v>
      </c>
      <c r="C530" t="s">
        <v>659</v>
      </c>
      <c r="D530" t="s">
        <v>719</v>
      </c>
      <c r="E530" t="s">
        <v>653</v>
      </c>
      <c r="F530">
        <v>4702.81</v>
      </c>
      <c r="G530">
        <v>0</v>
      </c>
      <c r="H530" t="s">
        <v>602</v>
      </c>
      <c r="I530">
        <v>10461300.88</v>
      </c>
      <c r="J530" t="s">
        <v>641</v>
      </c>
    </row>
    <row r="531" spans="1:10">
      <c r="A531">
        <v>3</v>
      </c>
      <c r="B531">
        <v>8</v>
      </c>
      <c r="C531" t="s">
        <v>659</v>
      </c>
      <c r="D531" t="s">
        <v>658</v>
      </c>
      <c r="E531" t="s">
        <v>653</v>
      </c>
      <c r="F531">
        <v>33189.25</v>
      </c>
      <c r="G531">
        <v>0</v>
      </c>
      <c r="H531" t="s">
        <v>602</v>
      </c>
      <c r="I531">
        <v>10494490.13</v>
      </c>
      <c r="J531" t="s">
        <v>641</v>
      </c>
    </row>
    <row r="532" spans="1:10">
      <c r="A532">
        <v>3</v>
      </c>
      <c r="B532">
        <v>8</v>
      </c>
      <c r="C532" t="s">
        <v>659</v>
      </c>
      <c r="D532" t="s">
        <v>734</v>
      </c>
      <c r="E532" t="s">
        <v>653</v>
      </c>
      <c r="F532">
        <v>110231.64</v>
      </c>
      <c r="G532">
        <v>0</v>
      </c>
      <c r="H532" t="s">
        <v>602</v>
      </c>
      <c r="I532">
        <v>10604721.77</v>
      </c>
      <c r="J532" t="s">
        <v>641</v>
      </c>
    </row>
    <row r="533" hidden="1" spans="1:10">
      <c r="A533">
        <v>3</v>
      </c>
      <c r="B533">
        <v>11</v>
      </c>
      <c r="C533" t="s">
        <v>670</v>
      </c>
      <c r="D533" t="s">
        <v>649</v>
      </c>
      <c r="E533" t="s">
        <v>671</v>
      </c>
      <c r="F533">
        <v>0</v>
      </c>
      <c r="G533">
        <v>14027.36</v>
      </c>
      <c r="H533" t="s">
        <v>602</v>
      </c>
      <c r="I533">
        <v>10590694.41</v>
      </c>
      <c r="J533" t="s">
        <v>641</v>
      </c>
    </row>
    <row r="534" hidden="1" spans="1:10">
      <c r="A534">
        <v>3</v>
      </c>
      <c r="B534">
        <v>11</v>
      </c>
      <c r="C534" t="s">
        <v>670</v>
      </c>
      <c r="D534" t="s">
        <v>643</v>
      </c>
      <c r="E534" t="s">
        <v>671</v>
      </c>
      <c r="F534">
        <v>0</v>
      </c>
      <c r="G534">
        <v>12326.47</v>
      </c>
      <c r="H534" t="s">
        <v>602</v>
      </c>
      <c r="I534">
        <v>10578367.94</v>
      </c>
      <c r="J534" t="s">
        <v>641</v>
      </c>
    </row>
    <row r="535" hidden="1" spans="1:10">
      <c r="A535">
        <v>3</v>
      </c>
      <c r="B535">
        <v>11</v>
      </c>
      <c r="C535" t="s">
        <v>670</v>
      </c>
      <c r="D535" t="s">
        <v>692</v>
      </c>
      <c r="E535" t="s">
        <v>671</v>
      </c>
      <c r="F535">
        <v>0</v>
      </c>
      <c r="G535">
        <v>1500.79</v>
      </c>
      <c r="H535" t="s">
        <v>602</v>
      </c>
      <c r="I535">
        <v>10576867.15</v>
      </c>
      <c r="J535" t="s">
        <v>641</v>
      </c>
    </row>
    <row r="536" hidden="1" spans="1:10">
      <c r="A536">
        <v>3</v>
      </c>
      <c r="B536">
        <v>11</v>
      </c>
      <c r="C536" t="s">
        <v>670</v>
      </c>
      <c r="D536" t="s">
        <v>661</v>
      </c>
      <c r="E536" t="s">
        <v>671</v>
      </c>
      <c r="F536">
        <v>0</v>
      </c>
      <c r="G536">
        <v>5322.79</v>
      </c>
      <c r="H536" t="s">
        <v>602</v>
      </c>
      <c r="I536">
        <v>10571544.36</v>
      </c>
      <c r="J536" t="s">
        <v>641</v>
      </c>
    </row>
    <row r="537" hidden="1" spans="1:10">
      <c r="A537">
        <v>3</v>
      </c>
      <c r="B537">
        <v>11</v>
      </c>
      <c r="C537" t="s">
        <v>670</v>
      </c>
      <c r="D537" t="s">
        <v>672</v>
      </c>
      <c r="E537" t="s">
        <v>671</v>
      </c>
      <c r="F537">
        <v>0</v>
      </c>
      <c r="G537">
        <v>6053.18</v>
      </c>
      <c r="H537" t="s">
        <v>602</v>
      </c>
      <c r="I537">
        <v>10565491.18</v>
      </c>
      <c r="J537" t="s">
        <v>641</v>
      </c>
    </row>
    <row r="538" hidden="1" spans="1:10">
      <c r="A538">
        <v>3</v>
      </c>
      <c r="B538">
        <v>11</v>
      </c>
      <c r="C538" t="s">
        <v>670</v>
      </c>
      <c r="D538" t="s">
        <v>682</v>
      </c>
      <c r="E538" t="s">
        <v>671</v>
      </c>
      <c r="F538">
        <v>0</v>
      </c>
      <c r="G538">
        <v>3231.7</v>
      </c>
      <c r="H538" t="s">
        <v>602</v>
      </c>
      <c r="I538">
        <v>10562259.48</v>
      </c>
      <c r="J538" t="s">
        <v>641</v>
      </c>
    </row>
    <row r="539" spans="1:10">
      <c r="A539">
        <v>3</v>
      </c>
      <c r="B539">
        <v>11</v>
      </c>
      <c r="C539" t="s">
        <v>670</v>
      </c>
      <c r="D539" t="s">
        <v>652</v>
      </c>
      <c r="E539" t="s">
        <v>653</v>
      </c>
      <c r="F539">
        <v>3115.23</v>
      </c>
      <c r="G539">
        <v>0</v>
      </c>
      <c r="H539" t="s">
        <v>602</v>
      </c>
      <c r="I539">
        <v>10565374.71</v>
      </c>
      <c r="J539" t="s">
        <v>641</v>
      </c>
    </row>
    <row r="540" spans="1:10">
      <c r="A540">
        <v>3</v>
      </c>
      <c r="B540">
        <v>11</v>
      </c>
      <c r="C540" t="s">
        <v>670</v>
      </c>
      <c r="D540" t="s">
        <v>668</v>
      </c>
      <c r="E540" t="s">
        <v>653</v>
      </c>
      <c r="F540">
        <v>5361.81</v>
      </c>
      <c r="G540">
        <v>0</v>
      </c>
      <c r="H540" t="s">
        <v>602</v>
      </c>
      <c r="I540">
        <v>10570736.52</v>
      </c>
      <c r="J540" t="s">
        <v>641</v>
      </c>
    </row>
    <row r="541" spans="1:10">
      <c r="A541">
        <v>3</v>
      </c>
      <c r="B541">
        <v>11</v>
      </c>
      <c r="C541" t="s">
        <v>670</v>
      </c>
      <c r="D541" t="s">
        <v>667</v>
      </c>
      <c r="E541" t="s">
        <v>653</v>
      </c>
      <c r="F541">
        <v>211626.74</v>
      </c>
      <c r="G541">
        <v>0</v>
      </c>
      <c r="H541" t="s">
        <v>602</v>
      </c>
      <c r="I541">
        <v>10782363.26</v>
      </c>
      <c r="J541" t="s">
        <v>641</v>
      </c>
    </row>
    <row r="542" spans="1:10">
      <c r="A542">
        <v>3</v>
      </c>
      <c r="B542">
        <v>11</v>
      </c>
      <c r="C542" t="s">
        <v>670</v>
      </c>
      <c r="D542" t="s">
        <v>699</v>
      </c>
      <c r="E542" t="s">
        <v>653</v>
      </c>
      <c r="F542">
        <v>5291.92</v>
      </c>
      <c r="G542">
        <v>0</v>
      </c>
      <c r="H542" t="s">
        <v>602</v>
      </c>
      <c r="I542">
        <v>10787655.18</v>
      </c>
      <c r="J542" t="s">
        <v>641</v>
      </c>
    </row>
    <row r="543" spans="1:10">
      <c r="A543">
        <v>3</v>
      </c>
      <c r="B543">
        <v>11</v>
      </c>
      <c r="C543" t="s">
        <v>670</v>
      </c>
      <c r="D543" t="s">
        <v>706</v>
      </c>
      <c r="E543" t="s">
        <v>653</v>
      </c>
      <c r="F543">
        <v>17233.67</v>
      </c>
      <c r="G543">
        <v>0</v>
      </c>
      <c r="H543" t="s">
        <v>602</v>
      </c>
      <c r="I543">
        <v>10804888.85</v>
      </c>
      <c r="J543" t="s">
        <v>641</v>
      </c>
    </row>
    <row r="544" spans="1:10">
      <c r="A544">
        <v>3</v>
      </c>
      <c r="B544">
        <v>11</v>
      </c>
      <c r="C544" t="s">
        <v>670</v>
      </c>
      <c r="D544" t="s">
        <v>673</v>
      </c>
      <c r="E544" t="s">
        <v>653</v>
      </c>
      <c r="F544">
        <v>12341.15</v>
      </c>
      <c r="G544">
        <v>0</v>
      </c>
      <c r="H544" t="s">
        <v>602</v>
      </c>
      <c r="I544">
        <v>10817230</v>
      </c>
      <c r="J544" t="s">
        <v>641</v>
      </c>
    </row>
    <row r="545" spans="1:10">
      <c r="A545">
        <v>3</v>
      </c>
      <c r="B545">
        <v>11</v>
      </c>
      <c r="C545" t="s">
        <v>670</v>
      </c>
      <c r="D545" t="s">
        <v>658</v>
      </c>
      <c r="E545" t="s">
        <v>653</v>
      </c>
      <c r="F545">
        <v>14727.5</v>
      </c>
      <c r="G545">
        <v>0</v>
      </c>
      <c r="H545" t="s">
        <v>602</v>
      </c>
      <c r="I545">
        <v>10831957.5</v>
      </c>
      <c r="J545" t="s">
        <v>641</v>
      </c>
    </row>
    <row r="546" spans="1:10">
      <c r="A546">
        <v>3</v>
      </c>
      <c r="B546">
        <v>11</v>
      </c>
      <c r="C546" t="s">
        <v>670</v>
      </c>
      <c r="D546" t="s">
        <v>657</v>
      </c>
      <c r="E546" t="s">
        <v>653</v>
      </c>
      <c r="F546">
        <v>1717.38</v>
      </c>
      <c r="G546">
        <v>0</v>
      </c>
      <c r="H546" t="s">
        <v>602</v>
      </c>
      <c r="I546">
        <v>10833674.88</v>
      </c>
      <c r="J546" t="s">
        <v>641</v>
      </c>
    </row>
    <row r="547" hidden="1" spans="1:10">
      <c r="A547">
        <v>3</v>
      </c>
      <c r="B547">
        <v>12</v>
      </c>
      <c r="C547" t="s">
        <v>676</v>
      </c>
      <c r="D547" t="s">
        <v>649</v>
      </c>
      <c r="E547" t="s">
        <v>671</v>
      </c>
      <c r="F547">
        <v>0</v>
      </c>
      <c r="G547">
        <v>54028.36</v>
      </c>
      <c r="H547" t="s">
        <v>602</v>
      </c>
      <c r="I547">
        <v>10779646.52</v>
      </c>
      <c r="J547" t="s">
        <v>641</v>
      </c>
    </row>
    <row r="548" hidden="1" spans="1:10">
      <c r="A548">
        <v>3</v>
      </c>
      <c r="B548">
        <v>12</v>
      </c>
      <c r="C548" t="s">
        <v>676</v>
      </c>
      <c r="D548" t="s">
        <v>647</v>
      </c>
      <c r="E548" t="s">
        <v>671</v>
      </c>
      <c r="F548">
        <v>0</v>
      </c>
      <c r="G548">
        <v>9825.18</v>
      </c>
      <c r="H548" t="s">
        <v>602</v>
      </c>
      <c r="I548">
        <v>10769821.34</v>
      </c>
      <c r="J548" t="s">
        <v>641</v>
      </c>
    </row>
    <row r="549" hidden="1" spans="1:10">
      <c r="A549">
        <v>3</v>
      </c>
      <c r="B549">
        <v>12</v>
      </c>
      <c r="C549" t="s">
        <v>676</v>
      </c>
      <c r="D549" t="s">
        <v>677</v>
      </c>
      <c r="E549" t="s">
        <v>671</v>
      </c>
      <c r="F549">
        <v>0</v>
      </c>
      <c r="G549">
        <v>8504.46</v>
      </c>
      <c r="H549" t="s">
        <v>602</v>
      </c>
      <c r="I549">
        <v>10761316.88</v>
      </c>
      <c r="J549" t="s">
        <v>641</v>
      </c>
    </row>
    <row r="550" hidden="1" spans="1:10">
      <c r="A550">
        <v>3</v>
      </c>
      <c r="B550">
        <v>12</v>
      </c>
      <c r="C550" t="s">
        <v>676</v>
      </c>
      <c r="D550" t="s">
        <v>745</v>
      </c>
      <c r="E550" t="s">
        <v>671</v>
      </c>
      <c r="F550">
        <v>0</v>
      </c>
      <c r="G550">
        <v>39390.67</v>
      </c>
      <c r="H550" t="s">
        <v>602</v>
      </c>
      <c r="I550">
        <v>10721926.21</v>
      </c>
      <c r="J550" t="s">
        <v>641</v>
      </c>
    </row>
    <row r="551" hidden="1" spans="1:10">
      <c r="A551">
        <v>3</v>
      </c>
      <c r="B551">
        <v>12</v>
      </c>
      <c r="C551" t="s">
        <v>676</v>
      </c>
      <c r="D551" t="s">
        <v>683</v>
      </c>
      <c r="E551" t="s">
        <v>671</v>
      </c>
      <c r="F551">
        <v>0</v>
      </c>
      <c r="G551">
        <v>1170.62</v>
      </c>
      <c r="H551" t="s">
        <v>602</v>
      </c>
      <c r="I551">
        <v>10720755.59</v>
      </c>
      <c r="J551" t="s">
        <v>641</v>
      </c>
    </row>
    <row r="552" hidden="1" spans="1:10">
      <c r="A552">
        <v>3</v>
      </c>
      <c r="B552">
        <v>12</v>
      </c>
      <c r="C552" t="s">
        <v>676</v>
      </c>
      <c r="D552" t="s">
        <v>663</v>
      </c>
      <c r="E552" t="s">
        <v>671</v>
      </c>
      <c r="F552">
        <v>0</v>
      </c>
      <c r="G552">
        <v>2301.21</v>
      </c>
      <c r="H552" t="s">
        <v>602</v>
      </c>
      <c r="I552">
        <v>10718454.38</v>
      </c>
      <c r="J552" t="s">
        <v>641</v>
      </c>
    </row>
    <row r="553" hidden="1" spans="1:10">
      <c r="A553">
        <v>3</v>
      </c>
      <c r="B553">
        <v>12</v>
      </c>
      <c r="C553" t="s">
        <v>676</v>
      </c>
      <c r="D553" t="s">
        <v>643</v>
      </c>
      <c r="E553" t="s">
        <v>671</v>
      </c>
      <c r="F553">
        <v>0</v>
      </c>
      <c r="G553">
        <v>6003.15</v>
      </c>
      <c r="H553" t="s">
        <v>602</v>
      </c>
      <c r="I553">
        <v>10712451.23</v>
      </c>
      <c r="J553" t="s">
        <v>641</v>
      </c>
    </row>
    <row r="554" spans="1:10">
      <c r="A554">
        <v>3</v>
      </c>
      <c r="B554">
        <v>12</v>
      </c>
      <c r="C554" t="s">
        <v>676</v>
      </c>
      <c r="D554" t="s">
        <v>719</v>
      </c>
      <c r="E554" t="s">
        <v>653</v>
      </c>
      <c r="F554">
        <v>4143.67</v>
      </c>
      <c r="G554">
        <v>0</v>
      </c>
      <c r="H554" t="s">
        <v>602</v>
      </c>
      <c r="I554">
        <v>10716594.9</v>
      </c>
      <c r="J554" t="s">
        <v>641</v>
      </c>
    </row>
    <row r="555" spans="1:10">
      <c r="A555">
        <v>3</v>
      </c>
      <c r="B555">
        <v>12</v>
      </c>
      <c r="C555" t="s">
        <v>676</v>
      </c>
      <c r="D555" t="s">
        <v>673</v>
      </c>
      <c r="E555" t="s">
        <v>653</v>
      </c>
      <c r="F555">
        <v>6350.3</v>
      </c>
      <c r="G555">
        <v>0</v>
      </c>
      <c r="H555" t="s">
        <v>602</v>
      </c>
      <c r="I555">
        <v>10722945.2</v>
      </c>
      <c r="J555" t="s">
        <v>641</v>
      </c>
    </row>
    <row r="556" spans="1:10">
      <c r="A556">
        <v>3</v>
      </c>
      <c r="B556">
        <v>12</v>
      </c>
      <c r="C556" t="s">
        <v>676</v>
      </c>
      <c r="D556" t="s">
        <v>706</v>
      </c>
      <c r="E556" t="s">
        <v>653</v>
      </c>
      <c r="F556">
        <v>8866.46</v>
      </c>
      <c r="G556">
        <v>0</v>
      </c>
      <c r="H556" t="s">
        <v>602</v>
      </c>
      <c r="I556">
        <v>10731811.66</v>
      </c>
      <c r="J556" t="s">
        <v>641</v>
      </c>
    </row>
    <row r="557" spans="1:10">
      <c r="A557">
        <v>3</v>
      </c>
      <c r="B557">
        <v>12</v>
      </c>
      <c r="C557" t="s">
        <v>676</v>
      </c>
      <c r="D557" t="s">
        <v>667</v>
      </c>
      <c r="E557" t="s">
        <v>653</v>
      </c>
      <c r="F557">
        <v>244586.38</v>
      </c>
      <c r="G557">
        <v>0</v>
      </c>
      <c r="H557" t="s">
        <v>602</v>
      </c>
      <c r="I557">
        <v>10976398.04</v>
      </c>
      <c r="J557" t="s">
        <v>641</v>
      </c>
    </row>
    <row r="558" spans="1:10">
      <c r="A558">
        <v>3</v>
      </c>
      <c r="B558">
        <v>12</v>
      </c>
      <c r="C558" t="s">
        <v>676</v>
      </c>
      <c r="D558" t="s">
        <v>742</v>
      </c>
      <c r="E558" t="s">
        <v>653</v>
      </c>
      <c r="F558">
        <v>1028.43</v>
      </c>
      <c r="G558">
        <v>0</v>
      </c>
      <c r="H558" t="s">
        <v>602</v>
      </c>
      <c r="I558">
        <v>10977426.47</v>
      </c>
      <c r="J558" t="s">
        <v>641</v>
      </c>
    </row>
    <row r="559" spans="1:10">
      <c r="A559">
        <v>3</v>
      </c>
      <c r="B559">
        <v>12</v>
      </c>
      <c r="C559" t="s">
        <v>676</v>
      </c>
      <c r="D559" t="s">
        <v>658</v>
      </c>
      <c r="E559" t="s">
        <v>653</v>
      </c>
      <c r="F559">
        <v>2046.87</v>
      </c>
      <c r="G559">
        <v>0</v>
      </c>
      <c r="H559" t="s">
        <v>602</v>
      </c>
      <c r="I559">
        <v>10979473.34</v>
      </c>
      <c r="J559" t="s">
        <v>641</v>
      </c>
    </row>
    <row r="560" spans="1:10">
      <c r="A560">
        <v>3</v>
      </c>
      <c r="B560">
        <v>12</v>
      </c>
      <c r="C560" t="s">
        <v>676</v>
      </c>
      <c r="D560" t="s">
        <v>746</v>
      </c>
      <c r="E560" t="s">
        <v>653</v>
      </c>
      <c r="F560">
        <v>54624.94</v>
      </c>
      <c r="G560">
        <v>0</v>
      </c>
      <c r="H560" t="s">
        <v>602</v>
      </c>
      <c r="I560">
        <v>11034098.28</v>
      </c>
      <c r="J560" t="s">
        <v>641</v>
      </c>
    </row>
    <row r="561" hidden="1" spans="1:10">
      <c r="A561">
        <v>3</v>
      </c>
      <c r="B561">
        <v>13</v>
      </c>
      <c r="C561" t="s">
        <v>678</v>
      </c>
      <c r="D561" t="s">
        <v>644</v>
      </c>
      <c r="E561" t="s">
        <v>671</v>
      </c>
      <c r="F561">
        <v>0</v>
      </c>
      <c r="G561">
        <v>2281.2</v>
      </c>
      <c r="H561" t="s">
        <v>602</v>
      </c>
      <c r="I561">
        <v>11031817.08</v>
      </c>
      <c r="J561" t="s">
        <v>641</v>
      </c>
    </row>
    <row r="562" hidden="1" spans="1:10">
      <c r="A562">
        <v>3</v>
      </c>
      <c r="B562">
        <v>13</v>
      </c>
      <c r="C562" t="s">
        <v>678</v>
      </c>
      <c r="D562" t="s">
        <v>646</v>
      </c>
      <c r="E562" t="s">
        <v>671</v>
      </c>
      <c r="F562">
        <v>0</v>
      </c>
      <c r="G562">
        <v>2911.54</v>
      </c>
      <c r="H562" t="s">
        <v>602</v>
      </c>
      <c r="I562">
        <v>11028905.54</v>
      </c>
      <c r="J562" t="s">
        <v>641</v>
      </c>
    </row>
    <row r="563" hidden="1" spans="1:10">
      <c r="A563">
        <v>3</v>
      </c>
      <c r="B563">
        <v>13</v>
      </c>
      <c r="C563" t="s">
        <v>678</v>
      </c>
      <c r="D563" t="s">
        <v>647</v>
      </c>
      <c r="E563" t="s">
        <v>671</v>
      </c>
      <c r="F563">
        <v>0</v>
      </c>
      <c r="G563">
        <v>1320.69</v>
      </c>
      <c r="H563" t="s">
        <v>602</v>
      </c>
      <c r="I563">
        <v>11027584.85</v>
      </c>
      <c r="J563" t="s">
        <v>641</v>
      </c>
    </row>
    <row r="564" hidden="1" spans="1:10">
      <c r="A564">
        <v>3</v>
      </c>
      <c r="B564">
        <v>13</v>
      </c>
      <c r="C564" t="s">
        <v>678</v>
      </c>
      <c r="D564" t="s">
        <v>745</v>
      </c>
      <c r="E564" t="s">
        <v>671</v>
      </c>
      <c r="F564">
        <v>0</v>
      </c>
      <c r="G564">
        <v>19860.43</v>
      </c>
      <c r="H564" t="s">
        <v>602</v>
      </c>
      <c r="I564">
        <v>11007724.42</v>
      </c>
      <c r="J564" t="s">
        <v>641</v>
      </c>
    </row>
    <row r="565" hidden="1" spans="1:10">
      <c r="A565">
        <v>3</v>
      </c>
      <c r="B565">
        <v>13</v>
      </c>
      <c r="C565" t="s">
        <v>678</v>
      </c>
      <c r="D565" t="s">
        <v>692</v>
      </c>
      <c r="E565" t="s">
        <v>671</v>
      </c>
      <c r="F565">
        <v>0</v>
      </c>
      <c r="G565">
        <v>1520.8</v>
      </c>
      <c r="H565" t="s">
        <v>602</v>
      </c>
      <c r="I565">
        <v>11006203.62</v>
      </c>
      <c r="J565" t="s">
        <v>641</v>
      </c>
    </row>
    <row r="566" spans="1:10">
      <c r="A566">
        <v>3</v>
      </c>
      <c r="B566">
        <v>13</v>
      </c>
      <c r="C566" t="s">
        <v>678</v>
      </c>
      <c r="D566" t="s">
        <v>719</v>
      </c>
      <c r="E566" t="s">
        <v>653</v>
      </c>
      <c r="F566">
        <v>1337.96</v>
      </c>
      <c r="G566">
        <v>0</v>
      </c>
      <c r="H566" t="s">
        <v>602</v>
      </c>
      <c r="I566">
        <v>11007541.58</v>
      </c>
      <c r="J566" t="s">
        <v>641</v>
      </c>
    </row>
    <row r="567" spans="1:10">
      <c r="A567">
        <v>3</v>
      </c>
      <c r="B567">
        <v>13</v>
      </c>
      <c r="C567" t="s">
        <v>678</v>
      </c>
      <c r="D567" t="s">
        <v>708</v>
      </c>
      <c r="E567" t="s">
        <v>653</v>
      </c>
      <c r="F567">
        <v>4433.21</v>
      </c>
      <c r="G567">
        <v>0</v>
      </c>
      <c r="H567" t="s">
        <v>602</v>
      </c>
      <c r="I567">
        <v>11011974.79</v>
      </c>
      <c r="J567" t="s">
        <v>641</v>
      </c>
    </row>
    <row r="568" spans="1:10">
      <c r="A568">
        <v>3</v>
      </c>
      <c r="B568">
        <v>13</v>
      </c>
      <c r="C568" t="s">
        <v>678</v>
      </c>
      <c r="D568" t="s">
        <v>655</v>
      </c>
      <c r="E568" t="s">
        <v>653</v>
      </c>
      <c r="F568">
        <v>6739.7</v>
      </c>
      <c r="G568">
        <v>0</v>
      </c>
      <c r="H568" t="s">
        <v>602</v>
      </c>
      <c r="I568">
        <v>11018714.49</v>
      </c>
      <c r="J568" t="s">
        <v>641</v>
      </c>
    </row>
    <row r="569" hidden="1" spans="1:10">
      <c r="A569">
        <v>3</v>
      </c>
      <c r="B569">
        <v>14</v>
      </c>
      <c r="C569" t="s">
        <v>681</v>
      </c>
      <c r="D569" t="s">
        <v>696</v>
      </c>
      <c r="E569" t="s">
        <v>671</v>
      </c>
      <c r="F569">
        <v>0</v>
      </c>
      <c r="G569">
        <v>890.47</v>
      </c>
      <c r="H569" t="s">
        <v>602</v>
      </c>
      <c r="I569">
        <v>11017824.02</v>
      </c>
      <c r="J569" t="s">
        <v>641</v>
      </c>
    </row>
    <row r="570" hidden="1" spans="1:10">
      <c r="A570">
        <v>3</v>
      </c>
      <c r="B570">
        <v>14</v>
      </c>
      <c r="C570" t="s">
        <v>681</v>
      </c>
      <c r="D570" t="s">
        <v>649</v>
      </c>
      <c r="E570" t="s">
        <v>671</v>
      </c>
      <c r="F570">
        <v>0</v>
      </c>
      <c r="G570">
        <v>12736.69</v>
      </c>
      <c r="H570" t="s">
        <v>602</v>
      </c>
      <c r="I570">
        <v>11005087.33</v>
      </c>
      <c r="J570" t="s">
        <v>641</v>
      </c>
    </row>
    <row r="571" hidden="1" spans="1:10">
      <c r="A571">
        <v>3</v>
      </c>
      <c r="B571">
        <v>14</v>
      </c>
      <c r="C571" t="s">
        <v>681</v>
      </c>
      <c r="D571" t="s">
        <v>646</v>
      </c>
      <c r="E571" t="s">
        <v>671</v>
      </c>
      <c r="F571">
        <v>0</v>
      </c>
      <c r="G571">
        <v>2791.47</v>
      </c>
      <c r="H571" t="s">
        <v>602</v>
      </c>
      <c r="I571">
        <v>11002295.86</v>
      </c>
      <c r="J571" t="s">
        <v>641</v>
      </c>
    </row>
    <row r="572" hidden="1" spans="1:10">
      <c r="A572">
        <v>3</v>
      </c>
      <c r="B572">
        <v>14</v>
      </c>
      <c r="C572" t="s">
        <v>681</v>
      </c>
      <c r="D572" t="s">
        <v>692</v>
      </c>
      <c r="E572" t="s">
        <v>671</v>
      </c>
      <c r="F572">
        <v>0</v>
      </c>
      <c r="G572">
        <v>1500.79</v>
      </c>
      <c r="H572" t="s">
        <v>602</v>
      </c>
      <c r="I572">
        <v>11000795.07</v>
      </c>
      <c r="J572" t="s">
        <v>641</v>
      </c>
    </row>
    <row r="573" hidden="1" spans="1:10">
      <c r="A573">
        <v>3</v>
      </c>
      <c r="B573">
        <v>14</v>
      </c>
      <c r="C573" t="s">
        <v>681</v>
      </c>
      <c r="D573" t="s">
        <v>683</v>
      </c>
      <c r="E573" t="s">
        <v>671</v>
      </c>
      <c r="F573">
        <v>0</v>
      </c>
      <c r="G573">
        <v>1140.6</v>
      </c>
      <c r="H573" t="s">
        <v>602</v>
      </c>
      <c r="I573">
        <v>10999654.47</v>
      </c>
      <c r="J573" t="s">
        <v>641</v>
      </c>
    </row>
    <row r="574" hidden="1" spans="1:10">
      <c r="A574">
        <v>3</v>
      </c>
      <c r="B574">
        <v>14</v>
      </c>
      <c r="C574" t="s">
        <v>681</v>
      </c>
      <c r="D574" t="s">
        <v>663</v>
      </c>
      <c r="E574" t="s">
        <v>671</v>
      </c>
      <c r="F574">
        <v>0</v>
      </c>
      <c r="G574">
        <v>10755.66</v>
      </c>
      <c r="H574" t="s">
        <v>602</v>
      </c>
      <c r="I574">
        <v>10988898.81</v>
      </c>
      <c r="J574" t="s">
        <v>641</v>
      </c>
    </row>
    <row r="575" spans="1:10">
      <c r="A575">
        <v>3</v>
      </c>
      <c r="B575">
        <v>14</v>
      </c>
      <c r="C575" t="s">
        <v>681</v>
      </c>
      <c r="D575" t="s">
        <v>657</v>
      </c>
      <c r="E575" t="s">
        <v>653</v>
      </c>
      <c r="F575">
        <v>1757.32</v>
      </c>
      <c r="G575">
        <v>0</v>
      </c>
      <c r="H575" t="s">
        <v>602</v>
      </c>
      <c r="I575">
        <v>10990656.13</v>
      </c>
      <c r="J575" t="s">
        <v>641</v>
      </c>
    </row>
    <row r="576" spans="1:10">
      <c r="A576">
        <v>3</v>
      </c>
      <c r="B576">
        <v>14</v>
      </c>
      <c r="C576" t="s">
        <v>681</v>
      </c>
      <c r="D576" t="s">
        <v>747</v>
      </c>
      <c r="E576" t="s">
        <v>653</v>
      </c>
      <c r="F576">
        <v>14278.19</v>
      </c>
      <c r="G576">
        <v>0</v>
      </c>
      <c r="H576" t="s">
        <v>602</v>
      </c>
      <c r="I576">
        <v>11004934.32</v>
      </c>
      <c r="J576" t="s">
        <v>641</v>
      </c>
    </row>
    <row r="577" spans="1:10">
      <c r="A577">
        <v>3</v>
      </c>
      <c r="B577">
        <v>14</v>
      </c>
      <c r="C577" t="s">
        <v>681</v>
      </c>
      <c r="D577" t="s">
        <v>675</v>
      </c>
      <c r="E577" t="s">
        <v>653</v>
      </c>
      <c r="F577">
        <v>1158.23</v>
      </c>
      <c r="G577">
        <v>0</v>
      </c>
      <c r="H577" t="s">
        <v>602</v>
      </c>
      <c r="I577">
        <v>11006092.55</v>
      </c>
      <c r="J577" t="s">
        <v>641</v>
      </c>
    </row>
    <row r="578" spans="1:10">
      <c r="A578">
        <v>3</v>
      </c>
      <c r="B578">
        <v>14</v>
      </c>
      <c r="C578" t="s">
        <v>681</v>
      </c>
      <c r="D578" t="s">
        <v>742</v>
      </c>
      <c r="E578" t="s">
        <v>653</v>
      </c>
      <c r="F578">
        <v>3324.93</v>
      </c>
      <c r="G578">
        <v>0</v>
      </c>
      <c r="H578" t="s">
        <v>602</v>
      </c>
      <c r="I578">
        <v>11009417.48</v>
      </c>
      <c r="J578" t="s">
        <v>641</v>
      </c>
    </row>
    <row r="579" spans="1:10">
      <c r="A579">
        <v>3</v>
      </c>
      <c r="B579">
        <v>14</v>
      </c>
      <c r="C579" t="s">
        <v>681</v>
      </c>
      <c r="D579" t="s">
        <v>687</v>
      </c>
      <c r="E579" t="s">
        <v>653</v>
      </c>
      <c r="F579">
        <v>2096.8</v>
      </c>
      <c r="G579">
        <v>0</v>
      </c>
      <c r="H579" t="s">
        <v>602</v>
      </c>
      <c r="I579">
        <v>11011514.28</v>
      </c>
      <c r="J579" t="s">
        <v>641</v>
      </c>
    </row>
    <row r="580" hidden="1" spans="1:10">
      <c r="A580">
        <v>3</v>
      </c>
      <c r="B580">
        <v>15</v>
      </c>
      <c r="C580" t="s">
        <v>688</v>
      </c>
      <c r="D580" t="s">
        <v>647</v>
      </c>
      <c r="E580" t="s">
        <v>671</v>
      </c>
      <c r="F580">
        <v>0</v>
      </c>
      <c r="G580">
        <v>3001.58</v>
      </c>
      <c r="H580" t="s">
        <v>602</v>
      </c>
      <c r="I580">
        <v>11008512.7</v>
      </c>
      <c r="J580" t="s">
        <v>641</v>
      </c>
    </row>
    <row r="581" hidden="1" spans="1:10">
      <c r="A581">
        <v>3</v>
      </c>
      <c r="B581">
        <v>15</v>
      </c>
      <c r="C581" t="s">
        <v>688</v>
      </c>
      <c r="D581" t="s">
        <v>672</v>
      </c>
      <c r="E581" t="s">
        <v>671</v>
      </c>
      <c r="F581">
        <v>0</v>
      </c>
      <c r="G581">
        <v>6203.26</v>
      </c>
      <c r="H581" t="s">
        <v>602</v>
      </c>
      <c r="I581">
        <v>11002309.44</v>
      </c>
      <c r="J581" t="s">
        <v>641</v>
      </c>
    </row>
    <row r="582" hidden="1" spans="1:10">
      <c r="A582">
        <v>3</v>
      </c>
      <c r="B582">
        <v>15</v>
      </c>
      <c r="C582" t="s">
        <v>688</v>
      </c>
      <c r="D582" t="s">
        <v>745</v>
      </c>
      <c r="E582" t="s">
        <v>671</v>
      </c>
      <c r="F582">
        <v>0</v>
      </c>
      <c r="G582">
        <v>76940.38</v>
      </c>
      <c r="H582" t="s">
        <v>602</v>
      </c>
      <c r="I582">
        <v>10925369.06</v>
      </c>
      <c r="J582" t="s">
        <v>641</v>
      </c>
    </row>
    <row r="583" hidden="1" spans="1:10">
      <c r="A583">
        <v>3</v>
      </c>
      <c r="B583">
        <v>15</v>
      </c>
      <c r="C583" t="s">
        <v>688</v>
      </c>
      <c r="D583" t="s">
        <v>663</v>
      </c>
      <c r="E583" t="s">
        <v>671</v>
      </c>
      <c r="F583">
        <v>0</v>
      </c>
      <c r="G583">
        <v>2051.08</v>
      </c>
      <c r="H583" t="s">
        <v>602</v>
      </c>
      <c r="I583">
        <v>10923317.98</v>
      </c>
      <c r="J583" t="s">
        <v>641</v>
      </c>
    </row>
    <row r="584" hidden="1" spans="1:10">
      <c r="A584">
        <v>3</v>
      </c>
      <c r="B584">
        <v>15</v>
      </c>
      <c r="C584" t="s">
        <v>688</v>
      </c>
      <c r="D584" t="s">
        <v>701</v>
      </c>
      <c r="E584" t="s">
        <v>671</v>
      </c>
      <c r="F584">
        <v>0</v>
      </c>
      <c r="G584">
        <v>570.3</v>
      </c>
      <c r="H584" t="s">
        <v>602</v>
      </c>
      <c r="I584">
        <v>10922747.68</v>
      </c>
      <c r="J584" t="s">
        <v>641</v>
      </c>
    </row>
    <row r="585" hidden="1" spans="1:10">
      <c r="A585">
        <v>3</v>
      </c>
      <c r="B585">
        <v>15</v>
      </c>
      <c r="C585" t="s">
        <v>688</v>
      </c>
      <c r="D585" t="s">
        <v>643</v>
      </c>
      <c r="E585" t="s">
        <v>671</v>
      </c>
      <c r="F585">
        <v>0</v>
      </c>
      <c r="G585">
        <v>1951.03</v>
      </c>
      <c r="H585" t="s">
        <v>602</v>
      </c>
      <c r="I585">
        <v>10920796.65</v>
      </c>
      <c r="J585" t="s">
        <v>641</v>
      </c>
    </row>
    <row r="586" spans="1:10">
      <c r="A586">
        <v>3</v>
      </c>
      <c r="B586">
        <v>15</v>
      </c>
      <c r="C586" t="s">
        <v>688</v>
      </c>
      <c r="D586" t="s">
        <v>748</v>
      </c>
      <c r="E586" t="s">
        <v>653</v>
      </c>
      <c r="F586">
        <v>180304.6</v>
      </c>
      <c r="G586">
        <v>0</v>
      </c>
      <c r="H586" t="s">
        <v>602</v>
      </c>
      <c r="I586">
        <v>11101101.25</v>
      </c>
      <c r="J586" t="s">
        <v>641</v>
      </c>
    </row>
    <row r="587" spans="1:10">
      <c r="A587">
        <v>3</v>
      </c>
      <c r="B587">
        <v>15</v>
      </c>
      <c r="C587" t="s">
        <v>688</v>
      </c>
      <c r="D587" t="s">
        <v>719</v>
      </c>
      <c r="E587" t="s">
        <v>653</v>
      </c>
      <c r="F587">
        <v>8806.53</v>
      </c>
      <c r="G587">
        <v>0</v>
      </c>
      <c r="H587" t="s">
        <v>602</v>
      </c>
      <c r="I587">
        <v>11109907.78</v>
      </c>
      <c r="J587" t="s">
        <v>641</v>
      </c>
    </row>
    <row r="588" spans="1:10">
      <c r="A588">
        <v>3</v>
      </c>
      <c r="B588">
        <v>15</v>
      </c>
      <c r="C588" t="s">
        <v>688</v>
      </c>
      <c r="D588" t="s">
        <v>667</v>
      </c>
      <c r="E588" t="s">
        <v>653</v>
      </c>
      <c r="F588">
        <v>19140.76</v>
      </c>
      <c r="G588">
        <v>0</v>
      </c>
      <c r="H588" t="s">
        <v>602</v>
      </c>
      <c r="I588">
        <v>11129048.54</v>
      </c>
      <c r="J588" t="s">
        <v>641</v>
      </c>
    </row>
    <row r="589" spans="1:10">
      <c r="A589">
        <v>3</v>
      </c>
      <c r="B589">
        <v>15</v>
      </c>
      <c r="C589" t="s">
        <v>688</v>
      </c>
      <c r="D589" t="s">
        <v>668</v>
      </c>
      <c r="E589" t="s">
        <v>653</v>
      </c>
      <c r="F589">
        <v>16884.21</v>
      </c>
      <c r="G589">
        <v>0</v>
      </c>
      <c r="H589" t="s">
        <v>602</v>
      </c>
      <c r="I589">
        <v>11145932.75</v>
      </c>
      <c r="J589" t="s">
        <v>641</v>
      </c>
    </row>
    <row r="590" spans="1:10">
      <c r="A590">
        <v>3</v>
      </c>
      <c r="B590">
        <v>15</v>
      </c>
      <c r="C590" t="s">
        <v>688</v>
      </c>
      <c r="D590" t="s">
        <v>742</v>
      </c>
      <c r="E590" t="s">
        <v>653</v>
      </c>
      <c r="F590">
        <v>579.12</v>
      </c>
      <c r="G590">
        <v>0</v>
      </c>
      <c r="H590" t="s">
        <v>602</v>
      </c>
      <c r="I590">
        <v>11146511.87</v>
      </c>
      <c r="J590" t="s">
        <v>641</v>
      </c>
    </row>
    <row r="591" spans="1:10">
      <c r="A591">
        <v>3</v>
      </c>
      <c r="B591">
        <v>15</v>
      </c>
      <c r="C591" t="s">
        <v>688</v>
      </c>
      <c r="D591" t="s">
        <v>749</v>
      </c>
      <c r="E591" t="s">
        <v>653</v>
      </c>
      <c r="F591">
        <v>1647.48</v>
      </c>
      <c r="G591">
        <v>0</v>
      </c>
      <c r="H591" t="s">
        <v>602</v>
      </c>
      <c r="I591">
        <v>11148159.35</v>
      </c>
      <c r="J591" t="s">
        <v>641</v>
      </c>
    </row>
    <row r="592" hidden="1" spans="1:10">
      <c r="A592">
        <v>3</v>
      </c>
      <c r="B592">
        <v>18</v>
      </c>
      <c r="C592" t="s">
        <v>689</v>
      </c>
      <c r="D592" t="s">
        <v>718</v>
      </c>
      <c r="E592" t="s">
        <v>671</v>
      </c>
      <c r="F592">
        <v>0</v>
      </c>
      <c r="G592">
        <v>14307.51</v>
      </c>
      <c r="H592" t="s">
        <v>602</v>
      </c>
      <c r="I592">
        <v>11133851.84</v>
      </c>
      <c r="J592" t="s">
        <v>641</v>
      </c>
    </row>
    <row r="593" hidden="1" spans="1:10">
      <c r="A593">
        <v>3</v>
      </c>
      <c r="B593">
        <v>18</v>
      </c>
      <c r="C593" t="s">
        <v>689</v>
      </c>
      <c r="D593" t="s">
        <v>682</v>
      </c>
      <c r="E593" t="s">
        <v>671</v>
      </c>
      <c r="F593">
        <v>0</v>
      </c>
      <c r="G593">
        <v>3521.85</v>
      </c>
      <c r="H593" t="s">
        <v>602</v>
      </c>
      <c r="I593">
        <v>11130329.99</v>
      </c>
      <c r="J593" t="s">
        <v>641</v>
      </c>
    </row>
    <row r="594" hidden="1" spans="1:10">
      <c r="A594">
        <v>3</v>
      </c>
      <c r="B594">
        <v>18</v>
      </c>
      <c r="C594" t="s">
        <v>689</v>
      </c>
      <c r="D594" t="s">
        <v>711</v>
      </c>
      <c r="E594" t="s">
        <v>671</v>
      </c>
      <c r="F594">
        <v>0</v>
      </c>
      <c r="G594">
        <v>1710.9</v>
      </c>
      <c r="H594" t="s">
        <v>602</v>
      </c>
      <c r="I594">
        <v>11128619.09</v>
      </c>
      <c r="J594" t="s">
        <v>641</v>
      </c>
    </row>
    <row r="595" hidden="1" spans="1:10">
      <c r="A595">
        <v>3</v>
      </c>
      <c r="B595">
        <v>18</v>
      </c>
      <c r="C595" t="s">
        <v>689</v>
      </c>
      <c r="D595" t="s">
        <v>647</v>
      </c>
      <c r="E595" t="s">
        <v>671</v>
      </c>
      <c r="F595">
        <v>0</v>
      </c>
      <c r="G595">
        <v>1480.78</v>
      </c>
      <c r="H595" t="s">
        <v>602</v>
      </c>
      <c r="I595">
        <v>11127138.31</v>
      </c>
      <c r="J595" t="s">
        <v>641</v>
      </c>
    </row>
    <row r="596" hidden="1" spans="1:10">
      <c r="A596">
        <v>3</v>
      </c>
      <c r="B596">
        <v>18</v>
      </c>
      <c r="C596" t="s">
        <v>689</v>
      </c>
      <c r="D596" t="s">
        <v>672</v>
      </c>
      <c r="E596" t="s">
        <v>671</v>
      </c>
      <c r="F596">
        <v>0</v>
      </c>
      <c r="G596">
        <v>6153.23</v>
      </c>
      <c r="H596" t="s">
        <v>602</v>
      </c>
      <c r="I596">
        <v>11120985.08</v>
      </c>
      <c r="J596" t="s">
        <v>641</v>
      </c>
    </row>
    <row r="597" hidden="1" spans="1:10">
      <c r="A597">
        <v>3</v>
      </c>
      <c r="B597">
        <v>18</v>
      </c>
      <c r="C597" t="s">
        <v>689</v>
      </c>
      <c r="D597" t="s">
        <v>663</v>
      </c>
      <c r="E597" t="s">
        <v>671</v>
      </c>
      <c r="F597">
        <v>0</v>
      </c>
      <c r="G597">
        <v>2001.05</v>
      </c>
      <c r="H597" t="s">
        <v>602</v>
      </c>
      <c r="I597">
        <v>11118984.03</v>
      </c>
      <c r="J597" t="s">
        <v>641</v>
      </c>
    </row>
    <row r="598" spans="1:10">
      <c r="A598">
        <v>3</v>
      </c>
      <c r="B598">
        <v>18</v>
      </c>
      <c r="C598" t="s">
        <v>689</v>
      </c>
      <c r="D598" t="s">
        <v>721</v>
      </c>
      <c r="E598" t="s">
        <v>653</v>
      </c>
      <c r="F598">
        <v>15476.36</v>
      </c>
      <c r="G598">
        <v>0</v>
      </c>
      <c r="H598" t="s">
        <v>602</v>
      </c>
      <c r="I598">
        <v>11134460.39</v>
      </c>
      <c r="J598" t="s">
        <v>641</v>
      </c>
    </row>
    <row r="599" spans="1:10">
      <c r="A599">
        <v>3</v>
      </c>
      <c r="B599">
        <v>18</v>
      </c>
      <c r="C599" t="s">
        <v>689</v>
      </c>
      <c r="D599" t="s">
        <v>685</v>
      </c>
      <c r="E599" t="s">
        <v>653</v>
      </c>
      <c r="F599">
        <v>20848.15</v>
      </c>
      <c r="G599">
        <v>0</v>
      </c>
      <c r="H599" t="s">
        <v>602</v>
      </c>
      <c r="I599">
        <v>11155308.54</v>
      </c>
      <c r="J599" t="s">
        <v>641</v>
      </c>
    </row>
    <row r="600" spans="1:10">
      <c r="A600">
        <v>3</v>
      </c>
      <c r="B600">
        <v>18</v>
      </c>
      <c r="C600" t="s">
        <v>689</v>
      </c>
      <c r="D600" t="s">
        <v>667</v>
      </c>
      <c r="E600" t="s">
        <v>653</v>
      </c>
      <c r="F600">
        <v>137300.28</v>
      </c>
      <c r="G600">
        <v>0</v>
      </c>
      <c r="H600" t="s">
        <v>602</v>
      </c>
      <c r="I600">
        <v>11292608.82</v>
      </c>
      <c r="J600" t="s">
        <v>641</v>
      </c>
    </row>
    <row r="601" spans="1:10">
      <c r="A601">
        <v>3</v>
      </c>
      <c r="B601">
        <v>18</v>
      </c>
      <c r="C601" t="s">
        <v>689</v>
      </c>
      <c r="D601" t="s">
        <v>668</v>
      </c>
      <c r="E601" t="s">
        <v>653</v>
      </c>
      <c r="F601">
        <v>5791.15</v>
      </c>
      <c r="G601">
        <v>0</v>
      </c>
      <c r="H601" t="s">
        <v>602</v>
      </c>
      <c r="I601">
        <v>11298399.97</v>
      </c>
      <c r="J601" t="s">
        <v>641</v>
      </c>
    </row>
    <row r="602" spans="1:10">
      <c r="A602">
        <v>3</v>
      </c>
      <c r="B602">
        <v>18</v>
      </c>
      <c r="C602" t="s">
        <v>689</v>
      </c>
      <c r="D602" t="s">
        <v>687</v>
      </c>
      <c r="E602" t="s">
        <v>653</v>
      </c>
      <c r="F602">
        <v>2046.87</v>
      </c>
      <c r="G602">
        <v>0</v>
      </c>
      <c r="H602" t="s">
        <v>602</v>
      </c>
      <c r="I602">
        <v>11300446.84</v>
      </c>
      <c r="J602" t="s">
        <v>641</v>
      </c>
    </row>
    <row r="603" hidden="1" spans="1:10">
      <c r="A603">
        <v>3</v>
      </c>
      <c r="B603">
        <v>19</v>
      </c>
      <c r="C603" t="s">
        <v>691</v>
      </c>
      <c r="D603" t="s">
        <v>696</v>
      </c>
      <c r="E603" t="s">
        <v>671</v>
      </c>
      <c r="F603">
        <v>0</v>
      </c>
      <c r="G603">
        <v>830.44</v>
      </c>
      <c r="H603" t="s">
        <v>602</v>
      </c>
      <c r="I603">
        <v>11299616.4</v>
      </c>
      <c r="J603" t="s">
        <v>641</v>
      </c>
    </row>
    <row r="604" hidden="1" spans="1:10">
      <c r="A604">
        <v>3</v>
      </c>
      <c r="B604">
        <v>19</v>
      </c>
      <c r="C604" t="s">
        <v>691</v>
      </c>
      <c r="D604" t="s">
        <v>750</v>
      </c>
      <c r="E604" t="s">
        <v>671</v>
      </c>
      <c r="F604">
        <v>0</v>
      </c>
      <c r="G604">
        <v>15017.89</v>
      </c>
      <c r="H604" t="s">
        <v>602</v>
      </c>
      <c r="I604">
        <v>11284598.51</v>
      </c>
      <c r="J604" t="s">
        <v>641</v>
      </c>
    </row>
    <row r="605" hidden="1" spans="1:10">
      <c r="A605">
        <v>3</v>
      </c>
      <c r="B605">
        <v>19</v>
      </c>
      <c r="C605" t="s">
        <v>691</v>
      </c>
      <c r="D605" t="s">
        <v>663</v>
      </c>
      <c r="E605" t="s">
        <v>671</v>
      </c>
      <c r="F605">
        <v>0</v>
      </c>
      <c r="G605">
        <v>2001.05</v>
      </c>
      <c r="H605" t="s">
        <v>602</v>
      </c>
      <c r="I605">
        <v>11282597.46</v>
      </c>
      <c r="J605" t="s">
        <v>641</v>
      </c>
    </row>
    <row r="606" hidden="1" spans="1:10">
      <c r="A606">
        <v>3</v>
      </c>
      <c r="B606">
        <v>19</v>
      </c>
      <c r="C606" t="s">
        <v>691</v>
      </c>
      <c r="D606" t="s">
        <v>644</v>
      </c>
      <c r="E606" t="s">
        <v>671</v>
      </c>
      <c r="F606">
        <v>0</v>
      </c>
      <c r="G606">
        <v>2211.17</v>
      </c>
      <c r="H606" t="s">
        <v>602</v>
      </c>
      <c r="I606">
        <v>11280386.29</v>
      </c>
      <c r="J606" t="s">
        <v>641</v>
      </c>
    </row>
    <row r="607" hidden="1" spans="1:10">
      <c r="A607">
        <v>3</v>
      </c>
      <c r="B607">
        <v>19</v>
      </c>
      <c r="C607" t="s">
        <v>691</v>
      </c>
      <c r="D607" t="s">
        <v>646</v>
      </c>
      <c r="E607" t="s">
        <v>671</v>
      </c>
      <c r="F607">
        <v>0</v>
      </c>
      <c r="G607">
        <v>1340.7</v>
      </c>
      <c r="H607" t="s">
        <v>602</v>
      </c>
      <c r="I607">
        <v>11279045.59</v>
      </c>
      <c r="J607" t="s">
        <v>641</v>
      </c>
    </row>
    <row r="608" hidden="1" spans="1:10">
      <c r="A608">
        <v>3</v>
      </c>
      <c r="B608">
        <v>19</v>
      </c>
      <c r="C608" t="s">
        <v>691</v>
      </c>
      <c r="D608" t="s">
        <v>672</v>
      </c>
      <c r="E608" t="s">
        <v>671</v>
      </c>
      <c r="F608">
        <v>0</v>
      </c>
      <c r="G608">
        <v>6083.19</v>
      </c>
      <c r="H608" t="s">
        <v>602</v>
      </c>
      <c r="I608">
        <v>11272962.4</v>
      </c>
      <c r="J608" t="s">
        <v>641</v>
      </c>
    </row>
    <row r="609" hidden="1" spans="1:10">
      <c r="A609">
        <v>3</v>
      </c>
      <c r="B609">
        <v>19</v>
      </c>
      <c r="C609" t="s">
        <v>691</v>
      </c>
      <c r="D609" t="s">
        <v>647</v>
      </c>
      <c r="E609" t="s">
        <v>671</v>
      </c>
      <c r="F609">
        <v>0</v>
      </c>
      <c r="G609">
        <v>8654.54</v>
      </c>
      <c r="H609" t="s">
        <v>602</v>
      </c>
      <c r="I609">
        <v>11264307.86</v>
      </c>
      <c r="J609" t="s">
        <v>641</v>
      </c>
    </row>
    <row r="610" spans="1:10">
      <c r="A610">
        <v>3</v>
      </c>
      <c r="B610">
        <v>19</v>
      </c>
      <c r="C610" t="s">
        <v>691</v>
      </c>
      <c r="D610" t="s">
        <v>742</v>
      </c>
      <c r="E610" t="s">
        <v>653</v>
      </c>
      <c r="F610">
        <v>1188.18</v>
      </c>
      <c r="G610">
        <v>0</v>
      </c>
      <c r="H610" t="s">
        <v>602</v>
      </c>
      <c r="I610">
        <v>11265496.04</v>
      </c>
      <c r="J610" t="s">
        <v>641</v>
      </c>
    </row>
    <row r="611" spans="1:10">
      <c r="A611">
        <v>3</v>
      </c>
      <c r="B611">
        <v>19</v>
      </c>
      <c r="C611" t="s">
        <v>691</v>
      </c>
      <c r="D611" t="s">
        <v>749</v>
      </c>
      <c r="E611" t="s">
        <v>653</v>
      </c>
      <c r="F611">
        <v>3354.88</v>
      </c>
      <c r="G611">
        <v>0</v>
      </c>
      <c r="H611" t="s">
        <v>602</v>
      </c>
      <c r="I611">
        <v>11268850.92</v>
      </c>
      <c r="J611" t="s">
        <v>641</v>
      </c>
    </row>
    <row r="612" spans="1:10">
      <c r="A612">
        <v>3</v>
      </c>
      <c r="B612">
        <v>19</v>
      </c>
      <c r="C612" t="s">
        <v>691</v>
      </c>
      <c r="D612" t="s">
        <v>652</v>
      </c>
      <c r="E612" t="s">
        <v>653</v>
      </c>
      <c r="F612">
        <v>4702.8</v>
      </c>
      <c r="G612">
        <v>0</v>
      </c>
      <c r="H612" t="s">
        <v>602</v>
      </c>
      <c r="I612">
        <v>11273553.72</v>
      </c>
      <c r="J612" t="s">
        <v>641</v>
      </c>
    </row>
    <row r="613" spans="1:10">
      <c r="A613">
        <v>3</v>
      </c>
      <c r="B613">
        <v>19</v>
      </c>
      <c r="C613" t="s">
        <v>691</v>
      </c>
      <c r="D613" t="s">
        <v>668</v>
      </c>
      <c r="E613" t="s">
        <v>653</v>
      </c>
      <c r="F613">
        <v>30113.98</v>
      </c>
      <c r="G613">
        <v>0</v>
      </c>
      <c r="H613" t="s">
        <v>602</v>
      </c>
      <c r="I613">
        <v>11303667.7</v>
      </c>
      <c r="J613" t="s">
        <v>641</v>
      </c>
    </row>
    <row r="614" spans="1:10">
      <c r="A614">
        <v>3</v>
      </c>
      <c r="B614">
        <v>19</v>
      </c>
      <c r="C614" t="s">
        <v>691</v>
      </c>
      <c r="D614" t="s">
        <v>673</v>
      </c>
      <c r="E614" t="s">
        <v>653</v>
      </c>
      <c r="F614">
        <v>18871.17</v>
      </c>
      <c r="G614">
        <v>0</v>
      </c>
      <c r="H614" t="s">
        <v>602</v>
      </c>
      <c r="I614">
        <v>11322538.87</v>
      </c>
      <c r="J614" t="s">
        <v>641</v>
      </c>
    </row>
    <row r="615" spans="1:10">
      <c r="A615">
        <v>3</v>
      </c>
      <c r="B615">
        <v>19</v>
      </c>
      <c r="C615" t="s">
        <v>691</v>
      </c>
      <c r="D615" t="s">
        <v>719</v>
      </c>
      <c r="E615" t="s">
        <v>653</v>
      </c>
      <c r="F615">
        <v>131159.61</v>
      </c>
      <c r="G615">
        <v>0</v>
      </c>
      <c r="H615" t="s">
        <v>602</v>
      </c>
      <c r="I615">
        <v>11453698.48</v>
      </c>
      <c r="J615" t="s">
        <v>641</v>
      </c>
    </row>
    <row r="616" spans="1:10">
      <c r="A616">
        <v>3</v>
      </c>
      <c r="B616">
        <v>19</v>
      </c>
      <c r="C616" t="s">
        <v>691</v>
      </c>
      <c r="D616" t="s">
        <v>685</v>
      </c>
      <c r="E616" t="s">
        <v>653</v>
      </c>
      <c r="F616">
        <v>11013.18</v>
      </c>
      <c r="G616">
        <v>0</v>
      </c>
      <c r="H616" t="s">
        <v>602</v>
      </c>
      <c r="I616">
        <v>11464711.66</v>
      </c>
      <c r="J616" t="s">
        <v>641</v>
      </c>
    </row>
    <row r="617" spans="1:10">
      <c r="A617">
        <v>3</v>
      </c>
      <c r="B617">
        <v>19</v>
      </c>
      <c r="C617" t="s">
        <v>691</v>
      </c>
      <c r="D617" t="s">
        <v>706</v>
      </c>
      <c r="E617" t="s">
        <v>653</v>
      </c>
      <c r="F617">
        <v>79528.5</v>
      </c>
      <c r="G617">
        <v>0</v>
      </c>
      <c r="H617" t="s">
        <v>602</v>
      </c>
      <c r="I617">
        <v>11544240.16</v>
      </c>
      <c r="J617" t="s">
        <v>641</v>
      </c>
    </row>
    <row r="618" spans="1:10">
      <c r="A618">
        <v>3</v>
      </c>
      <c r="B618">
        <v>19</v>
      </c>
      <c r="C618" t="s">
        <v>691</v>
      </c>
      <c r="D618" t="s">
        <v>734</v>
      </c>
      <c r="E618" t="s">
        <v>653</v>
      </c>
      <c r="F618">
        <v>13129.94</v>
      </c>
      <c r="G618">
        <v>0</v>
      </c>
      <c r="H618" t="s">
        <v>602</v>
      </c>
      <c r="I618">
        <v>11557370.1</v>
      </c>
      <c r="J618" t="s">
        <v>641</v>
      </c>
    </row>
    <row r="619" spans="1:10">
      <c r="A619">
        <v>3</v>
      </c>
      <c r="B619">
        <v>19</v>
      </c>
      <c r="C619" t="s">
        <v>691</v>
      </c>
      <c r="D619" t="s">
        <v>743</v>
      </c>
      <c r="E619" t="s">
        <v>653</v>
      </c>
      <c r="F619">
        <v>14777.43</v>
      </c>
      <c r="G619">
        <v>0</v>
      </c>
      <c r="H619" t="s">
        <v>602</v>
      </c>
      <c r="I619">
        <v>11572147.53</v>
      </c>
      <c r="J619" t="s">
        <v>641</v>
      </c>
    </row>
    <row r="620" hidden="1" spans="1:10">
      <c r="A620">
        <v>3</v>
      </c>
      <c r="B620">
        <v>20</v>
      </c>
      <c r="C620" t="s">
        <v>694</v>
      </c>
      <c r="D620" t="s">
        <v>711</v>
      </c>
      <c r="E620" t="s">
        <v>671</v>
      </c>
      <c r="F620">
        <v>0</v>
      </c>
      <c r="G620">
        <v>4922.59</v>
      </c>
      <c r="H620" t="s">
        <v>602</v>
      </c>
      <c r="I620">
        <v>11567224.94</v>
      </c>
      <c r="J620" t="s">
        <v>641</v>
      </c>
    </row>
    <row r="621" hidden="1" spans="1:10">
      <c r="A621">
        <v>3</v>
      </c>
      <c r="B621">
        <v>20</v>
      </c>
      <c r="C621" t="s">
        <v>694</v>
      </c>
      <c r="D621" t="s">
        <v>647</v>
      </c>
      <c r="E621" t="s">
        <v>671</v>
      </c>
      <c r="F621">
        <v>0</v>
      </c>
      <c r="G621">
        <v>6863.61</v>
      </c>
      <c r="H621" t="s">
        <v>602</v>
      </c>
      <c r="I621">
        <v>11560361.33</v>
      </c>
      <c r="J621" t="s">
        <v>641</v>
      </c>
    </row>
    <row r="622" hidden="1" spans="1:10">
      <c r="A622">
        <v>3</v>
      </c>
      <c r="B622">
        <v>20</v>
      </c>
      <c r="C622" t="s">
        <v>694</v>
      </c>
      <c r="D622" t="s">
        <v>646</v>
      </c>
      <c r="E622" t="s">
        <v>671</v>
      </c>
      <c r="F622">
        <v>0</v>
      </c>
      <c r="G622">
        <v>1310.69</v>
      </c>
      <c r="H622" t="s">
        <v>602</v>
      </c>
      <c r="I622">
        <v>11559050.64</v>
      </c>
      <c r="J622" t="s">
        <v>641</v>
      </c>
    </row>
    <row r="623" hidden="1" spans="1:10">
      <c r="A623">
        <v>3</v>
      </c>
      <c r="B623">
        <v>20</v>
      </c>
      <c r="C623" t="s">
        <v>694</v>
      </c>
      <c r="D623" t="s">
        <v>751</v>
      </c>
      <c r="E623" t="s">
        <v>671</v>
      </c>
      <c r="F623">
        <v>0</v>
      </c>
      <c r="G623">
        <v>990.52</v>
      </c>
      <c r="H623" t="s">
        <v>602</v>
      </c>
      <c r="I623">
        <v>11558060.12</v>
      </c>
      <c r="J623" t="s">
        <v>641</v>
      </c>
    </row>
    <row r="624" hidden="1" spans="1:10">
      <c r="A624">
        <v>3</v>
      </c>
      <c r="B624">
        <v>20</v>
      </c>
      <c r="C624" t="s">
        <v>694</v>
      </c>
      <c r="D624" t="s">
        <v>644</v>
      </c>
      <c r="E624" t="s">
        <v>671</v>
      </c>
      <c r="F624">
        <v>0</v>
      </c>
      <c r="G624">
        <v>2171.14</v>
      </c>
      <c r="H624" t="s">
        <v>602</v>
      </c>
      <c r="I624">
        <v>11555888.98</v>
      </c>
      <c r="J624" t="s">
        <v>641</v>
      </c>
    </row>
    <row r="625" hidden="1" spans="1:10">
      <c r="A625">
        <v>3</v>
      </c>
      <c r="B625">
        <v>20</v>
      </c>
      <c r="C625" t="s">
        <v>694</v>
      </c>
      <c r="D625" t="s">
        <v>663</v>
      </c>
      <c r="E625" t="s">
        <v>671</v>
      </c>
      <c r="F625">
        <v>0</v>
      </c>
      <c r="G625">
        <v>5713.01</v>
      </c>
      <c r="H625" t="s">
        <v>602</v>
      </c>
      <c r="I625">
        <v>11550175.97</v>
      </c>
      <c r="J625" t="s">
        <v>641</v>
      </c>
    </row>
    <row r="626" hidden="1" spans="1:10">
      <c r="A626">
        <v>3</v>
      </c>
      <c r="B626">
        <v>20</v>
      </c>
      <c r="C626" t="s">
        <v>694</v>
      </c>
      <c r="D626" t="s">
        <v>682</v>
      </c>
      <c r="E626" t="s">
        <v>671</v>
      </c>
      <c r="F626">
        <v>0</v>
      </c>
      <c r="G626">
        <v>4102.15</v>
      </c>
      <c r="H626" t="s">
        <v>602</v>
      </c>
      <c r="I626">
        <v>11546073.82</v>
      </c>
      <c r="J626" t="s">
        <v>641</v>
      </c>
    </row>
    <row r="627" spans="1:10">
      <c r="A627">
        <v>3</v>
      </c>
      <c r="B627">
        <v>20</v>
      </c>
      <c r="C627" t="s">
        <v>694</v>
      </c>
      <c r="D627" t="s">
        <v>685</v>
      </c>
      <c r="E627" t="s">
        <v>653</v>
      </c>
      <c r="F627">
        <v>62284.85</v>
      </c>
      <c r="G627">
        <v>0</v>
      </c>
      <c r="H627" t="s">
        <v>602</v>
      </c>
      <c r="I627">
        <v>11608358.67</v>
      </c>
      <c r="J627" t="s">
        <v>641</v>
      </c>
    </row>
    <row r="628" spans="1:10">
      <c r="A628">
        <v>3</v>
      </c>
      <c r="B628">
        <v>20</v>
      </c>
      <c r="C628" t="s">
        <v>694</v>
      </c>
      <c r="D628" t="s">
        <v>668</v>
      </c>
      <c r="E628" t="s">
        <v>653</v>
      </c>
      <c r="F628">
        <v>6290.39</v>
      </c>
      <c r="G628">
        <v>0</v>
      </c>
      <c r="H628" t="s">
        <v>602</v>
      </c>
      <c r="I628">
        <v>11614649.06</v>
      </c>
      <c r="J628" t="s">
        <v>641</v>
      </c>
    </row>
    <row r="629" spans="1:10">
      <c r="A629">
        <v>3</v>
      </c>
      <c r="B629">
        <v>20</v>
      </c>
      <c r="C629" t="s">
        <v>694</v>
      </c>
      <c r="D629" t="s">
        <v>719</v>
      </c>
      <c r="E629" t="s">
        <v>653</v>
      </c>
      <c r="F629">
        <v>16684.49</v>
      </c>
      <c r="G629">
        <v>0</v>
      </c>
      <c r="H629" t="s">
        <v>602</v>
      </c>
      <c r="I629">
        <v>11631333.55</v>
      </c>
      <c r="J629" t="s">
        <v>641</v>
      </c>
    </row>
    <row r="630" spans="1:10">
      <c r="A630">
        <v>3</v>
      </c>
      <c r="B630">
        <v>20</v>
      </c>
      <c r="C630" t="s">
        <v>694</v>
      </c>
      <c r="D630" t="s">
        <v>749</v>
      </c>
      <c r="E630" t="s">
        <v>653</v>
      </c>
      <c r="F630">
        <v>5002.36</v>
      </c>
      <c r="G630">
        <v>0</v>
      </c>
      <c r="H630" t="s">
        <v>602</v>
      </c>
      <c r="I630">
        <v>11636335.91</v>
      </c>
      <c r="J630" t="s">
        <v>641</v>
      </c>
    </row>
    <row r="631" spans="1:10">
      <c r="A631">
        <v>3</v>
      </c>
      <c r="B631">
        <v>20</v>
      </c>
      <c r="C631" t="s">
        <v>694</v>
      </c>
      <c r="D631" t="s">
        <v>687</v>
      </c>
      <c r="E631" t="s">
        <v>653</v>
      </c>
      <c r="F631">
        <v>1897.1</v>
      </c>
      <c r="G631">
        <v>0</v>
      </c>
      <c r="H631" t="s">
        <v>602</v>
      </c>
      <c r="I631">
        <v>11638233.01</v>
      </c>
      <c r="J631" t="s">
        <v>641</v>
      </c>
    </row>
    <row r="632" spans="1:10">
      <c r="A632">
        <v>3</v>
      </c>
      <c r="B632">
        <v>20</v>
      </c>
      <c r="C632" t="s">
        <v>694</v>
      </c>
      <c r="D632" t="s">
        <v>657</v>
      </c>
      <c r="E632" t="s">
        <v>653</v>
      </c>
      <c r="F632">
        <v>1657.47</v>
      </c>
      <c r="G632">
        <v>0</v>
      </c>
      <c r="H632" t="s">
        <v>602</v>
      </c>
      <c r="I632">
        <v>11639890.48</v>
      </c>
      <c r="J632" t="s">
        <v>641</v>
      </c>
    </row>
    <row r="633" hidden="1" spans="1:10">
      <c r="A633">
        <v>3</v>
      </c>
      <c r="B633">
        <v>21</v>
      </c>
      <c r="C633" t="s">
        <v>698</v>
      </c>
      <c r="D633" t="s">
        <v>692</v>
      </c>
      <c r="E633" t="s">
        <v>671</v>
      </c>
      <c r="F633">
        <v>0</v>
      </c>
      <c r="G633">
        <v>1570.83</v>
      </c>
      <c r="H633" t="s">
        <v>602</v>
      </c>
      <c r="I633">
        <v>11638319.65</v>
      </c>
      <c r="J633" t="s">
        <v>641</v>
      </c>
    </row>
    <row r="634" hidden="1" spans="1:10">
      <c r="A634">
        <v>3</v>
      </c>
      <c r="B634">
        <v>21</v>
      </c>
      <c r="C634" t="s">
        <v>698</v>
      </c>
      <c r="D634" t="s">
        <v>647</v>
      </c>
      <c r="E634" t="s">
        <v>671</v>
      </c>
      <c r="F634">
        <v>0</v>
      </c>
      <c r="G634">
        <v>7654.03</v>
      </c>
      <c r="H634" t="s">
        <v>602</v>
      </c>
      <c r="I634">
        <v>11630665.62</v>
      </c>
      <c r="J634" t="s">
        <v>641</v>
      </c>
    </row>
    <row r="635" hidden="1" spans="1:10">
      <c r="A635">
        <v>3</v>
      </c>
      <c r="B635">
        <v>21</v>
      </c>
      <c r="C635" t="s">
        <v>698</v>
      </c>
      <c r="D635" t="s">
        <v>643</v>
      </c>
      <c r="E635" t="s">
        <v>671</v>
      </c>
      <c r="F635">
        <v>0</v>
      </c>
      <c r="G635">
        <v>1901</v>
      </c>
      <c r="H635" t="s">
        <v>602</v>
      </c>
      <c r="I635">
        <v>11628764.62</v>
      </c>
      <c r="J635" t="s">
        <v>641</v>
      </c>
    </row>
    <row r="636" hidden="1" spans="1:10">
      <c r="A636">
        <v>3</v>
      </c>
      <c r="B636">
        <v>21</v>
      </c>
      <c r="C636" t="s">
        <v>698</v>
      </c>
      <c r="D636" t="s">
        <v>644</v>
      </c>
      <c r="E636" t="s">
        <v>671</v>
      </c>
      <c r="F636">
        <v>0</v>
      </c>
      <c r="G636">
        <v>2101.1</v>
      </c>
      <c r="H636" t="s">
        <v>602</v>
      </c>
      <c r="I636">
        <v>11626663.52</v>
      </c>
      <c r="J636" t="s">
        <v>641</v>
      </c>
    </row>
    <row r="637" hidden="1" spans="1:10">
      <c r="A637">
        <v>3</v>
      </c>
      <c r="B637">
        <v>21</v>
      </c>
      <c r="C637" t="s">
        <v>698</v>
      </c>
      <c r="D637" t="s">
        <v>682</v>
      </c>
      <c r="E637" t="s">
        <v>671</v>
      </c>
      <c r="F637">
        <v>0</v>
      </c>
      <c r="G637">
        <v>4152.18</v>
      </c>
      <c r="H637" t="s">
        <v>602</v>
      </c>
      <c r="I637">
        <v>11622511.34</v>
      </c>
      <c r="J637" t="s">
        <v>641</v>
      </c>
    </row>
    <row r="638" spans="1:10">
      <c r="A638">
        <v>3</v>
      </c>
      <c r="B638">
        <v>21</v>
      </c>
      <c r="C638" t="s">
        <v>698</v>
      </c>
      <c r="D638" t="s">
        <v>721</v>
      </c>
      <c r="E638" t="s">
        <v>653</v>
      </c>
      <c r="F638">
        <v>78769.68</v>
      </c>
      <c r="G638">
        <v>0</v>
      </c>
      <c r="H638" t="s">
        <v>602</v>
      </c>
      <c r="I638">
        <v>11701281.02</v>
      </c>
      <c r="J638" t="s">
        <v>641</v>
      </c>
    </row>
    <row r="639" spans="1:10">
      <c r="A639">
        <v>3</v>
      </c>
      <c r="B639">
        <v>21</v>
      </c>
      <c r="C639" t="s">
        <v>698</v>
      </c>
      <c r="D639" t="s">
        <v>734</v>
      </c>
      <c r="E639" t="s">
        <v>653</v>
      </c>
      <c r="F639">
        <v>26609.35</v>
      </c>
      <c r="G639">
        <v>0</v>
      </c>
      <c r="H639" t="s">
        <v>602</v>
      </c>
      <c r="I639">
        <v>11727890.37</v>
      </c>
      <c r="J639" t="s">
        <v>641</v>
      </c>
    </row>
    <row r="640" spans="1:10">
      <c r="A640">
        <v>3</v>
      </c>
      <c r="B640">
        <v>21</v>
      </c>
      <c r="C640" t="s">
        <v>698</v>
      </c>
      <c r="D640" t="s">
        <v>743</v>
      </c>
      <c r="E640" t="s">
        <v>653</v>
      </c>
      <c r="F640">
        <v>14977.12</v>
      </c>
      <c r="G640">
        <v>0</v>
      </c>
      <c r="H640" t="s">
        <v>602</v>
      </c>
      <c r="I640">
        <v>11742867.49</v>
      </c>
      <c r="J640" t="s">
        <v>641</v>
      </c>
    </row>
    <row r="641" spans="1:10">
      <c r="A641">
        <v>3</v>
      </c>
      <c r="B641">
        <v>21</v>
      </c>
      <c r="C641" t="s">
        <v>698</v>
      </c>
      <c r="D641" t="s">
        <v>685</v>
      </c>
      <c r="E641" t="s">
        <v>653</v>
      </c>
      <c r="F641">
        <v>4293.44</v>
      </c>
      <c r="G641">
        <v>0</v>
      </c>
      <c r="H641" t="s">
        <v>602</v>
      </c>
      <c r="I641">
        <v>11747160.93</v>
      </c>
      <c r="J641" t="s">
        <v>641</v>
      </c>
    </row>
    <row r="642" spans="1:10">
      <c r="A642">
        <v>3</v>
      </c>
      <c r="B642">
        <v>21</v>
      </c>
      <c r="C642" t="s">
        <v>698</v>
      </c>
      <c r="D642" t="s">
        <v>748</v>
      </c>
      <c r="E642" t="s">
        <v>653</v>
      </c>
      <c r="F642">
        <v>297445.69</v>
      </c>
      <c r="G642">
        <v>0</v>
      </c>
      <c r="H642" t="s">
        <v>602</v>
      </c>
      <c r="I642">
        <v>12044606.62</v>
      </c>
      <c r="J642" t="s">
        <v>641</v>
      </c>
    </row>
    <row r="643" spans="1:10">
      <c r="A643">
        <v>3</v>
      </c>
      <c r="B643">
        <v>21</v>
      </c>
      <c r="C643" t="s">
        <v>698</v>
      </c>
      <c r="D643" t="s">
        <v>719</v>
      </c>
      <c r="E643" t="s">
        <v>653</v>
      </c>
      <c r="F643">
        <v>23833.58</v>
      </c>
      <c r="G643">
        <v>0</v>
      </c>
      <c r="H643" t="s">
        <v>602</v>
      </c>
      <c r="I643">
        <v>12068440.2</v>
      </c>
      <c r="J643" t="s">
        <v>641</v>
      </c>
    </row>
    <row r="644" spans="1:10">
      <c r="A644">
        <v>3</v>
      </c>
      <c r="B644">
        <v>21</v>
      </c>
      <c r="C644" t="s">
        <v>698</v>
      </c>
      <c r="D644" t="s">
        <v>668</v>
      </c>
      <c r="E644" t="s">
        <v>653</v>
      </c>
      <c r="F644">
        <v>12730.55</v>
      </c>
      <c r="G644">
        <v>0</v>
      </c>
      <c r="H644" t="s">
        <v>602</v>
      </c>
      <c r="I644">
        <v>12081170.75</v>
      </c>
      <c r="J644" t="s">
        <v>641</v>
      </c>
    </row>
    <row r="645" spans="1:10">
      <c r="A645">
        <v>3</v>
      </c>
      <c r="B645">
        <v>21</v>
      </c>
      <c r="C645" t="s">
        <v>698</v>
      </c>
      <c r="D645" t="s">
        <v>740</v>
      </c>
      <c r="E645" t="s">
        <v>653</v>
      </c>
      <c r="F645">
        <v>2216.61</v>
      </c>
      <c r="G645">
        <v>0</v>
      </c>
      <c r="H645" t="s">
        <v>602</v>
      </c>
      <c r="I645">
        <v>12083387.36</v>
      </c>
      <c r="J645" t="s">
        <v>641</v>
      </c>
    </row>
    <row r="646" spans="1:10">
      <c r="A646">
        <v>3</v>
      </c>
      <c r="B646">
        <v>21</v>
      </c>
      <c r="C646" t="s">
        <v>698</v>
      </c>
      <c r="D646" t="s">
        <v>652</v>
      </c>
      <c r="E646" t="s">
        <v>653</v>
      </c>
      <c r="F646">
        <v>3235.05</v>
      </c>
      <c r="G646">
        <v>0</v>
      </c>
      <c r="H646" t="s">
        <v>602</v>
      </c>
      <c r="I646">
        <v>12086622.41</v>
      </c>
      <c r="J646" t="s">
        <v>641</v>
      </c>
    </row>
    <row r="647" spans="1:10">
      <c r="A647">
        <v>3</v>
      </c>
      <c r="B647">
        <v>21</v>
      </c>
      <c r="C647" t="s">
        <v>698</v>
      </c>
      <c r="D647" t="s">
        <v>687</v>
      </c>
      <c r="E647" t="s">
        <v>653</v>
      </c>
      <c r="F647">
        <v>3943.97</v>
      </c>
      <c r="G647">
        <v>0</v>
      </c>
      <c r="H647" t="s">
        <v>602</v>
      </c>
      <c r="I647">
        <v>12090566.38</v>
      </c>
      <c r="J647" t="s">
        <v>641</v>
      </c>
    </row>
    <row r="648" spans="1:10">
      <c r="A648">
        <v>3</v>
      </c>
      <c r="B648">
        <v>21</v>
      </c>
      <c r="C648" t="s">
        <v>698</v>
      </c>
      <c r="D648" t="s">
        <v>742</v>
      </c>
      <c r="E648" t="s">
        <v>653</v>
      </c>
      <c r="F648">
        <v>1228.11</v>
      </c>
      <c r="G648">
        <v>0</v>
      </c>
      <c r="H648" t="s">
        <v>602</v>
      </c>
      <c r="I648">
        <v>12091794.49</v>
      </c>
      <c r="J648" t="s">
        <v>641</v>
      </c>
    </row>
    <row r="649" spans="1:10">
      <c r="A649">
        <v>3</v>
      </c>
      <c r="B649">
        <v>21</v>
      </c>
      <c r="C649" t="s">
        <v>698</v>
      </c>
      <c r="D649" t="s">
        <v>749</v>
      </c>
      <c r="E649" t="s">
        <v>653</v>
      </c>
      <c r="F649">
        <v>28626.28</v>
      </c>
      <c r="G649">
        <v>0</v>
      </c>
      <c r="H649" t="s">
        <v>602</v>
      </c>
      <c r="I649">
        <v>12120420.77</v>
      </c>
      <c r="J649" t="s">
        <v>641</v>
      </c>
    </row>
    <row r="650" spans="1:10">
      <c r="A650">
        <v>3</v>
      </c>
      <c r="B650">
        <v>21</v>
      </c>
      <c r="C650" t="s">
        <v>698</v>
      </c>
      <c r="D650" t="s">
        <v>752</v>
      </c>
      <c r="E650" t="s">
        <v>653</v>
      </c>
      <c r="F650">
        <v>16614.62</v>
      </c>
      <c r="G650">
        <v>0</v>
      </c>
      <c r="H650" t="s">
        <v>602</v>
      </c>
      <c r="I650">
        <v>12137035.39</v>
      </c>
      <c r="J650" t="s">
        <v>641</v>
      </c>
    </row>
    <row r="651" spans="1:10">
      <c r="A651">
        <v>3</v>
      </c>
      <c r="B651">
        <v>21</v>
      </c>
      <c r="C651" t="s">
        <v>698</v>
      </c>
      <c r="D651" t="s">
        <v>753</v>
      </c>
      <c r="E651" t="s">
        <v>653</v>
      </c>
      <c r="F651">
        <v>1947</v>
      </c>
      <c r="G651">
        <v>0</v>
      </c>
      <c r="H651" t="s">
        <v>602</v>
      </c>
      <c r="I651">
        <v>12138982.39</v>
      </c>
      <c r="J651" t="s">
        <v>641</v>
      </c>
    </row>
    <row r="652" spans="1:10">
      <c r="A652">
        <v>3</v>
      </c>
      <c r="B652">
        <v>21</v>
      </c>
      <c r="C652" t="s">
        <v>698</v>
      </c>
      <c r="D652" t="s">
        <v>754</v>
      </c>
      <c r="E652" t="s">
        <v>653</v>
      </c>
      <c r="F652">
        <v>30103.91</v>
      </c>
      <c r="G652">
        <v>0</v>
      </c>
      <c r="H652" t="s">
        <v>602</v>
      </c>
      <c r="I652">
        <v>12169086.3</v>
      </c>
      <c r="J652" t="s">
        <v>641</v>
      </c>
    </row>
    <row r="653" spans="1:10">
      <c r="A653">
        <v>3</v>
      </c>
      <c r="B653">
        <v>21</v>
      </c>
      <c r="C653" t="s">
        <v>698</v>
      </c>
      <c r="D653" t="s">
        <v>755</v>
      </c>
      <c r="E653" t="s">
        <v>653</v>
      </c>
      <c r="F653">
        <v>52579.69</v>
      </c>
      <c r="G653">
        <v>0</v>
      </c>
      <c r="H653" t="s">
        <v>602</v>
      </c>
      <c r="I653">
        <v>12221665.99</v>
      </c>
      <c r="J653" t="s">
        <v>641</v>
      </c>
    </row>
    <row r="654" spans="1:10">
      <c r="A654">
        <v>3</v>
      </c>
      <c r="B654">
        <v>21</v>
      </c>
      <c r="C654" t="s">
        <v>698</v>
      </c>
      <c r="D654" t="s">
        <v>658</v>
      </c>
      <c r="E654" t="s">
        <v>653</v>
      </c>
      <c r="F654">
        <v>1947.02</v>
      </c>
      <c r="G654">
        <v>0</v>
      </c>
      <c r="H654" t="s">
        <v>602</v>
      </c>
      <c r="I654">
        <v>12223613.01</v>
      </c>
      <c r="J654" t="s">
        <v>641</v>
      </c>
    </row>
    <row r="655" hidden="1" spans="1:10">
      <c r="A655">
        <v>3</v>
      </c>
      <c r="B655">
        <v>22</v>
      </c>
      <c r="C655" t="s">
        <v>700</v>
      </c>
      <c r="D655" t="s">
        <v>692</v>
      </c>
      <c r="E655" t="s">
        <v>671</v>
      </c>
      <c r="F655">
        <v>0</v>
      </c>
      <c r="G655">
        <v>1550.82</v>
      </c>
      <c r="H655" t="s">
        <v>602</v>
      </c>
      <c r="I655">
        <v>12222062.19</v>
      </c>
      <c r="J655" t="s">
        <v>641</v>
      </c>
    </row>
    <row r="656" hidden="1" spans="1:10">
      <c r="A656">
        <v>3</v>
      </c>
      <c r="B656">
        <v>22</v>
      </c>
      <c r="C656" t="s">
        <v>700</v>
      </c>
      <c r="D656" t="s">
        <v>663</v>
      </c>
      <c r="E656" t="s">
        <v>671</v>
      </c>
      <c r="F656">
        <v>0</v>
      </c>
      <c r="G656">
        <v>2241.18</v>
      </c>
      <c r="H656" t="s">
        <v>602</v>
      </c>
      <c r="I656">
        <v>12219821.01</v>
      </c>
      <c r="J656" t="s">
        <v>641</v>
      </c>
    </row>
    <row r="657" hidden="1" spans="1:10">
      <c r="A657">
        <v>3</v>
      </c>
      <c r="B657">
        <v>22</v>
      </c>
      <c r="C657" t="s">
        <v>700</v>
      </c>
      <c r="D657" t="s">
        <v>683</v>
      </c>
      <c r="E657" t="s">
        <v>671</v>
      </c>
      <c r="F657">
        <v>0</v>
      </c>
      <c r="G657">
        <v>1140.6</v>
      </c>
      <c r="H657" t="s">
        <v>602</v>
      </c>
      <c r="I657">
        <v>12218680.41</v>
      </c>
      <c r="J657" t="s">
        <v>641</v>
      </c>
    </row>
    <row r="658" hidden="1" spans="1:10">
      <c r="A658">
        <v>3</v>
      </c>
      <c r="B658">
        <v>22</v>
      </c>
      <c r="C658" t="s">
        <v>700</v>
      </c>
      <c r="D658" t="s">
        <v>682</v>
      </c>
      <c r="E658" t="s">
        <v>671</v>
      </c>
      <c r="F658">
        <v>0</v>
      </c>
      <c r="G658">
        <v>4192.2</v>
      </c>
      <c r="H658" t="s">
        <v>602</v>
      </c>
      <c r="I658">
        <v>12214488.21</v>
      </c>
      <c r="J658" t="s">
        <v>641</v>
      </c>
    </row>
    <row r="659" spans="1:10">
      <c r="A659">
        <v>3</v>
      </c>
      <c r="B659">
        <v>22</v>
      </c>
      <c r="C659" t="s">
        <v>700</v>
      </c>
      <c r="D659" t="s">
        <v>755</v>
      </c>
      <c r="E659" t="s">
        <v>697</v>
      </c>
      <c r="F659">
        <v>6350.31</v>
      </c>
      <c r="G659">
        <v>0</v>
      </c>
      <c r="H659" t="s">
        <v>602</v>
      </c>
      <c r="I659">
        <v>12220838.52</v>
      </c>
      <c r="J659" t="s">
        <v>641</v>
      </c>
    </row>
    <row r="660" spans="1:10">
      <c r="A660">
        <v>3</v>
      </c>
      <c r="B660">
        <v>22</v>
      </c>
      <c r="C660" t="s">
        <v>700</v>
      </c>
      <c r="D660" t="s">
        <v>754</v>
      </c>
      <c r="E660" t="s">
        <v>697</v>
      </c>
      <c r="F660">
        <v>8686.68</v>
      </c>
      <c r="G660">
        <v>0</v>
      </c>
      <c r="H660" t="s">
        <v>602</v>
      </c>
      <c r="I660">
        <v>12229525.2</v>
      </c>
      <c r="J660" t="s">
        <v>641</v>
      </c>
    </row>
    <row r="661" spans="1:10">
      <c r="A661">
        <v>3</v>
      </c>
      <c r="B661">
        <v>22</v>
      </c>
      <c r="C661" t="s">
        <v>700</v>
      </c>
      <c r="D661" t="s">
        <v>753</v>
      </c>
      <c r="E661" t="s">
        <v>697</v>
      </c>
      <c r="F661">
        <v>2895.55</v>
      </c>
      <c r="G661">
        <v>0</v>
      </c>
      <c r="H661" t="s">
        <v>602</v>
      </c>
      <c r="I661">
        <v>12232420.75</v>
      </c>
      <c r="J661" t="s">
        <v>641</v>
      </c>
    </row>
    <row r="662" spans="1:10">
      <c r="A662">
        <v>3</v>
      </c>
      <c r="B662">
        <v>22</v>
      </c>
      <c r="C662" t="s">
        <v>700</v>
      </c>
      <c r="D662" t="s">
        <v>752</v>
      </c>
      <c r="E662" t="s">
        <v>697</v>
      </c>
      <c r="F662">
        <v>5411.72</v>
      </c>
      <c r="G662">
        <v>0</v>
      </c>
      <c r="H662" t="s">
        <v>602</v>
      </c>
      <c r="I662">
        <v>12237832.47</v>
      </c>
      <c r="J662" t="s">
        <v>641</v>
      </c>
    </row>
    <row r="663" spans="1:10">
      <c r="A663">
        <v>3</v>
      </c>
      <c r="B663">
        <v>22</v>
      </c>
      <c r="C663" t="s">
        <v>700</v>
      </c>
      <c r="D663" t="s">
        <v>687</v>
      </c>
      <c r="E663" t="s">
        <v>697</v>
      </c>
      <c r="F663">
        <v>17343.49</v>
      </c>
      <c r="G663">
        <v>0</v>
      </c>
      <c r="H663" t="s">
        <v>602</v>
      </c>
      <c r="I663">
        <v>12255175.96</v>
      </c>
      <c r="J663" t="s">
        <v>641</v>
      </c>
    </row>
    <row r="664" spans="1:10">
      <c r="A664">
        <v>3</v>
      </c>
      <c r="B664">
        <v>22</v>
      </c>
      <c r="C664" t="s">
        <v>700</v>
      </c>
      <c r="D664" t="s">
        <v>673</v>
      </c>
      <c r="E664" t="s">
        <v>697</v>
      </c>
      <c r="F664">
        <v>25840.53</v>
      </c>
      <c r="G664">
        <v>0</v>
      </c>
      <c r="H664" t="s">
        <v>602</v>
      </c>
      <c r="I664">
        <v>12281016.49</v>
      </c>
      <c r="J664" t="s">
        <v>641</v>
      </c>
    </row>
    <row r="665" spans="1:10">
      <c r="A665">
        <v>3</v>
      </c>
      <c r="B665">
        <v>22</v>
      </c>
      <c r="C665" t="s">
        <v>700</v>
      </c>
      <c r="D665" t="s">
        <v>668</v>
      </c>
      <c r="E665" t="s">
        <v>697</v>
      </c>
      <c r="F665">
        <v>6440.16</v>
      </c>
      <c r="G665">
        <v>0</v>
      </c>
      <c r="H665" t="s">
        <v>602</v>
      </c>
      <c r="I665">
        <v>12287456.65</v>
      </c>
      <c r="J665" t="s">
        <v>641</v>
      </c>
    </row>
    <row r="666" spans="1:10">
      <c r="A666">
        <v>3</v>
      </c>
      <c r="B666">
        <v>22</v>
      </c>
      <c r="C666" t="s">
        <v>700</v>
      </c>
      <c r="D666" t="s">
        <v>685</v>
      </c>
      <c r="E666" t="s">
        <v>697</v>
      </c>
      <c r="F666">
        <v>25610.86</v>
      </c>
      <c r="G666">
        <v>0</v>
      </c>
      <c r="H666" t="s">
        <v>602</v>
      </c>
      <c r="I666">
        <v>12313067.51</v>
      </c>
      <c r="J666" t="s">
        <v>641</v>
      </c>
    </row>
    <row r="667" spans="1:10">
      <c r="A667">
        <v>3</v>
      </c>
      <c r="B667">
        <v>22</v>
      </c>
      <c r="C667" t="s">
        <v>700</v>
      </c>
      <c r="D667" t="s">
        <v>721</v>
      </c>
      <c r="E667" t="s">
        <v>697</v>
      </c>
      <c r="F667">
        <v>65150.47</v>
      </c>
      <c r="G667">
        <v>0</v>
      </c>
      <c r="H667" t="s">
        <v>602</v>
      </c>
      <c r="I667">
        <v>12378217.98</v>
      </c>
      <c r="J667" t="s">
        <v>641</v>
      </c>
    </row>
    <row r="668" spans="1:10">
      <c r="A668">
        <v>3</v>
      </c>
      <c r="B668">
        <v>22</v>
      </c>
      <c r="C668" t="s">
        <v>700</v>
      </c>
      <c r="D668" t="s">
        <v>734</v>
      </c>
      <c r="E668" t="s">
        <v>697</v>
      </c>
      <c r="F668">
        <v>13529.33</v>
      </c>
      <c r="G668">
        <v>0</v>
      </c>
      <c r="H668" t="s">
        <v>602</v>
      </c>
      <c r="I668">
        <v>12391747.31</v>
      </c>
      <c r="J668" t="s">
        <v>641</v>
      </c>
    </row>
    <row r="669" spans="1:10">
      <c r="A669">
        <v>3</v>
      </c>
      <c r="B669">
        <v>22</v>
      </c>
      <c r="C669" t="s">
        <v>700</v>
      </c>
      <c r="D669" t="s">
        <v>719</v>
      </c>
      <c r="E669" t="s">
        <v>697</v>
      </c>
      <c r="F669">
        <v>1957.01</v>
      </c>
      <c r="G669">
        <v>0</v>
      </c>
      <c r="H669" t="s">
        <v>602</v>
      </c>
      <c r="I669">
        <v>12393704.32</v>
      </c>
      <c r="J669" t="s">
        <v>641</v>
      </c>
    </row>
    <row r="670" spans="1:10">
      <c r="A670">
        <v>3</v>
      </c>
      <c r="B670">
        <v>22</v>
      </c>
      <c r="C670" t="s">
        <v>700</v>
      </c>
      <c r="D670" t="s">
        <v>655</v>
      </c>
      <c r="E670" t="s">
        <v>697</v>
      </c>
      <c r="F670">
        <v>15516.29</v>
      </c>
      <c r="G670">
        <v>0</v>
      </c>
      <c r="H670" t="s">
        <v>602</v>
      </c>
      <c r="I670">
        <v>12409220.61</v>
      </c>
      <c r="J670" t="s">
        <v>641</v>
      </c>
    </row>
    <row r="671" hidden="1" spans="1:10">
      <c r="A671">
        <v>3</v>
      </c>
      <c r="B671">
        <v>25</v>
      </c>
      <c r="C671" t="s">
        <v>703</v>
      </c>
      <c r="D671" t="s">
        <v>661</v>
      </c>
      <c r="E671" t="s">
        <v>671</v>
      </c>
      <c r="F671">
        <v>0</v>
      </c>
      <c r="G671">
        <v>6203.26</v>
      </c>
      <c r="H671" t="s">
        <v>602</v>
      </c>
      <c r="I671">
        <v>12403017.35</v>
      </c>
      <c r="J671" t="s">
        <v>641</v>
      </c>
    </row>
    <row r="672" hidden="1" spans="1:10">
      <c r="A672">
        <v>3</v>
      </c>
      <c r="B672">
        <v>25</v>
      </c>
      <c r="C672" t="s">
        <v>703</v>
      </c>
      <c r="D672" t="s">
        <v>663</v>
      </c>
      <c r="E672" t="s">
        <v>671</v>
      </c>
      <c r="F672">
        <v>0</v>
      </c>
      <c r="G672">
        <v>4422.33</v>
      </c>
      <c r="H672" t="s">
        <v>602</v>
      </c>
      <c r="I672">
        <v>12398595.02</v>
      </c>
      <c r="J672" t="s">
        <v>641</v>
      </c>
    </row>
    <row r="673" hidden="1" spans="1:10">
      <c r="A673">
        <v>3</v>
      </c>
      <c r="B673">
        <v>25</v>
      </c>
      <c r="C673" t="s">
        <v>703</v>
      </c>
      <c r="D673" t="s">
        <v>683</v>
      </c>
      <c r="E673" t="s">
        <v>671</v>
      </c>
      <c r="F673">
        <v>0</v>
      </c>
      <c r="G673">
        <v>1110.59</v>
      </c>
      <c r="H673" t="s">
        <v>602</v>
      </c>
      <c r="I673">
        <v>12397484.43</v>
      </c>
      <c r="J673" t="s">
        <v>641</v>
      </c>
    </row>
    <row r="674" hidden="1" spans="1:10">
      <c r="A674">
        <v>3</v>
      </c>
      <c r="B674">
        <v>25</v>
      </c>
      <c r="C674" t="s">
        <v>703</v>
      </c>
      <c r="D674" t="s">
        <v>647</v>
      </c>
      <c r="E674" t="s">
        <v>671</v>
      </c>
      <c r="F674">
        <v>0</v>
      </c>
      <c r="G674">
        <v>1880.99</v>
      </c>
      <c r="H674" t="s">
        <v>602</v>
      </c>
      <c r="I674">
        <v>12395603.44</v>
      </c>
      <c r="J674" t="s">
        <v>641</v>
      </c>
    </row>
    <row r="675" hidden="1" spans="1:10">
      <c r="A675">
        <v>3</v>
      </c>
      <c r="B675">
        <v>25</v>
      </c>
      <c r="C675" t="s">
        <v>703</v>
      </c>
      <c r="D675" t="s">
        <v>718</v>
      </c>
      <c r="E675" t="s">
        <v>671</v>
      </c>
      <c r="F675">
        <v>0</v>
      </c>
      <c r="G675">
        <v>14447.58</v>
      </c>
      <c r="H675" t="s">
        <v>602</v>
      </c>
      <c r="I675">
        <v>12381155.86</v>
      </c>
      <c r="J675" t="s">
        <v>641</v>
      </c>
    </row>
    <row r="676" hidden="1" spans="1:10">
      <c r="A676">
        <v>3</v>
      </c>
      <c r="B676">
        <v>25</v>
      </c>
      <c r="C676" t="s">
        <v>703</v>
      </c>
      <c r="D676" t="s">
        <v>644</v>
      </c>
      <c r="E676" t="s">
        <v>671</v>
      </c>
      <c r="F676">
        <v>0</v>
      </c>
      <c r="G676">
        <v>2281.2</v>
      </c>
      <c r="H676" t="s">
        <v>602</v>
      </c>
      <c r="I676">
        <v>12378874.66</v>
      </c>
      <c r="J676" t="s">
        <v>641</v>
      </c>
    </row>
    <row r="677" spans="1:10">
      <c r="A677">
        <v>3</v>
      </c>
      <c r="B677">
        <v>25</v>
      </c>
      <c r="C677" t="s">
        <v>703</v>
      </c>
      <c r="D677" t="s">
        <v>755</v>
      </c>
      <c r="E677" t="s">
        <v>653</v>
      </c>
      <c r="F677">
        <v>4433.22</v>
      </c>
      <c r="G677">
        <v>0</v>
      </c>
      <c r="H677" t="s">
        <v>602</v>
      </c>
      <c r="I677">
        <v>12383307.88</v>
      </c>
      <c r="J677" t="s">
        <v>641</v>
      </c>
    </row>
    <row r="678" spans="1:10">
      <c r="A678">
        <v>3</v>
      </c>
      <c r="B678">
        <v>25</v>
      </c>
      <c r="C678" t="s">
        <v>703</v>
      </c>
      <c r="D678" t="s">
        <v>754</v>
      </c>
      <c r="E678" t="s">
        <v>653</v>
      </c>
      <c r="F678">
        <v>8337.26</v>
      </c>
      <c r="G678">
        <v>0</v>
      </c>
      <c r="H678" t="s">
        <v>602</v>
      </c>
      <c r="I678">
        <v>12391645.14</v>
      </c>
      <c r="J678" t="s">
        <v>641</v>
      </c>
    </row>
    <row r="679" spans="1:10">
      <c r="A679">
        <v>3</v>
      </c>
      <c r="B679">
        <v>25</v>
      </c>
      <c r="C679" t="s">
        <v>703</v>
      </c>
      <c r="D679" t="s">
        <v>753</v>
      </c>
      <c r="E679" t="s">
        <v>653</v>
      </c>
      <c r="F679">
        <v>599.07</v>
      </c>
      <c r="G679">
        <v>0</v>
      </c>
      <c r="H679" t="s">
        <v>602</v>
      </c>
      <c r="I679">
        <v>12392244.21</v>
      </c>
      <c r="J679" t="s">
        <v>641</v>
      </c>
    </row>
    <row r="680" spans="1:10">
      <c r="A680">
        <v>3</v>
      </c>
      <c r="B680">
        <v>25</v>
      </c>
      <c r="C680" t="s">
        <v>703</v>
      </c>
      <c r="D680" t="s">
        <v>752</v>
      </c>
      <c r="E680" t="s">
        <v>653</v>
      </c>
      <c r="F680">
        <v>5391.76</v>
      </c>
      <c r="G680">
        <v>0</v>
      </c>
      <c r="H680" t="s">
        <v>602</v>
      </c>
      <c r="I680">
        <v>12397635.97</v>
      </c>
      <c r="J680" t="s">
        <v>641</v>
      </c>
    </row>
    <row r="681" spans="1:10">
      <c r="A681">
        <v>3</v>
      </c>
      <c r="B681">
        <v>25</v>
      </c>
      <c r="C681" t="s">
        <v>703</v>
      </c>
      <c r="D681" t="s">
        <v>749</v>
      </c>
      <c r="E681" t="s">
        <v>653</v>
      </c>
      <c r="F681">
        <v>16874.22</v>
      </c>
      <c r="G681">
        <v>0</v>
      </c>
      <c r="H681" t="s">
        <v>602</v>
      </c>
      <c r="I681">
        <v>12414510.19</v>
      </c>
      <c r="J681" t="s">
        <v>641</v>
      </c>
    </row>
    <row r="682" spans="1:10">
      <c r="A682">
        <v>3</v>
      </c>
      <c r="B682">
        <v>25</v>
      </c>
      <c r="C682" t="s">
        <v>703</v>
      </c>
      <c r="D682" t="s">
        <v>658</v>
      </c>
      <c r="E682" t="s">
        <v>653</v>
      </c>
      <c r="F682">
        <v>1996.95</v>
      </c>
      <c r="G682">
        <v>0</v>
      </c>
      <c r="H682" t="s">
        <v>602</v>
      </c>
      <c r="I682">
        <v>12416507.14</v>
      </c>
      <c r="J682" t="s">
        <v>641</v>
      </c>
    </row>
    <row r="683" spans="1:10">
      <c r="A683">
        <v>3</v>
      </c>
      <c r="B683">
        <v>25</v>
      </c>
      <c r="C683" t="s">
        <v>703</v>
      </c>
      <c r="D683" t="s">
        <v>742</v>
      </c>
      <c r="E683" t="s">
        <v>653</v>
      </c>
      <c r="F683">
        <v>1288.02</v>
      </c>
      <c r="G683">
        <v>0</v>
      </c>
      <c r="H683" t="s">
        <v>602</v>
      </c>
      <c r="I683">
        <v>12417795.16</v>
      </c>
      <c r="J683" t="s">
        <v>641</v>
      </c>
    </row>
    <row r="684" spans="1:10">
      <c r="A684">
        <v>3</v>
      </c>
      <c r="B684">
        <v>25</v>
      </c>
      <c r="C684" t="s">
        <v>703</v>
      </c>
      <c r="D684" t="s">
        <v>685</v>
      </c>
      <c r="E684" t="s">
        <v>653</v>
      </c>
      <c r="F684">
        <v>21447.21</v>
      </c>
      <c r="G684">
        <v>0</v>
      </c>
      <c r="H684" t="s">
        <v>602</v>
      </c>
      <c r="I684">
        <v>12439242.37</v>
      </c>
      <c r="J684" t="s">
        <v>641</v>
      </c>
    </row>
    <row r="685" spans="1:10">
      <c r="A685">
        <v>3</v>
      </c>
      <c r="B685">
        <v>25</v>
      </c>
      <c r="C685" t="s">
        <v>703</v>
      </c>
      <c r="D685" t="s">
        <v>673</v>
      </c>
      <c r="E685" t="s">
        <v>653</v>
      </c>
      <c r="F685">
        <v>55255.58</v>
      </c>
      <c r="G685">
        <v>0</v>
      </c>
      <c r="H685" t="s">
        <v>602</v>
      </c>
      <c r="I685">
        <v>12494497.95</v>
      </c>
      <c r="J685" t="s">
        <v>641</v>
      </c>
    </row>
    <row r="686" spans="1:10">
      <c r="A686">
        <v>3</v>
      </c>
      <c r="B686">
        <v>25</v>
      </c>
      <c r="C686" t="s">
        <v>703</v>
      </c>
      <c r="D686" t="s">
        <v>667</v>
      </c>
      <c r="E686" t="s">
        <v>653</v>
      </c>
      <c r="F686">
        <v>61106.67</v>
      </c>
      <c r="G686">
        <v>0</v>
      </c>
      <c r="H686" t="s">
        <v>602</v>
      </c>
      <c r="I686">
        <v>12555604.62</v>
      </c>
      <c r="J686" t="s">
        <v>641</v>
      </c>
    </row>
    <row r="687" spans="1:10">
      <c r="A687">
        <v>3</v>
      </c>
      <c r="B687">
        <v>25</v>
      </c>
      <c r="C687" t="s">
        <v>703</v>
      </c>
      <c r="D687" t="s">
        <v>675</v>
      </c>
      <c r="E687" t="s">
        <v>653</v>
      </c>
      <c r="F687">
        <v>1128.27</v>
      </c>
      <c r="G687">
        <v>0</v>
      </c>
      <c r="H687" t="s">
        <v>602</v>
      </c>
      <c r="I687">
        <v>12556732.89</v>
      </c>
      <c r="J687" t="s">
        <v>641</v>
      </c>
    </row>
    <row r="688" spans="1:10">
      <c r="A688">
        <v>3</v>
      </c>
      <c r="B688">
        <v>25</v>
      </c>
      <c r="C688" t="s">
        <v>703</v>
      </c>
      <c r="D688" t="s">
        <v>687</v>
      </c>
      <c r="E688" t="s">
        <v>653</v>
      </c>
      <c r="F688">
        <v>4493.12</v>
      </c>
      <c r="G688">
        <v>0</v>
      </c>
      <c r="H688" t="s">
        <v>602</v>
      </c>
      <c r="I688">
        <v>12561226.01</v>
      </c>
      <c r="J688" t="s">
        <v>641</v>
      </c>
    </row>
    <row r="689" spans="1:10">
      <c r="A689">
        <v>3</v>
      </c>
      <c r="B689">
        <v>25</v>
      </c>
      <c r="C689" t="s">
        <v>703</v>
      </c>
      <c r="D689" t="s">
        <v>680</v>
      </c>
      <c r="E689" t="s">
        <v>653</v>
      </c>
      <c r="F689">
        <v>1937.05</v>
      </c>
      <c r="G689">
        <v>0</v>
      </c>
      <c r="H689" t="s">
        <v>602</v>
      </c>
      <c r="I689">
        <v>12563163.06</v>
      </c>
      <c r="J689" t="s">
        <v>641</v>
      </c>
    </row>
    <row r="690" hidden="1" spans="1:10">
      <c r="A690">
        <v>3</v>
      </c>
      <c r="B690">
        <v>26</v>
      </c>
      <c r="C690" t="s">
        <v>756</v>
      </c>
      <c r="D690" t="s">
        <v>757</v>
      </c>
      <c r="E690" t="s">
        <v>724</v>
      </c>
      <c r="F690">
        <v>319200</v>
      </c>
      <c r="G690">
        <v>0</v>
      </c>
      <c r="H690" t="s">
        <v>602</v>
      </c>
      <c r="I690">
        <v>12882363.06</v>
      </c>
      <c r="J690" t="s">
        <v>758</v>
      </c>
    </row>
    <row r="691" hidden="1" spans="1:10">
      <c r="A691">
        <v>3</v>
      </c>
      <c r="B691">
        <v>26</v>
      </c>
      <c r="C691" t="s">
        <v>704</v>
      </c>
      <c r="D691" t="s">
        <v>647</v>
      </c>
      <c r="E691" t="s">
        <v>671</v>
      </c>
      <c r="F691">
        <v>0</v>
      </c>
      <c r="G691">
        <v>1840.97</v>
      </c>
      <c r="H691" t="s">
        <v>602</v>
      </c>
      <c r="I691">
        <v>12880522.09</v>
      </c>
      <c r="J691" t="s">
        <v>641</v>
      </c>
    </row>
    <row r="692" hidden="1" spans="1:10">
      <c r="A692">
        <v>3</v>
      </c>
      <c r="B692">
        <v>26</v>
      </c>
      <c r="C692" t="s">
        <v>704</v>
      </c>
      <c r="D692" t="s">
        <v>759</v>
      </c>
      <c r="E692" t="s">
        <v>671</v>
      </c>
      <c r="F692">
        <v>0</v>
      </c>
      <c r="G692">
        <v>214352.56</v>
      </c>
      <c r="H692" t="s">
        <v>602</v>
      </c>
      <c r="I692">
        <v>12666169.53</v>
      </c>
      <c r="J692" t="s">
        <v>641</v>
      </c>
    </row>
    <row r="693" hidden="1" spans="1:10">
      <c r="A693">
        <v>3</v>
      </c>
      <c r="B693">
        <v>26</v>
      </c>
      <c r="C693" t="s">
        <v>704</v>
      </c>
      <c r="D693" t="s">
        <v>672</v>
      </c>
      <c r="E693" t="s">
        <v>671</v>
      </c>
      <c r="F693">
        <v>0</v>
      </c>
      <c r="G693">
        <v>27554.46</v>
      </c>
      <c r="H693" t="s">
        <v>602</v>
      </c>
      <c r="I693">
        <v>12638615.07</v>
      </c>
      <c r="J693" t="s">
        <v>641</v>
      </c>
    </row>
    <row r="694" hidden="1" spans="1:10">
      <c r="A694">
        <v>3</v>
      </c>
      <c r="B694">
        <v>26</v>
      </c>
      <c r="C694" t="s">
        <v>704</v>
      </c>
      <c r="D694" t="s">
        <v>661</v>
      </c>
      <c r="E694" t="s">
        <v>671</v>
      </c>
      <c r="F694">
        <v>0</v>
      </c>
      <c r="G694">
        <v>6043.17</v>
      </c>
      <c r="H694" t="s">
        <v>602</v>
      </c>
      <c r="I694">
        <v>12632571.9</v>
      </c>
      <c r="J694" t="s">
        <v>641</v>
      </c>
    </row>
    <row r="695" hidden="1" spans="1:10">
      <c r="A695">
        <v>3</v>
      </c>
      <c r="B695">
        <v>26</v>
      </c>
      <c r="C695" t="s">
        <v>704</v>
      </c>
      <c r="D695" t="s">
        <v>739</v>
      </c>
      <c r="E695" t="s">
        <v>671</v>
      </c>
      <c r="F695">
        <v>0</v>
      </c>
      <c r="G695">
        <v>2171.14</v>
      </c>
      <c r="H695" t="s">
        <v>602</v>
      </c>
      <c r="I695">
        <v>12630400.76</v>
      </c>
      <c r="J695" t="s">
        <v>641</v>
      </c>
    </row>
    <row r="696" hidden="1" spans="1:10">
      <c r="A696">
        <v>3</v>
      </c>
      <c r="B696">
        <v>26</v>
      </c>
      <c r="C696" t="s">
        <v>704</v>
      </c>
      <c r="D696" t="s">
        <v>692</v>
      </c>
      <c r="E696" t="s">
        <v>671</v>
      </c>
      <c r="F696">
        <v>0</v>
      </c>
      <c r="G696">
        <v>1530.81</v>
      </c>
      <c r="H696" t="s">
        <v>602</v>
      </c>
      <c r="I696">
        <v>12628869.95</v>
      </c>
      <c r="J696" t="s">
        <v>641</v>
      </c>
    </row>
    <row r="697" hidden="1" spans="1:10">
      <c r="A697">
        <v>3</v>
      </c>
      <c r="B697">
        <v>26</v>
      </c>
      <c r="C697" t="s">
        <v>704</v>
      </c>
      <c r="D697" t="s">
        <v>643</v>
      </c>
      <c r="E697" t="s">
        <v>671</v>
      </c>
      <c r="F697">
        <v>0</v>
      </c>
      <c r="G697">
        <v>1951.03</v>
      </c>
      <c r="H697" t="s">
        <v>602</v>
      </c>
      <c r="I697">
        <v>12626918.92</v>
      </c>
      <c r="J697" t="s">
        <v>641</v>
      </c>
    </row>
    <row r="698" spans="1:10">
      <c r="A698">
        <v>3</v>
      </c>
      <c r="B698">
        <v>26</v>
      </c>
      <c r="C698" t="s">
        <v>704</v>
      </c>
      <c r="D698" t="s">
        <v>673</v>
      </c>
      <c r="E698" t="s">
        <v>653</v>
      </c>
      <c r="F698">
        <v>28456.52</v>
      </c>
      <c r="G698">
        <v>0</v>
      </c>
      <c r="H698" t="s">
        <v>602</v>
      </c>
      <c r="I698">
        <v>12655375.44</v>
      </c>
      <c r="J698" t="s">
        <v>641</v>
      </c>
    </row>
    <row r="699" spans="1:10">
      <c r="A699">
        <v>3</v>
      </c>
      <c r="B699">
        <v>26</v>
      </c>
      <c r="C699" t="s">
        <v>704</v>
      </c>
      <c r="D699" t="s">
        <v>734</v>
      </c>
      <c r="E699" t="s">
        <v>653</v>
      </c>
      <c r="F699">
        <v>41486.63</v>
      </c>
      <c r="G699">
        <v>0</v>
      </c>
      <c r="H699" t="s">
        <v>602</v>
      </c>
      <c r="I699">
        <v>12696862.07</v>
      </c>
      <c r="J699" t="s">
        <v>641</v>
      </c>
    </row>
    <row r="700" spans="1:10">
      <c r="A700">
        <v>3</v>
      </c>
      <c r="B700">
        <v>26</v>
      </c>
      <c r="C700" t="s">
        <v>704</v>
      </c>
      <c r="D700" t="s">
        <v>749</v>
      </c>
      <c r="E700" t="s">
        <v>653</v>
      </c>
      <c r="F700">
        <v>10244.35</v>
      </c>
      <c r="G700">
        <v>0</v>
      </c>
      <c r="H700" t="s">
        <v>602</v>
      </c>
      <c r="I700">
        <v>12707106.42</v>
      </c>
      <c r="J700" t="s">
        <v>641</v>
      </c>
    </row>
    <row r="701" spans="1:10">
      <c r="A701">
        <v>3</v>
      </c>
      <c r="B701">
        <v>26</v>
      </c>
      <c r="C701" t="s">
        <v>704</v>
      </c>
      <c r="D701" t="s">
        <v>755</v>
      </c>
      <c r="E701" t="s">
        <v>653</v>
      </c>
      <c r="F701">
        <v>63802.54</v>
      </c>
      <c r="G701">
        <v>0</v>
      </c>
      <c r="H701" t="s">
        <v>602</v>
      </c>
      <c r="I701">
        <v>12770908.96</v>
      </c>
      <c r="J701" t="s">
        <v>641</v>
      </c>
    </row>
    <row r="702" spans="1:10">
      <c r="A702">
        <v>3</v>
      </c>
      <c r="B702">
        <v>26</v>
      </c>
      <c r="C702" t="s">
        <v>704</v>
      </c>
      <c r="D702" t="s">
        <v>754</v>
      </c>
      <c r="E702" t="s">
        <v>653</v>
      </c>
      <c r="F702">
        <v>8027.76</v>
      </c>
      <c r="G702">
        <v>0</v>
      </c>
      <c r="H702" t="s">
        <v>602</v>
      </c>
      <c r="I702">
        <v>12778936.72</v>
      </c>
      <c r="J702" t="s">
        <v>641</v>
      </c>
    </row>
    <row r="703" spans="1:10">
      <c r="A703">
        <v>3</v>
      </c>
      <c r="B703">
        <v>26</v>
      </c>
      <c r="C703" t="s">
        <v>704</v>
      </c>
      <c r="D703" t="s">
        <v>753</v>
      </c>
      <c r="E703" t="s">
        <v>653</v>
      </c>
      <c r="F703">
        <v>1947</v>
      </c>
      <c r="G703">
        <v>0</v>
      </c>
      <c r="H703" t="s">
        <v>602</v>
      </c>
      <c r="I703">
        <v>12780883.72</v>
      </c>
      <c r="J703" t="s">
        <v>641</v>
      </c>
    </row>
    <row r="704" spans="1:10">
      <c r="A704">
        <v>3</v>
      </c>
      <c r="B704">
        <v>26</v>
      </c>
      <c r="C704" t="s">
        <v>704</v>
      </c>
      <c r="D704" t="s">
        <v>760</v>
      </c>
      <c r="E704" t="s">
        <v>653</v>
      </c>
      <c r="F704">
        <v>12780.48</v>
      </c>
      <c r="G704">
        <v>0</v>
      </c>
      <c r="H704" t="s">
        <v>602</v>
      </c>
      <c r="I704">
        <v>12793664.2</v>
      </c>
      <c r="J704" t="s">
        <v>641</v>
      </c>
    </row>
    <row r="705" hidden="1" spans="1:10">
      <c r="A705">
        <v>3</v>
      </c>
      <c r="B705">
        <v>27</v>
      </c>
      <c r="C705" t="s">
        <v>705</v>
      </c>
      <c r="D705" t="s">
        <v>759</v>
      </c>
      <c r="E705" t="s">
        <v>671</v>
      </c>
      <c r="F705">
        <v>0</v>
      </c>
      <c r="G705">
        <v>16488.66</v>
      </c>
      <c r="H705" t="s">
        <v>602</v>
      </c>
      <c r="I705">
        <v>12777175.54</v>
      </c>
      <c r="J705" t="s">
        <v>641</v>
      </c>
    </row>
    <row r="706" hidden="1" spans="1:10">
      <c r="A706">
        <v>3</v>
      </c>
      <c r="B706">
        <v>27</v>
      </c>
      <c r="C706" t="s">
        <v>705</v>
      </c>
      <c r="D706" t="s">
        <v>682</v>
      </c>
      <c r="E706" t="s">
        <v>671</v>
      </c>
      <c r="F706">
        <v>0</v>
      </c>
      <c r="G706">
        <v>12126.37</v>
      </c>
      <c r="H706" t="s">
        <v>602</v>
      </c>
      <c r="I706">
        <v>12765049.17</v>
      </c>
      <c r="J706" t="s">
        <v>641</v>
      </c>
    </row>
    <row r="707" hidden="1" spans="1:10">
      <c r="A707">
        <v>3</v>
      </c>
      <c r="B707">
        <v>27</v>
      </c>
      <c r="C707" t="s">
        <v>705</v>
      </c>
      <c r="D707" t="s">
        <v>761</v>
      </c>
      <c r="E707" t="s">
        <v>671</v>
      </c>
      <c r="F707">
        <v>0</v>
      </c>
      <c r="G707">
        <v>9504.99</v>
      </c>
      <c r="H707" t="s">
        <v>602</v>
      </c>
      <c r="I707">
        <v>12755544.18</v>
      </c>
      <c r="J707" t="s">
        <v>641</v>
      </c>
    </row>
    <row r="708" hidden="1" spans="1:10">
      <c r="A708">
        <v>3</v>
      </c>
      <c r="B708">
        <v>27</v>
      </c>
      <c r="C708" t="s">
        <v>705</v>
      </c>
      <c r="D708" t="s">
        <v>745</v>
      </c>
      <c r="E708" t="s">
        <v>671</v>
      </c>
      <c r="F708">
        <v>0</v>
      </c>
      <c r="G708">
        <v>19580.28</v>
      </c>
      <c r="H708" t="s">
        <v>602</v>
      </c>
      <c r="I708">
        <v>12735963.9</v>
      </c>
      <c r="J708" t="s">
        <v>641</v>
      </c>
    </row>
    <row r="709" hidden="1" spans="1:10">
      <c r="A709">
        <v>3</v>
      </c>
      <c r="B709">
        <v>27</v>
      </c>
      <c r="C709" t="s">
        <v>705</v>
      </c>
      <c r="D709" t="s">
        <v>683</v>
      </c>
      <c r="E709" t="s">
        <v>671</v>
      </c>
      <c r="F709">
        <v>0</v>
      </c>
      <c r="G709">
        <v>1100.58</v>
      </c>
      <c r="H709" t="s">
        <v>602</v>
      </c>
      <c r="I709">
        <v>12734863.32</v>
      </c>
      <c r="J709" t="s">
        <v>641</v>
      </c>
    </row>
    <row r="710" hidden="1" spans="1:10">
      <c r="A710">
        <v>3</v>
      </c>
      <c r="B710">
        <v>27</v>
      </c>
      <c r="C710" t="s">
        <v>705</v>
      </c>
      <c r="D710" t="s">
        <v>663</v>
      </c>
      <c r="E710" t="s">
        <v>671</v>
      </c>
      <c r="F710">
        <v>0</v>
      </c>
      <c r="G710">
        <v>4322.27</v>
      </c>
      <c r="H710" t="s">
        <v>602</v>
      </c>
      <c r="I710">
        <v>12730541.05</v>
      </c>
      <c r="J710" t="s">
        <v>641</v>
      </c>
    </row>
    <row r="711" hidden="1" spans="1:10">
      <c r="A711">
        <v>3</v>
      </c>
      <c r="B711">
        <v>27</v>
      </c>
      <c r="C711" t="s">
        <v>705</v>
      </c>
      <c r="D711" t="s">
        <v>643</v>
      </c>
      <c r="E711" t="s">
        <v>671</v>
      </c>
      <c r="F711">
        <v>0</v>
      </c>
      <c r="G711">
        <v>5572.94</v>
      </c>
      <c r="H711" t="s">
        <v>602</v>
      </c>
      <c r="I711">
        <v>12724968.11</v>
      </c>
      <c r="J711" t="s">
        <v>641</v>
      </c>
    </row>
    <row r="712" spans="1:10">
      <c r="A712">
        <v>3</v>
      </c>
      <c r="B712">
        <v>27</v>
      </c>
      <c r="C712" t="s">
        <v>705</v>
      </c>
      <c r="D712" t="s">
        <v>708</v>
      </c>
      <c r="E712" t="s">
        <v>653</v>
      </c>
      <c r="F712">
        <v>8347.23</v>
      </c>
      <c r="G712">
        <v>0</v>
      </c>
      <c r="H712" t="s">
        <v>602</v>
      </c>
      <c r="I712">
        <v>12733315.34</v>
      </c>
      <c r="J712" t="s">
        <v>641</v>
      </c>
    </row>
    <row r="713" spans="1:10">
      <c r="A713">
        <v>3</v>
      </c>
      <c r="B713">
        <v>27</v>
      </c>
      <c r="C713" t="s">
        <v>705</v>
      </c>
      <c r="D713" t="s">
        <v>685</v>
      </c>
      <c r="E713" t="s">
        <v>653</v>
      </c>
      <c r="F713">
        <v>7857.99</v>
      </c>
      <c r="G713">
        <v>0</v>
      </c>
      <c r="H713" t="s">
        <v>602</v>
      </c>
      <c r="I713">
        <v>12741173.33</v>
      </c>
      <c r="J713" t="s">
        <v>641</v>
      </c>
    </row>
    <row r="714" spans="1:10">
      <c r="A714">
        <v>3</v>
      </c>
      <c r="B714">
        <v>27</v>
      </c>
      <c r="C714" t="s">
        <v>705</v>
      </c>
      <c r="D714" t="s">
        <v>762</v>
      </c>
      <c r="E714" t="s">
        <v>653</v>
      </c>
      <c r="F714">
        <v>11392.59</v>
      </c>
      <c r="G714">
        <v>0</v>
      </c>
      <c r="H714" t="s">
        <v>602</v>
      </c>
      <c r="I714">
        <v>12752565.92</v>
      </c>
      <c r="J714" t="s">
        <v>641</v>
      </c>
    </row>
    <row r="715" spans="1:10">
      <c r="A715">
        <v>3</v>
      </c>
      <c r="B715">
        <v>27</v>
      </c>
      <c r="C715" t="s">
        <v>705</v>
      </c>
      <c r="D715" t="s">
        <v>753</v>
      </c>
      <c r="E715" t="s">
        <v>653</v>
      </c>
      <c r="F715">
        <v>399.38</v>
      </c>
      <c r="G715">
        <v>0</v>
      </c>
      <c r="H715" t="s">
        <v>602</v>
      </c>
      <c r="I715">
        <v>12752965.3</v>
      </c>
      <c r="J715" t="s">
        <v>641</v>
      </c>
    </row>
    <row r="716" spans="1:10">
      <c r="A716">
        <v>3</v>
      </c>
      <c r="B716">
        <v>27</v>
      </c>
      <c r="C716" t="s">
        <v>705</v>
      </c>
      <c r="D716" t="s">
        <v>668</v>
      </c>
      <c r="E716" t="s">
        <v>653</v>
      </c>
      <c r="F716">
        <v>24322.84</v>
      </c>
      <c r="G716">
        <v>0</v>
      </c>
      <c r="H716" t="s">
        <v>602</v>
      </c>
      <c r="I716">
        <v>12777288.14</v>
      </c>
      <c r="J716" t="s">
        <v>641</v>
      </c>
    </row>
    <row r="717" hidden="1" spans="1:10">
      <c r="A717">
        <v>3</v>
      </c>
      <c r="B717">
        <v>28</v>
      </c>
      <c r="C717" t="s">
        <v>707</v>
      </c>
      <c r="D717" t="s">
        <v>718</v>
      </c>
      <c r="E717" t="s">
        <v>671</v>
      </c>
      <c r="F717">
        <v>0</v>
      </c>
      <c r="G717">
        <v>14417.57</v>
      </c>
      <c r="H717" t="s">
        <v>602</v>
      </c>
      <c r="I717">
        <v>12762870.57</v>
      </c>
      <c r="J717" t="s">
        <v>641</v>
      </c>
    </row>
    <row r="718" hidden="1" spans="1:10">
      <c r="A718">
        <v>3</v>
      </c>
      <c r="B718">
        <v>28</v>
      </c>
      <c r="C718" t="s">
        <v>707</v>
      </c>
      <c r="D718" t="s">
        <v>759</v>
      </c>
      <c r="E718" t="s">
        <v>671</v>
      </c>
      <c r="F718">
        <v>0</v>
      </c>
      <c r="G718">
        <v>131909.28</v>
      </c>
      <c r="H718" t="s">
        <v>602</v>
      </c>
      <c r="I718">
        <v>12630961.29</v>
      </c>
      <c r="J718" t="s">
        <v>641</v>
      </c>
    </row>
    <row r="719" hidden="1" spans="1:10">
      <c r="A719">
        <v>3</v>
      </c>
      <c r="B719">
        <v>28</v>
      </c>
      <c r="C719" t="s">
        <v>707</v>
      </c>
      <c r="D719" t="s">
        <v>646</v>
      </c>
      <c r="E719" t="s">
        <v>671</v>
      </c>
      <c r="F719">
        <v>0</v>
      </c>
      <c r="G719">
        <v>1390.73</v>
      </c>
      <c r="H719" t="s">
        <v>602</v>
      </c>
      <c r="I719">
        <v>12629570.56</v>
      </c>
      <c r="J719" t="s">
        <v>641</v>
      </c>
    </row>
    <row r="720" hidden="1" spans="1:10">
      <c r="A720">
        <v>3</v>
      </c>
      <c r="B720">
        <v>28</v>
      </c>
      <c r="C720" t="s">
        <v>707</v>
      </c>
      <c r="D720" t="s">
        <v>672</v>
      </c>
      <c r="E720" t="s">
        <v>671</v>
      </c>
      <c r="F720">
        <v>0</v>
      </c>
      <c r="G720">
        <v>34838.27</v>
      </c>
      <c r="H720" t="s">
        <v>602</v>
      </c>
      <c r="I720">
        <v>12594732.29</v>
      </c>
      <c r="J720" t="s">
        <v>641</v>
      </c>
    </row>
    <row r="721" hidden="1" spans="1:10">
      <c r="A721">
        <v>3</v>
      </c>
      <c r="B721">
        <v>28</v>
      </c>
      <c r="C721" t="s">
        <v>707</v>
      </c>
      <c r="D721" t="s">
        <v>647</v>
      </c>
      <c r="E721" t="s">
        <v>671</v>
      </c>
      <c r="F721">
        <v>0</v>
      </c>
      <c r="G721">
        <v>1750.92</v>
      </c>
      <c r="H721" t="s">
        <v>602</v>
      </c>
      <c r="I721">
        <v>12592981.37</v>
      </c>
      <c r="J721" t="s">
        <v>641</v>
      </c>
    </row>
    <row r="722" hidden="1" spans="1:10">
      <c r="A722">
        <v>3</v>
      </c>
      <c r="B722">
        <v>28</v>
      </c>
      <c r="C722" t="s">
        <v>707</v>
      </c>
      <c r="D722" t="s">
        <v>682</v>
      </c>
      <c r="E722" t="s">
        <v>671</v>
      </c>
      <c r="F722">
        <v>0</v>
      </c>
      <c r="G722">
        <v>3892.05</v>
      </c>
      <c r="H722" t="s">
        <v>602</v>
      </c>
      <c r="I722">
        <v>12589089.32</v>
      </c>
      <c r="J722" t="s">
        <v>641</v>
      </c>
    </row>
    <row r="723" spans="1:10">
      <c r="A723">
        <v>3</v>
      </c>
      <c r="B723">
        <v>28</v>
      </c>
      <c r="C723" t="s">
        <v>707</v>
      </c>
      <c r="D723" t="s">
        <v>762</v>
      </c>
      <c r="E723" t="s">
        <v>653</v>
      </c>
      <c r="F723">
        <v>59229.55</v>
      </c>
      <c r="G723">
        <v>0</v>
      </c>
      <c r="H723" t="s">
        <v>602</v>
      </c>
      <c r="I723">
        <v>12648318.87</v>
      </c>
      <c r="J723" t="s">
        <v>641</v>
      </c>
    </row>
    <row r="724" spans="1:10">
      <c r="A724">
        <v>3</v>
      </c>
      <c r="B724">
        <v>28</v>
      </c>
      <c r="C724" t="s">
        <v>707</v>
      </c>
      <c r="D724" t="s">
        <v>748</v>
      </c>
      <c r="E724" t="s">
        <v>653</v>
      </c>
      <c r="F724">
        <v>19220.64</v>
      </c>
      <c r="G724">
        <v>0</v>
      </c>
      <c r="H724" t="s">
        <v>602</v>
      </c>
      <c r="I724">
        <v>12667539.51</v>
      </c>
      <c r="J724" t="s">
        <v>641</v>
      </c>
    </row>
    <row r="725" spans="1:10">
      <c r="A725">
        <v>3</v>
      </c>
      <c r="B725">
        <v>28</v>
      </c>
      <c r="C725" t="s">
        <v>707</v>
      </c>
      <c r="D725" t="s">
        <v>754</v>
      </c>
      <c r="E725" t="s">
        <v>653</v>
      </c>
      <c r="F725">
        <v>7977.81</v>
      </c>
      <c r="G725">
        <v>0</v>
      </c>
      <c r="H725" t="s">
        <v>602</v>
      </c>
      <c r="I725">
        <v>12675517.32</v>
      </c>
      <c r="J725" t="s">
        <v>641</v>
      </c>
    </row>
    <row r="726" spans="1:10">
      <c r="A726">
        <v>3</v>
      </c>
      <c r="B726">
        <v>28</v>
      </c>
      <c r="C726" t="s">
        <v>707</v>
      </c>
      <c r="D726" t="s">
        <v>753</v>
      </c>
      <c r="E726" t="s">
        <v>653</v>
      </c>
      <c r="F726">
        <v>3624.45</v>
      </c>
      <c r="G726">
        <v>0</v>
      </c>
      <c r="H726" t="s">
        <v>602</v>
      </c>
      <c r="I726">
        <v>12679141.77</v>
      </c>
      <c r="J726" t="s">
        <v>641</v>
      </c>
    </row>
    <row r="727" spans="1:10">
      <c r="A727">
        <v>3</v>
      </c>
      <c r="B727">
        <v>28</v>
      </c>
      <c r="C727" t="s">
        <v>707</v>
      </c>
      <c r="D727" t="s">
        <v>760</v>
      </c>
      <c r="E727" t="s">
        <v>653</v>
      </c>
      <c r="F727">
        <v>11981.7</v>
      </c>
      <c r="G727">
        <v>0</v>
      </c>
      <c r="H727" t="s">
        <v>602</v>
      </c>
      <c r="I727">
        <v>12691123.47</v>
      </c>
      <c r="J727" t="s">
        <v>641</v>
      </c>
    </row>
    <row r="728" spans="1:10">
      <c r="A728">
        <v>3</v>
      </c>
      <c r="B728">
        <v>28</v>
      </c>
      <c r="C728" t="s">
        <v>707</v>
      </c>
      <c r="D728" t="s">
        <v>749</v>
      </c>
      <c r="E728" t="s">
        <v>653</v>
      </c>
      <c r="F728">
        <v>3394.81</v>
      </c>
      <c r="G728">
        <v>0</v>
      </c>
      <c r="H728" t="s">
        <v>602</v>
      </c>
      <c r="I728">
        <v>12694518.28</v>
      </c>
      <c r="J728" t="s">
        <v>641</v>
      </c>
    </row>
    <row r="729" spans="1:10">
      <c r="A729">
        <v>3</v>
      </c>
      <c r="B729">
        <v>28</v>
      </c>
      <c r="C729" t="s">
        <v>707</v>
      </c>
      <c r="D729" t="s">
        <v>673</v>
      </c>
      <c r="E729" t="s">
        <v>653</v>
      </c>
      <c r="F729">
        <v>42684.78</v>
      </c>
      <c r="G729">
        <v>0</v>
      </c>
      <c r="H729" t="s">
        <v>602</v>
      </c>
      <c r="I729">
        <v>12737203.06</v>
      </c>
      <c r="J729" t="s">
        <v>641</v>
      </c>
    </row>
    <row r="730" spans="1:10">
      <c r="A730">
        <v>3</v>
      </c>
      <c r="B730">
        <v>28</v>
      </c>
      <c r="C730" t="s">
        <v>707</v>
      </c>
      <c r="D730" t="s">
        <v>687</v>
      </c>
      <c r="E730" t="s">
        <v>653</v>
      </c>
      <c r="F730">
        <v>2146.72</v>
      </c>
      <c r="G730">
        <v>0</v>
      </c>
      <c r="H730" t="s">
        <v>602</v>
      </c>
      <c r="I730">
        <v>12739349.78</v>
      </c>
      <c r="J730" t="s">
        <v>641</v>
      </c>
    </row>
    <row r="731" spans="1:10">
      <c r="A731">
        <v>3</v>
      </c>
      <c r="B731">
        <v>28</v>
      </c>
      <c r="C731" t="s">
        <v>707</v>
      </c>
      <c r="D731" t="s">
        <v>658</v>
      </c>
      <c r="E731" t="s">
        <v>653</v>
      </c>
      <c r="F731">
        <v>3714.32</v>
      </c>
      <c r="G731">
        <v>0</v>
      </c>
      <c r="H731" t="s">
        <v>602</v>
      </c>
      <c r="I731">
        <v>12743064.1</v>
      </c>
      <c r="J731" t="s">
        <v>641</v>
      </c>
    </row>
    <row r="732" hidden="1" spans="1:10">
      <c r="A732">
        <v>3</v>
      </c>
      <c r="B732">
        <v>29</v>
      </c>
      <c r="C732" t="s">
        <v>709</v>
      </c>
      <c r="D732" t="s">
        <v>672</v>
      </c>
      <c r="E732" t="s">
        <v>671</v>
      </c>
      <c r="F732">
        <v>0</v>
      </c>
      <c r="G732">
        <v>61382.22</v>
      </c>
      <c r="H732" t="s">
        <v>602</v>
      </c>
      <c r="I732">
        <v>12681681.88</v>
      </c>
      <c r="J732" t="s">
        <v>641</v>
      </c>
    </row>
    <row r="733" hidden="1" spans="1:10">
      <c r="A733">
        <v>3</v>
      </c>
      <c r="B733">
        <v>29</v>
      </c>
      <c r="C733" t="s">
        <v>709</v>
      </c>
      <c r="D733" t="s">
        <v>647</v>
      </c>
      <c r="E733" t="s">
        <v>671</v>
      </c>
      <c r="F733">
        <v>0</v>
      </c>
      <c r="G733">
        <v>1700.89</v>
      </c>
      <c r="H733" t="s">
        <v>602</v>
      </c>
      <c r="I733">
        <v>12679980.99</v>
      </c>
      <c r="J733" t="s">
        <v>641</v>
      </c>
    </row>
    <row r="734" hidden="1" spans="1:10">
      <c r="A734">
        <v>3</v>
      </c>
      <c r="B734">
        <v>29</v>
      </c>
      <c r="C734" t="s">
        <v>709</v>
      </c>
      <c r="D734" t="s">
        <v>759</v>
      </c>
      <c r="E734" t="s">
        <v>671</v>
      </c>
      <c r="F734">
        <v>0</v>
      </c>
      <c r="G734">
        <v>16488.66</v>
      </c>
      <c r="H734" t="s">
        <v>602</v>
      </c>
      <c r="I734">
        <v>12663492.33</v>
      </c>
      <c r="J734" t="s">
        <v>641</v>
      </c>
    </row>
    <row r="735" hidden="1" spans="1:10">
      <c r="A735">
        <v>3</v>
      </c>
      <c r="B735">
        <v>29</v>
      </c>
      <c r="C735" t="s">
        <v>709</v>
      </c>
      <c r="D735" t="s">
        <v>692</v>
      </c>
      <c r="E735" t="s">
        <v>671</v>
      </c>
      <c r="F735">
        <v>0</v>
      </c>
      <c r="G735">
        <v>1610.85</v>
      </c>
      <c r="H735" t="s">
        <v>602</v>
      </c>
      <c r="I735">
        <v>12661881.48</v>
      </c>
      <c r="J735" t="s">
        <v>641</v>
      </c>
    </row>
    <row r="736" spans="1:10">
      <c r="A736">
        <v>3</v>
      </c>
      <c r="B736">
        <v>29</v>
      </c>
      <c r="C736" t="s">
        <v>709</v>
      </c>
      <c r="D736" t="s">
        <v>652</v>
      </c>
      <c r="E736" t="s">
        <v>697</v>
      </c>
      <c r="F736">
        <v>8017.75</v>
      </c>
      <c r="G736">
        <v>0</v>
      </c>
      <c r="H736" t="s">
        <v>602</v>
      </c>
      <c r="I736">
        <v>12669899.23</v>
      </c>
      <c r="J736" t="s">
        <v>641</v>
      </c>
    </row>
    <row r="737" spans="1:10">
      <c r="A737">
        <v>3</v>
      </c>
      <c r="B737">
        <v>29</v>
      </c>
      <c r="C737" t="s">
        <v>709</v>
      </c>
      <c r="D737" t="s">
        <v>760</v>
      </c>
      <c r="E737" t="s">
        <v>697</v>
      </c>
      <c r="F737">
        <v>13479.41</v>
      </c>
      <c r="G737">
        <v>0</v>
      </c>
      <c r="H737" t="s">
        <v>602</v>
      </c>
      <c r="I737">
        <v>12683378.64</v>
      </c>
      <c r="J737" t="s">
        <v>641</v>
      </c>
    </row>
    <row r="738" spans="1:10">
      <c r="A738">
        <v>3</v>
      </c>
      <c r="B738">
        <v>29</v>
      </c>
      <c r="C738" t="s">
        <v>709</v>
      </c>
      <c r="D738" t="s">
        <v>753</v>
      </c>
      <c r="E738" t="s">
        <v>697</v>
      </c>
      <c r="F738">
        <v>569.13</v>
      </c>
      <c r="G738">
        <v>0</v>
      </c>
      <c r="H738" t="s">
        <v>602</v>
      </c>
      <c r="I738">
        <v>12683947.77</v>
      </c>
      <c r="J738" t="s">
        <v>641</v>
      </c>
    </row>
    <row r="739" spans="1:10">
      <c r="A739">
        <v>3</v>
      </c>
      <c r="B739">
        <v>29</v>
      </c>
      <c r="C739" t="s">
        <v>709</v>
      </c>
      <c r="D739" t="s">
        <v>668</v>
      </c>
      <c r="E739" t="s">
        <v>697</v>
      </c>
      <c r="F739">
        <v>12161.42</v>
      </c>
      <c r="G739">
        <v>0</v>
      </c>
      <c r="H739" t="s">
        <v>602</v>
      </c>
      <c r="I739">
        <v>12696109.19</v>
      </c>
      <c r="J739" t="s">
        <v>641</v>
      </c>
    </row>
    <row r="740" spans="1:10">
      <c r="A740">
        <v>3</v>
      </c>
      <c r="B740">
        <v>29</v>
      </c>
      <c r="C740" t="s">
        <v>709</v>
      </c>
      <c r="D740" t="s">
        <v>673</v>
      </c>
      <c r="E740" t="s">
        <v>697</v>
      </c>
      <c r="F740">
        <v>77002.34</v>
      </c>
      <c r="G740">
        <v>0</v>
      </c>
      <c r="H740" t="s">
        <v>602</v>
      </c>
      <c r="I740">
        <v>12773111.53</v>
      </c>
      <c r="J740" t="s">
        <v>641</v>
      </c>
    </row>
    <row r="741" spans="1:10">
      <c r="A741">
        <v>3</v>
      </c>
      <c r="B741">
        <v>29</v>
      </c>
      <c r="C741" t="s">
        <v>709</v>
      </c>
      <c r="D741" t="s">
        <v>762</v>
      </c>
      <c r="E741" t="s">
        <v>697</v>
      </c>
      <c r="F741">
        <v>46199.4</v>
      </c>
      <c r="G741">
        <v>0</v>
      </c>
      <c r="H741" t="s">
        <v>602</v>
      </c>
      <c r="I741">
        <v>12819310.93</v>
      </c>
      <c r="J741" t="s">
        <v>641</v>
      </c>
    </row>
    <row r="742" spans="1:10">
      <c r="A742">
        <v>3</v>
      </c>
      <c r="B742">
        <v>29</v>
      </c>
      <c r="C742" t="s">
        <v>709</v>
      </c>
      <c r="D742" t="s">
        <v>685</v>
      </c>
      <c r="E742" t="s">
        <v>697</v>
      </c>
      <c r="F742">
        <v>11911.8</v>
      </c>
      <c r="G742">
        <v>0</v>
      </c>
      <c r="H742" t="s">
        <v>602</v>
      </c>
      <c r="I742">
        <v>12831222.73</v>
      </c>
      <c r="J742" t="s">
        <v>641</v>
      </c>
    </row>
    <row r="743" spans="1:10">
      <c r="A743">
        <v>3</v>
      </c>
      <c r="B743">
        <v>29</v>
      </c>
      <c r="C743" t="s">
        <v>709</v>
      </c>
      <c r="D743" t="s">
        <v>748</v>
      </c>
      <c r="E743" t="s">
        <v>697</v>
      </c>
      <c r="F743">
        <v>9685.21</v>
      </c>
      <c r="G743">
        <v>0</v>
      </c>
      <c r="H743" t="s">
        <v>602</v>
      </c>
      <c r="I743">
        <v>12840907.94</v>
      </c>
      <c r="J743" t="s">
        <v>641</v>
      </c>
    </row>
    <row r="744" hidden="1" spans="4:9">
      <c r="D744" t="s">
        <v>726</v>
      </c>
      <c r="F744">
        <v>4247876.78</v>
      </c>
      <c r="G744">
        <v>1400005.27</v>
      </c>
      <c r="H744" t="s">
        <v>602</v>
      </c>
      <c r="I744">
        <v>12840907.94</v>
      </c>
    </row>
    <row r="745" hidden="1" spans="4:9">
      <c r="D745" t="s">
        <v>727</v>
      </c>
      <c r="F745">
        <v>31455781.97</v>
      </c>
      <c r="G745">
        <v>30098999.29</v>
      </c>
      <c r="H745" t="s">
        <v>602</v>
      </c>
      <c r="I745">
        <v>12840907.94</v>
      </c>
    </row>
    <row r="746" hidden="1" spans="1:10">
      <c r="A746">
        <v>4</v>
      </c>
      <c r="B746">
        <v>1</v>
      </c>
      <c r="C746" t="s">
        <v>730</v>
      </c>
      <c r="D746" t="s">
        <v>647</v>
      </c>
      <c r="E746" t="s">
        <v>671</v>
      </c>
      <c r="F746">
        <v>0</v>
      </c>
      <c r="G746">
        <v>1660.87</v>
      </c>
      <c r="H746" t="s">
        <v>602</v>
      </c>
      <c r="I746">
        <v>12839247.07</v>
      </c>
      <c r="J746" t="s">
        <v>641</v>
      </c>
    </row>
    <row r="747" hidden="1" spans="1:10">
      <c r="A747">
        <v>4</v>
      </c>
      <c r="B747">
        <v>1</v>
      </c>
      <c r="C747" t="s">
        <v>730</v>
      </c>
      <c r="D747" t="s">
        <v>672</v>
      </c>
      <c r="E747" t="s">
        <v>671</v>
      </c>
      <c r="F747">
        <v>0</v>
      </c>
      <c r="G747">
        <v>47624.99</v>
      </c>
      <c r="H747" t="s">
        <v>602</v>
      </c>
      <c r="I747">
        <v>12791622.08</v>
      </c>
      <c r="J747" t="s">
        <v>641</v>
      </c>
    </row>
    <row r="748" spans="1:10">
      <c r="A748">
        <v>4</v>
      </c>
      <c r="B748">
        <v>1</v>
      </c>
      <c r="C748" t="s">
        <v>730</v>
      </c>
      <c r="D748" t="s">
        <v>748</v>
      </c>
      <c r="E748" t="s">
        <v>690</v>
      </c>
      <c r="F748">
        <v>19520.18</v>
      </c>
      <c r="G748">
        <v>0</v>
      </c>
      <c r="H748" t="s">
        <v>602</v>
      </c>
      <c r="I748">
        <v>12811142.26</v>
      </c>
      <c r="J748" t="s">
        <v>641</v>
      </c>
    </row>
    <row r="749" spans="1:10">
      <c r="A749">
        <v>4</v>
      </c>
      <c r="B749">
        <v>1</v>
      </c>
      <c r="C749" t="s">
        <v>730</v>
      </c>
      <c r="D749" t="s">
        <v>762</v>
      </c>
      <c r="E749" t="s">
        <v>690</v>
      </c>
      <c r="F749">
        <v>14278.16</v>
      </c>
      <c r="G749">
        <v>0</v>
      </c>
      <c r="H749" t="s">
        <v>602</v>
      </c>
      <c r="I749">
        <v>12825420.42</v>
      </c>
      <c r="J749" t="s">
        <v>641</v>
      </c>
    </row>
    <row r="750" spans="1:10">
      <c r="A750">
        <v>4</v>
      </c>
      <c r="B750">
        <v>1</v>
      </c>
      <c r="C750" t="s">
        <v>730</v>
      </c>
      <c r="D750" t="s">
        <v>673</v>
      </c>
      <c r="E750" t="s">
        <v>690</v>
      </c>
      <c r="F750">
        <v>41935.92</v>
      </c>
      <c r="G750">
        <v>0</v>
      </c>
      <c r="H750" t="s">
        <v>602</v>
      </c>
      <c r="I750">
        <v>12867356.34</v>
      </c>
      <c r="J750" t="s">
        <v>641</v>
      </c>
    </row>
    <row r="751" spans="1:10">
      <c r="A751">
        <v>4</v>
      </c>
      <c r="B751">
        <v>1</v>
      </c>
      <c r="C751" t="s">
        <v>730</v>
      </c>
      <c r="D751" t="s">
        <v>652</v>
      </c>
      <c r="E751" t="s">
        <v>690</v>
      </c>
      <c r="F751">
        <v>3334.91</v>
      </c>
      <c r="G751">
        <v>0</v>
      </c>
      <c r="H751" t="s">
        <v>602</v>
      </c>
      <c r="I751">
        <v>12870691.25</v>
      </c>
      <c r="J751" t="s">
        <v>641</v>
      </c>
    </row>
    <row r="752" spans="1:10">
      <c r="A752">
        <v>4</v>
      </c>
      <c r="B752">
        <v>1</v>
      </c>
      <c r="C752" t="s">
        <v>730</v>
      </c>
      <c r="D752" t="s">
        <v>675</v>
      </c>
      <c r="E752" t="s">
        <v>690</v>
      </c>
      <c r="F752">
        <v>2276.51</v>
      </c>
      <c r="G752">
        <v>0</v>
      </c>
      <c r="H752" t="s">
        <v>602</v>
      </c>
      <c r="I752">
        <v>12872967.76</v>
      </c>
      <c r="J752" t="s">
        <v>641</v>
      </c>
    </row>
    <row r="753" spans="1:10">
      <c r="A753">
        <v>4</v>
      </c>
      <c r="B753">
        <v>1</v>
      </c>
      <c r="C753" t="s">
        <v>730</v>
      </c>
      <c r="D753" t="s">
        <v>742</v>
      </c>
      <c r="E753" t="s">
        <v>690</v>
      </c>
      <c r="F753">
        <v>2066.82</v>
      </c>
      <c r="G753">
        <v>0</v>
      </c>
      <c r="H753" t="s">
        <v>602</v>
      </c>
      <c r="I753">
        <v>12875034.58</v>
      </c>
      <c r="J753" t="s">
        <v>641</v>
      </c>
    </row>
    <row r="754" spans="1:10">
      <c r="A754">
        <v>4</v>
      </c>
      <c r="B754">
        <v>1</v>
      </c>
      <c r="C754" t="s">
        <v>730</v>
      </c>
      <c r="D754" t="s">
        <v>753</v>
      </c>
      <c r="E754" t="s">
        <v>690</v>
      </c>
      <c r="F754">
        <v>1897.1</v>
      </c>
      <c r="G754">
        <v>0</v>
      </c>
      <c r="H754" t="s">
        <v>602</v>
      </c>
      <c r="I754">
        <v>12876931.68</v>
      </c>
      <c r="J754" t="s">
        <v>641</v>
      </c>
    </row>
    <row r="755" spans="1:10">
      <c r="A755">
        <v>4</v>
      </c>
      <c r="B755">
        <v>1</v>
      </c>
      <c r="C755" t="s">
        <v>730</v>
      </c>
      <c r="D755" t="s">
        <v>685</v>
      </c>
      <c r="E755" t="s">
        <v>690</v>
      </c>
      <c r="F755">
        <v>8137.57</v>
      </c>
      <c r="G755">
        <v>0</v>
      </c>
      <c r="H755" t="s">
        <v>602</v>
      </c>
      <c r="I755">
        <v>12885069.25</v>
      </c>
      <c r="J755" t="s">
        <v>641</v>
      </c>
    </row>
    <row r="756" spans="1:10">
      <c r="A756">
        <v>4</v>
      </c>
      <c r="B756">
        <v>1</v>
      </c>
      <c r="C756" t="s">
        <v>730</v>
      </c>
      <c r="D756" t="s">
        <v>721</v>
      </c>
      <c r="E756" t="s">
        <v>690</v>
      </c>
      <c r="F756">
        <v>83831.95</v>
      </c>
      <c r="G756">
        <v>0</v>
      </c>
      <c r="H756" t="s">
        <v>602</v>
      </c>
      <c r="I756">
        <v>12968901.2</v>
      </c>
      <c r="J756" t="s">
        <v>641</v>
      </c>
    </row>
    <row r="757" spans="1:10">
      <c r="A757">
        <v>4</v>
      </c>
      <c r="B757">
        <v>1</v>
      </c>
      <c r="C757" t="s">
        <v>730</v>
      </c>
      <c r="D757" t="s">
        <v>657</v>
      </c>
      <c r="E757" t="s">
        <v>690</v>
      </c>
      <c r="F757">
        <v>58241.04</v>
      </c>
      <c r="G757">
        <v>0</v>
      </c>
      <c r="H757" t="s">
        <v>602</v>
      </c>
      <c r="I757">
        <v>13027142.24</v>
      </c>
      <c r="J757" t="s">
        <v>641</v>
      </c>
    </row>
    <row r="758" hidden="1" spans="1:10">
      <c r="A758">
        <v>4</v>
      </c>
      <c r="B758">
        <v>2</v>
      </c>
      <c r="C758" t="s">
        <v>720</v>
      </c>
      <c r="D758" t="s">
        <v>661</v>
      </c>
      <c r="E758" t="s">
        <v>671</v>
      </c>
      <c r="F758">
        <v>0</v>
      </c>
      <c r="G758">
        <v>6083.19</v>
      </c>
      <c r="H758" t="s">
        <v>602</v>
      </c>
      <c r="I758">
        <v>13021059.05</v>
      </c>
      <c r="J758" t="s">
        <v>641</v>
      </c>
    </row>
    <row r="759" hidden="1" spans="1:10">
      <c r="A759">
        <v>4</v>
      </c>
      <c r="B759">
        <v>2</v>
      </c>
      <c r="C759" t="s">
        <v>720</v>
      </c>
      <c r="D759" t="s">
        <v>646</v>
      </c>
      <c r="E759" t="s">
        <v>671</v>
      </c>
      <c r="F759">
        <v>0</v>
      </c>
      <c r="G759">
        <v>5683.01</v>
      </c>
      <c r="H759" t="s">
        <v>602</v>
      </c>
      <c r="I759">
        <v>13015376.04</v>
      </c>
      <c r="J759" t="s">
        <v>641</v>
      </c>
    </row>
    <row r="760" hidden="1" spans="1:10">
      <c r="A760">
        <v>4</v>
      </c>
      <c r="B760">
        <v>2</v>
      </c>
      <c r="C760" t="s">
        <v>720</v>
      </c>
      <c r="D760" t="s">
        <v>672</v>
      </c>
      <c r="E760" t="s">
        <v>671</v>
      </c>
      <c r="F760">
        <v>0</v>
      </c>
      <c r="G760">
        <v>13557.12</v>
      </c>
      <c r="H760" t="s">
        <v>602</v>
      </c>
      <c r="I760">
        <v>13001818.92</v>
      </c>
      <c r="J760" t="s">
        <v>641</v>
      </c>
    </row>
    <row r="761" hidden="1" spans="1:10">
      <c r="A761">
        <v>4</v>
      </c>
      <c r="B761">
        <v>2</v>
      </c>
      <c r="C761" t="s">
        <v>720</v>
      </c>
      <c r="D761" t="s">
        <v>647</v>
      </c>
      <c r="E761" t="s">
        <v>671</v>
      </c>
      <c r="F761">
        <v>0</v>
      </c>
      <c r="G761">
        <v>1700.89</v>
      </c>
      <c r="H761" t="s">
        <v>602</v>
      </c>
      <c r="I761">
        <v>13000118.03</v>
      </c>
      <c r="J761" t="s">
        <v>641</v>
      </c>
    </row>
    <row r="762" hidden="1" spans="1:10">
      <c r="A762">
        <v>4</v>
      </c>
      <c r="B762">
        <v>2</v>
      </c>
      <c r="C762" t="s">
        <v>720</v>
      </c>
      <c r="D762" t="s">
        <v>710</v>
      </c>
      <c r="E762" t="s">
        <v>671</v>
      </c>
      <c r="F762">
        <v>0</v>
      </c>
      <c r="G762">
        <v>13837.27</v>
      </c>
      <c r="H762" t="s">
        <v>602</v>
      </c>
      <c r="I762">
        <v>12986280.76</v>
      </c>
      <c r="J762" t="s">
        <v>641</v>
      </c>
    </row>
    <row r="763" hidden="1" spans="1:10">
      <c r="A763">
        <v>4</v>
      </c>
      <c r="B763">
        <v>2</v>
      </c>
      <c r="C763" t="s">
        <v>720</v>
      </c>
      <c r="D763" t="s">
        <v>682</v>
      </c>
      <c r="E763" t="s">
        <v>671</v>
      </c>
      <c r="F763">
        <v>0</v>
      </c>
      <c r="G763">
        <v>4142.17</v>
      </c>
      <c r="H763" t="s">
        <v>602</v>
      </c>
      <c r="I763">
        <v>12982138.59</v>
      </c>
      <c r="J763" t="s">
        <v>641</v>
      </c>
    </row>
    <row r="764" hidden="1" spans="1:10">
      <c r="A764">
        <v>4</v>
      </c>
      <c r="B764">
        <v>2</v>
      </c>
      <c r="C764" t="s">
        <v>720</v>
      </c>
      <c r="D764" t="s">
        <v>683</v>
      </c>
      <c r="E764" t="s">
        <v>671</v>
      </c>
      <c r="F764">
        <v>0</v>
      </c>
      <c r="G764">
        <v>1120.59</v>
      </c>
      <c r="H764" t="s">
        <v>602</v>
      </c>
      <c r="I764">
        <v>12981018</v>
      </c>
      <c r="J764" t="s">
        <v>641</v>
      </c>
    </row>
    <row r="765" hidden="1" spans="1:10">
      <c r="A765">
        <v>4</v>
      </c>
      <c r="B765">
        <v>2</v>
      </c>
      <c r="C765" t="s">
        <v>720</v>
      </c>
      <c r="D765" t="s">
        <v>692</v>
      </c>
      <c r="E765" t="s">
        <v>671</v>
      </c>
      <c r="F765">
        <v>0</v>
      </c>
      <c r="G765">
        <v>1620.85</v>
      </c>
      <c r="H765" t="s">
        <v>602</v>
      </c>
      <c r="I765">
        <v>12979397.15</v>
      </c>
      <c r="J765" t="s">
        <v>641</v>
      </c>
    </row>
    <row r="766" spans="1:10">
      <c r="A766">
        <v>4</v>
      </c>
      <c r="B766">
        <v>2</v>
      </c>
      <c r="C766" t="s">
        <v>720</v>
      </c>
      <c r="D766" t="s">
        <v>708</v>
      </c>
      <c r="E766" t="s">
        <v>653</v>
      </c>
      <c r="F766">
        <v>13169.82</v>
      </c>
      <c r="G766">
        <v>0</v>
      </c>
      <c r="H766" t="s">
        <v>602</v>
      </c>
      <c r="I766">
        <v>12992566.97</v>
      </c>
      <c r="J766" t="s">
        <v>641</v>
      </c>
    </row>
    <row r="767" spans="1:10">
      <c r="A767">
        <v>4</v>
      </c>
      <c r="B767">
        <v>2</v>
      </c>
      <c r="C767" t="s">
        <v>720</v>
      </c>
      <c r="D767" t="s">
        <v>667</v>
      </c>
      <c r="E767" t="s">
        <v>653</v>
      </c>
      <c r="F767">
        <v>40238.54</v>
      </c>
      <c r="G767">
        <v>0</v>
      </c>
      <c r="H767" t="s">
        <v>602</v>
      </c>
      <c r="I767">
        <v>13032805.51</v>
      </c>
      <c r="J767" t="s">
        <v>641</v>
      </c>
    </row>
    <row r="768" spans="1:10">
      <c r="A768">
        <v>4</v>
      </c>
      <c r="B768">
        <v>2</v>
      </c>
      <c r="C768" t="s">
        <v>720</v>
      </c>
      <c r="D768" t="s">
        <v>668</v>
      </c>
      <c r="E768" t="s">
        <v>653</v>
      </c>
      <c r="F768">
        <v>24672.31</v>
      </c>
      <c r="G768">
        <v>0</v>
      </c>
      <c r="H768" t="s">
        <v>602</v>
      </c>
      <c r="I768">
        <v>13057477.82</v>
      </c>
      <c r="J768" t="s">
        <v>641</v>
      </c>
    </row>
    <row r="769" spans="1:10">
      <c r="A769">
        <v>4</v>
      </c>
      <c r="B769">
        <v>2</v>
      </c>
      <c r="C769" t="s">
        <v>720</v>
      </c>
      <c r="D769" t="s">
        <v>760</v>
      </c>
      <c r="E769" t="s">
        <v>653</v>
      </c>
      <c r="F769">
        <v>13479.41</v>
      </c>
      <c r="G769">
        <v>0</v>
      </c>
      <c r="H769" t="s">
        <v>602</v>
      </c>
      <c r="I769">
        <v>13070957.23</v>
      </c>
      <c r="J769" t="s">
        <v>641</v>
      </c>
    </row>
    <row r="770" spans="1:10">
      <c r="A770">
        <v>4</v>
      </c>
      <c r="B770">
        <v>2</v>
      </c>
      <c r="C770" t="s">
        <v>720</v>
      </c>
      <c r="D770" t="s">
        <v>753</v>
      </c>
      <c r="E770" t="s">
        <v>653</v>
      </c>
      <c r="F770">
        <v>2685.88</v>
      </c>
      <c r="G770">
        <v>0</v>
      </c>
      <c r="H770" t="s">
        <v>602</v>
      </c>
      <c r="I770">
        <v>13073643.11</v>
      </c>
      <c r="J770" t="s">
        <v>641</v>
      </c>
    </row>
    <row r="771" spans="1:10">
      <c r="A771">
        <v>4</v>
      </c>
      <c r="B771">
        <v>2</v>
      </c>
      <c r="C771" t="s">
        <v>720</v>
      </c>
      <c r="D771" t="s">
        <v>754</v>
      </c>
      <c r="E771" t="s">
        <v>653</v>
      </c>
      <c r="F771">
        <v>3953.97</v>
      </c>
      <c r="G771">
        <v>0</v>
      </c>
      <c r="H771" t="s">
        <v>602</v>
      </c>
      <c r="I771">
        <v>13077597.08</v>
      </c>
      <c r="J771" t="s">
        <v>641</v>
      </c>
    </row>
    <row r="772" spans="1:10">
      <c r="A772">
        <v>4</v>
      </c>
      <c r="B772">
        <v>2</v>
      </c>
      <c r="C772" t="s">
        <v>720</v>
      </c>
      <c r="D772" t="s">
        <v>673</v>
      </c>
      <c r="E772" t="s">
        <v>653</v>
      </c>
      <c r="F772">
        <v>7089.17</v>
      </c>
      <c r="G772">
        <v>0</v>
      </c>
      <c r="H772" t="s">
        <v>602</v>
      </c>
      <c r="I772">
        <v>13084686.25</v>
      </c>
      <c r="J772" t="s">
        <v>641</v>
      </c>
    </row>
    <row r="773" spans="1:10">
      <c r="A773">
        <v>4</v>
      </c>
      <c r="B773">
        <v>2</v>
      </c>
      <c r="C773" t="s">
        <v>720</v>
      </c>
      <c r="D773" t="s">
        <v>719</v>
      </c>
      <c r="E773" t="s">
        <v>653</v>
      </c>
      <c r="F773">
        <v>3434.76</v>
      </c>
      <c r="G773">
        <v>0</v>
      </c>
      <c r="H773" t="s">
        <v>602</v>
      </c>
      <c r="I773">
        <v>13088121.01</v>
      </c>
      <c r="J773" t="s">
        <v>641</v>
      </c>
    </row>
    <row r="774" spans="1:10">
      <c r="A774">
        <v>4</v>
      </c>
      <c r="B774">
        <v>2</v>
      </c>
      <c r="C774" t="s">
        <v>720</v>
      </c>
      <c r="D774" t="s">
        <v>657</v>
      </c>
      <c r="E774" t="s">
        <v>653</v>
      </c>
      <c r="F774">
        <v>19190.69</v>
      </c>
      <c r="G774">
        <v>0</v>
      </c>
      <c r="H774" t="s">
        <v>602</v>
      </c>
      <c r="I774">
        <v>13107311.7</v>
      </c>
      <c r="J774" t="s">
        <v>641</v>
      </c>
    </row>
    <row r="775" spans="1:10">
      <c r="A775">
        <v>4</v>
      </c>
      <c r="B775">
        <v>2</v>
      </c>
      <c r="C775" t="s">
        <v>720</v>
      </c>
      <c r="D775" t="s">
        <v>748</v>
      </c>
      <c r="E775" t="s">
        <v>653</v>
      </c>
      <c r="F775">
        <v>179186.32</v>
      </c>
      <c r="G775">
        <v>0</v>
      </c>
      <c r="H775" t="s">
        <v>602</v>
      </c>
      <c r="I775">
        <v>13286498.02</v>
      </c>
      <c r="J775" t="s">
        <v>641</v>
      </c>
    </row>
    <row r="776" spans="1:10">
      <c r="A776">
        <v>4</v>
      </c>
      <c r="B776">
        <v>2</v>
      </c>
      <c r="C776" t="s">
        <v>720</v>
      </c>
      <c r="D776" t="s">
        <v>762</v>
      </c>
      <c r="E776" t="s">
        <v>653</v>
      </c>
      <c r="F776">
        <v>156840.48</v>
      </c>
      <c r="G776">
        <v>0</v>
      </c>
      <c r="H776" t="s">
        <v>602</v>
      </c>
      <c r="I776">
        <v>13443338.5</v>
      </c>
      <c r="J776" t="s">
        <v>641</v>
      </c>
    </row>
    <row r="777" spans="1:10">
      <c r="A777">
        <v>4</v>
      </c>
      <c r="B777">
        <v>2</v>
      </c>
      <c r="C777" t="s">
        <v>720</v>
      </c>
      <c r="D777" t="s">
        <v>734</v>
      </c>
      <c r="E777" t="s">
        <v>653</v>
      </c>
      <c r="F777">
        <v>125358.53</v>
      </c>
      <c r="G777">
        <v>0</v>
      </c>
      <c r="H777" t="s">
        <v>602</v>
      </c>
      <c r="I777">
        <v>13568697.03</v>
      </c>
      <c r="J777" t="s">
        <v>641</v>
      </c>
    </row>
    <row r="778" spans="1:10">
      <c r="A778">
        <v>4</v>
      </c>
      <c r="B778">
        <v>2</v>
      </c>
      <c r="C778" t="s">
        <v>720</v>
      </c>
      <c r="D778" t="s">
        <v>735</v>
      </c>
      <c r="E778" t="s">
        <v>653</v>
      </c>
      <c r="F778">
        <v>2046.87</v>
      </c>
      <c r="G778">
        <v>0</v>
      </c>
      <c r="H778" t="s">
        <v>602</v>
      </c>
      <c r="I778">
        <v>13570743.9</v>
      </c>
      <c r="J778" t="s">
        <v>641</v>
      </c>
    </row>
    <row r="779" spans="1:10">
      <c r="A779">
        <v>4</v>
      </c>
      <c r="B779">
        <v>2</v>
      </c>
      <c r="C779" t="s">
        <v>720</v>
      </c>
      <c r="D779" t="s">
        <v>685</v>
      </c>
      <c r="E779" t="s">
        <v>653</v>
      </c>
      <c r="F779">
        <v>16874.21</v>
      </c>
      <c r="G779">
        <v>0</v>
      </c>
      <c r="H779" t="s">
        <v>602</v>
      </c>
      <c r="I779">
        <v>13587618.11</v>
      </c>
      <c r="J779" t="s">
        <v>641</v>
      </c>
    </row>
    <row r="780" hidden="1" spans="1:10">
      <c r="A780">
        <v>4</v>
      </c>
      <c r="B780">
        <v>3</v>
      </c>
      <c r="C780" t="s">
        <v>732</v>
      </c>
      <c r="D780" t="s">
        <v>683</v>
      </c>
      <c r="E780" t="s">
        <v>671</v>
      </c>
      <c r="F780">
        <v>0</v>
      </c>
      <c r="G780">
        <v>1090.58</v>
      </c>
      <c r="H780" t="s">
        <v>602</v>
      </c>
      <c r="I780">
        <v>13586527.53</v>
      </c>
      <c r="J780" t="s">
        <v>641</v>
      </c>
    </row>
    <row r="781" hidden="1" spans="1:10">
      <c r="A781">
        <v>4</v>
      </c>
      <c r="B781">
        <v>3</v>
      </c>
      <c r="C781" t="s">
        <v>732</v>
      </c>
      <c r="D781" t="s">
        <v>692</v>
      </c>
      <c r="E781" t="s">
        <v>671</v>
      </c>
      <c r="F781">
        <v>0</v>
      </c>
      <c r="G781">
        <v>3181.67</v>
      </c>
      <c r="H781" t="s">
        <v>602</v>
      </c>
      <c r="I781">
        <v>13583345.86</v>
      </c>
      <c r="J781" t="s">
        <v>641</v>
      </c>
    </row>
    <row r="782" hidden="1" spans="1:10">
      <c r="A782">
        <v>4</v>
      </c>
      <c r="B782">
        <v>3</v>
      </c>
      <c r="C782" t="s">
        <v>732</v>
      </c>
      <c r="D782" t="s">
        <v>647</v>
      </c>
      <c r="E782" t="s">
        <v>671</v>
      </c>
      <c r="F782">
        <v>0</v>
      </c>
      <c r="G782">
        <v>1660.87</v>
      </c>
      <c r="H782" t="s">
        <v>602</v>
      </c>
      <c r="I782">
        <v>13581684.99</v>
      </c>
      <c r="J782" t="s">
        <v>641</v>
      </c>
    </row>
    <row r="783" hidden="1" spans="1:10">
      <c r="A783">
        <v>4</v>
      </c>
      <c r="B783">
        <v>3</v>
      </c>
      <c r="C783" t="s">
        <v>732</v>
      </c>
      <c r="D783" t="s">
        <v>701</v>
      </c>
      <c r="E783" t="s">
        <v>671</v>
      </c>
      <c r="F783">
        <v>0</v>
      </c>
      <c r="G783">
        <v>700.37</v>
      </c>
      <c r="H783" t="s">
        <v>602</v>
      </c>
      <c r="I783">
        <v>13580984.62</v>
      </c>
      <c r="J783" t="s">
        <v>641</v>
      </c>
    </row>
    <row r="784" hidden="1" spans="1:10">
      <c r="A784">
        <v>4</v>
      </c>
      <c r="B784">
        <v>3</v>
      </c>
      <c r="C784" t="s">
        <v>732</v>
      </c>
      <c r="D784" t="s">
        <v>643</v>
      </c>
      <c r="E784" t="s">
        <v>671</v>
      </c>
      <c r="F784">
        <v>0</v>
      </c>
      <c r="G784">
        <v>7203.79</v>
      </c>
      <c r="H784" t="s">
        <v>602</v>
      </c>
      <c r="I784">
        <v>13573780.83</v>
      </c>
      <c r="J784" t="s">
        <v>641</v>
      </c>
    </row>
    <row r="785" spans="1:10">
      <c r="A785">
        <v>4</v>
      </c>
      <c r="B785">
        <v>3</v>
      </c>
      <c r="C785" t="s">
        <v>732</v>
      </c>
      <c r="D785" t="s">
        <v>657</v>
      </c>
      <c r="E785" t="s">
        <v>653</v>
      </c>
      <c r="F785">
        <v>9605.33</v>
      </c>
      <c r="G785">
        <v>0</v>
      </c>
      <c r="H785" t="s">
        <v>602</v>
      </c>
      <c r="I785">
        <v>13583386.16</v>
      </c>
      <c r="J785" t="s">
        <v>641</v>
      </c>
    </row>
    <row r="786" spans="1:10">
      <c r="A786">
        <v>4</v>
      </c>
      <c r="B786">
        <v>3</v>
      </c>
      <c r="C786" t="s">
        <v>732</v>
      </c>
      <c r="D786" t="s">
        <v>748</v>
      </c>
      <c r="E786" t="s">
        <v>653</v>
      </c>
      <c r="F786">
        <v>39948.98</v>
      </c>
      <c r="G786">
        <v>0</v>
      </c>
      <c r="H786" t="s">
        <v>602</v>
      </c>
      <c r="I786">
        <v>13623335.14</v>
      </c>
      <c r="J786" t="s">
        <v>641</v>
      </c>
    </row>
    <row r="787" spans="1:10">
      <c r="A787">
        <v>4</v>
      </c>
      <c r="B787">
        <v>3</v>
      </c>
      <c r="C787" t="s">
        <v>732</v>
      </c>
      <c r="D787" t="s">
        <v>734</v>
      </c>
      <c r="E787" t="s">
        <v>653</v>
      </c>
      <c r="F787">
        <v>256158.75</v>
      </c>
      <c r="G787">
        <v>0</v>
      </c>
      <c r="H787" t="s">
        <v>602</v>
      </c>
      <c r="I787">
        <v>13879493.89</v>
      </c>
      <c r="J787" t="s">
        <v>641</v>
      </c>
    </row>
    <row r="788" spans="1:10">
      <c r="A788">
        <v>4</v>
      </c>
      <c r="B788">
        <v>3</v>
      </c>
      <c r="C788" t="s">
        <v>732</v>
      </c>
      <c r="D788" t="s">
        <v>719</v>
      </c>
      <c r="E788" t="s">
        <v>653</v>
      </c>
      <c r="F788">
        <v>1697.41</v>
      </c>
      <c r="G788">
        <v>0</v>
      </c>
      <c r="H788" t="s">
        <v>602</v>
      </c>
      <c r="I788">
        <v>13881191.3</v>
      </c>
      <c r="J788" t="s">
        <v>641</v>
      </c>
    </row>
    <row r="789" spans="1:10">
      <c r="A789">
        <v>4</v>
      </c>
      <c r="B789">
        <v>3</v>
      </c>
      <c r="C789" t="s">
        <v>732</v>
      </c>
      <c r="D789" t="s">
        <v>708</v>
      </c>
      <c r="E789" t="s">
        <v>653</v>
      </c>
      <c r="F789">
        <v>2905.55</v>
      </c>
      <c r="G789">
        <v>0</v>
      </c>
      <c r="H789" t="s">
        <v>602</v>
      </c>
      <c r="I789">
        <v>13884096.85</v>
      </c>
      <c r="J789" t="s">
        <v>641</v>
      </c>
    </row>
    <row r="790" spans="1:10">
      <c r="A790">
        <v>4</v>
      </c>
      <c r="B790">
        <v>3</v>
      </c>
      <c r="C790" t="s">
        <v>732</v>
      </c>
      <c r="D790" t="s">
        <v>668</v>
      </c>
      <c r="E790" t="s">
        <v>653</v>
      </c>
      <c r="F790">
        <v>6240.46</v>
      </c>
      <c r="G790">
        <v>0</v>
      </c>
      <c r="H790" t="s">
        <v>602</v>
      </c>
      <c r="I790">
        <v>13890337.31</v>
      </c>
      <c r="J790" t="s">
        <v>641</v>
      </c>
    </row>
    <row r="791" spans="1:10">
      <c r="A791">
        <v>4</v>
      </c>
      <c r="B791">
        <v>3</v>
      </c>
      <c r="C791" t="s">
        <v>732</v>
      </c>
      <c r="D791" t="s">
        <v>652</v>
      </c>
      <c r="E791" t="s">
        <v>653</v>
      </c>
      <c r="F791">
        <v>4972.41</v>
      </c>
      <c r="G791">
        <v>0</v>
      </c>
      <c r="H791" t="s">
        <v>602</v>
      </c>
      <c r="I791">
        <v>13895309.72</v>
      </c>
      <c r="J791" t="s">
        <v>641</v>
      </c>
    </row>
    <row r="792" spans="1:10">
      <c r="A792">
        <v>4</v>
      </c>
      <c r="B792">
        <v>3</v>
      </c>
      <c r="C792" t="s">
        <v>732</v>
      </c>
      <c r="D792" t="s">
        <v>742</v>
      </c>
      <c r="E792" t="s">
        <v>653</v>
      </c>
      <c r="F792">
        <v>1437.8</v>
      </c>
      <c r="G792">
        <v>0</v>
      </c>
      <c r="H792" t="s">
        <v>602</v>
      </c>
      <c r="I792">
        <v>13896747.52</v>
      </c>
      <c r="J792" t="s">
        <v>641</v>
      </c>
    </row>
    <row r="793" spans="1:10">
      <c r="A793">
        <v>4</v>
      </c>
      <c r="B793">
        <v>3</v>
      </c>
      <c r="C793" t="s">
        <v>732</v>
      </c>
      <c r="D793" t="s">
        <v>753</v>
      </c>
      <c r="E793" t="s">
        <v>653</v>
      </c>
      <c r="F793">
        <v>758.84</v>
      </c>
      <c r="G793">
        <v>0</v>
      </c>
      <c r="H793" t="s">
        <v>602</v>
      </c>
      <c r="I793">
        <v>13897506.36</v>
      </c>
      <c r="J793" t="s">
        <v>641</v>
      </c>
    </row>
    <row r="794" spans="1:10">
      <c r="A794">
        <v>4</v>
      </c>
      <c r="B794">
        <v>3</v>
      </c>
      <c r="C794" t="s">
        <v>732</v>
      </c>
      <c r="D794" t="s">
        <v>754</v>
      </c>
      <c r="E794" t="s">
        <v>653</v>
      </c>
      <c r="F794">
        <v>6390.25</v>
      </c>
      <c r="G794">
        <v>0</v>
      </c>
      <c r="H794" t="s">
        <v>602</v>
      </c>
      <c r="I794">
        <v>13903896.61</v>
      </c>
      <c r="J794" t="s">
        <v>641</v>
      </c>
    </row>
    <row r="795" spans="1:10">
      <c r="A795">
        <v>4</v>
      </c>
      <c r="B795">
        <v>3</v>
      </c>
      <c r="C795" t="s">
        <v>732</v>
      </c>
      <c r="D795" t="s">
        <v>762</v>
      </c>
      <c r="E795" t="s">
        <v>653</v>
      </c>
      <c r="F795">
        <v>34447.4</v>
      </c>
      <c r="G795">
        <v>0</v>
      </c>
      <c r="H795" t="s">
        <v>602</v>
      </c>
      <c r="I795">
        <v>13938344.01</v>
      </c>
      <c r="J795" t="s">
        <v>641</v>
      </c>
    </row>
    <row r="796" spans="1:10">
      <c r="A796">
        <v>4</v>
      </c>
      <c r="B796">
        <v>3</v>
      </c>
      <c r="C796" t="s">
        <v>732</v>
      </c>
      <c r="D796" t="s">
        <v>658</v>
      </c>
      <c r="E796" t="s">
        <v>653</v>
      </c>
      <c r="F796">
        <v>1847.17</v>
      </c>
      <c r="G796">
        <v>0</v>
      </c>
      <c r="H796" t="s">
        <v>602</v>
      </c>
      <c r="I796">
        <v>13940191.18</v>
      </c>
      <c r="J796" t="s">
        <v>641</v>
      </c>
    </row>
    <row r="797" hidden="1" spans="1:10">
      <c r="A797">
        <v>4</v>
      </c>
      <c r="B797">
        <v>3</v>
      </c>
      <c r="C797" t="s">
        <v>732</v>
      </c>
      <c r="D797" t="s">
        <v>763</v>
      </c>
      <c r="E797" t="s">
        <v>653</v>
      </c>
      <c r="F797">
        <v>33182.5</v>
      </c>
      <c r="G797">
        <v>0</v>
      </c>
      <c r="H797" t="s">
        <v>602</v>
      </c>
      <c r="I797">
        <v>13973373.68</v>
      </c>
      <c r="J797" t="s">
        <v>641</v>
      </c>
    </row>
    <row r="798" hidden="1" spans="1:10">
      <c r="A798">
        <v>4</v>
      </c>
      <c r="B798">
        <v>4</v>
      </c>
      <c r="C798" t="s">
        <v>733</v>
      </c>
      <c r="D798" t="s">
        <v>692</v>
      </c>
      <c r="E798" t="s">
        <v>671</v>
      </c>
      <c r="F798">
        <v>0</v>
      </c>
      <c r="G798">
        <v>4802.52</v>
      </c>
      <c r="H798" t="s">
        <v>602</v>
      </c>
      <c r="I798">
        <v>13968571.16</v>
      </c>
      <c r="J798" t="s">
        <v>641</v>
      </c>
    </row>
    <row r="799" hidden="1" spans="1:10">
      <c r="A799">
        <v>4</v>
      </c>
      <c r="B799">
        <v>4</v>
      </c>
      <c r="C799" t="s">
        <v>733</v>
      </c>
      <c r="D799" t="s">
        <v>646</v>
      </c>
      <c r="E799" t="s">
        <v>671</v>
      </c>
      <c r="F799">
        <v>0</v>
      </c>
      <c r="G799">
        <v>1430.76</v>
      </c>
      <c r="H799" t="s">
        <v>602</v>
      </c>
      <c r="I799">
        <v>13967140.4</v>
      </c>
      <c r="J799" t="s">
        <v>641</v>
      </c>
    </row>
    <row r="800" hidden="1" spans="1:10">
      <c r="A800">
        <v>4</v>
      </c>
      <c r="B800">
        <v>4</v>
      </c>
      <c r="C800" t="s">
        <v>733</v>
      </c>
      <c r="D800" t="s">
        <v>672</v>
      </c>
      <c r="E800" t="s">
        <v>671</v>
      </c>
      <c r="F800">
        <v>0</v>
      </c>
      <c r="G800">
        <v>6653.5</v>
      </c>
      <c r="H800" t="s">
        <v>602</v>
      </c>
      <c r="I800">
        <v>13960486.9</v>
      </c>
      <c r="J800" t="s">
        <v>641</v>
      </c>
    </row>
    <row r="801" hidden="1" spans="1:10">
      <c r="A801">
        <v>4</v>
      </c>
      <c r="B801">
        <v>4</v>
      </c>
      <c r="C801" t="s">
        <v>733</v>
      </c>
      <c r="D801" t="s">
        <v>644</v>
      </c>
      <c r="E801" t="s">
        <v>671</v>
      </c>
      <c r="F801">
        <v>0</v>
      </c>
      <c r="G801">
        <v>2281.2</v>
      </c>
      <c r="H801" t="s">
        <v>602</v>
      </c>
      <c r="I801">
        <v>13958205.7</v>
      </c>
      <c r="J801" t="s">
        <v>641</v>
      </c>
    </row>
    <row r="802" spans="1:10">
      <c r="A802">
        <v>4</v>
      </c>
      <c r="B802">
        <v>4</v>
      </c>
      <c r="C802" t="s">
        <v>733</v>
      </c>
      <c r="D802" t="s">
        <v>667</v>
      </c>
      <c r="E802" t="s">
        <v>697</v>
      </c>
      <c r="F802">
        <v>326441.41</v>
      </c>
      <c r="G802">
        <v>0</v>
      </c>
      <c r="H802" t="s">
        <v>602</v>
      </c>
      <c r="I802">
        <v>14284647.11</v>
      </c>
      <c r="J802" t="s">
        <v>641</v>
      </c>
    </row>
    <row r="803" spans="1:10">
      <c r="A803">
        <v>4</v>
      </c>
      <c r="B803">
        <v>4</v>
      </c>
      <c r="C803" t="s">
        <v>733</v>
      </c>
      <c r="D803" t="s">
        <v>655</v>
      </c>
      <c r="E803" t="s">
        <v>697</v>
      </c>
      <c r="F803">
        <v>11752.04</v>
      </c>
      <c r="G803">
        <v>0</v>
      </c>
      <c r="H803" t="s">
        <v>602</v>
      </c>
      <c r="I803">
        <v>14296399.15</v>
      </c>
      <c r="J803" t="s">
        <v>641</v>
      </c>
    </row>
    <row r="804" spans="1:10">
      <c r="A804">
        <v>4</v>
      </c>
      <c r="B804">
        <v>4</v>
      </c>
      <c r="C804" t="s">
        <v>733</v>
      </c>
      <c r="D804" t="s">
        <v>687</v>
      </c>
      <c r="E804" t="s">
        <v>697</v>
      </c>
      <c r="F804">
        <v>2196.64</v>
      </c>
      <c r="G804">
        <v>0</v>
      </c>
      <c r="H804" t="s">
        <v>602</v>
      </c>
      <c r="I804">
        <v>14298595.79</v>
      </c>
      <c r="J804" t="s">
        <v>641</v>
      </c>
    </row>
    <row r="805" spans="1:10">
      <c r="A805">
        <v>4</v>
      </c>
      <c r="B805">
        <v>4</v>
      </c>
      <c r="C805" t="s">
        <v>733</v>
      </c>
      <c r="D805" t="s">
        <v>658</v>
      </c>
      <c r="E805" t="s">
        <v>697</v>
      </c>
      <c r="F805">
        <v>1797.25</v>
      </c>
      <c r="G805">
        <v>0</v>
      </c>
      <c r="H805" t="s">
        <v>602</v>
      </c>
      <c r="I805">
        <v>14300393.04</v>
      </c>
      <c r="J805" t="s">
        <v>641</v>
      </c>
    </row>
    <row r="806" spans="1:10">
      <c r="A806">
        <v>4</v>
      </c>
      <c r="B806">
        <v>4</v>
      </c>
      <c r="C806" t="s">
        <v>733</v>
      </c>
      <c r="D806" t="s">
        <v>749</v>
      </c>
      <c r="E806" t="s">
        <v>697</v>
      </c>
      <c r="F806">
        <v>3085.28</v>
      </c>
      <c r="G806">
        <v>0</v>
      </c>
      <c r="H806" t="s">
        <v>602</v>
      </c>
      <c r="I806">
        <v>14303478.32</v>
      </c>
      <c r="J806" t="s">
        <v>641</v>
      </c>
    </row>
    <row r="807" spans="1:10">
      <c r="A807">
        <v>4</v>
      </c>
      <c r="B807">
        <v>4</v>
      </c>
      <c r="C807" t="s">
        <v>733</v>
      </c>
      <c r="D807" t="s">
        <v>753</v>
      </c>
      <c r="E807" t="s">
        <v>697</v>
      </c>
      <c r="F807">
        <v>189.71</v>
      </c>
      <c r="G807">
        <v>0</v>
      </c>
      <c r="H807" t="s">
        <v>602</v>
      </c>
      <c r="I807">
        <v>14303668.03</v>
      </c>
      <c r="J807" t="s">
        <v>641</v>
      </c>
    </row>
    <row r="808" spans="1:10">
      <c r="A808">
        <v>4</v>
      </c>
      <c r="B808">
        <v>4</v>
      </c>
      <c r="C808" t="s">
        <v>733</v>
      </c>
      <c r="D808" t="s">
        <v>754</v>
      </c>
      <c r="E808" t="s">
        <v>697</v>
      </c>
      <c r="F808">
        <v>6340.31</v>
      </c>
      <c r="G808">
        <v>0</v>
      </c>
      <c r="H808" t="s">
        <v>602</v>
      </c>
      <c r="I808">
        <v>14310008.34</v>
      </c>
      <c r="J808" t="s">
        <v>641</v>
      </c>
    </row>
    <row r="809" spans="1:10">
      <c r="A809">
        <v>4</v>
      </c>
      <c r="B809">
        <v>4</v>
      </c>
      <c r="C809" t="s">
        <v>733</v>
      </c>
      <c r="D809" t="s">
        <v>762</v>
      </c>
      <c r="E809" t="s">
        <v>697</v>
      </c>
      <c r="F809">
        <v>4193.59</v>
      </c>
      <c r="G809">
        <v>0</v>
      </c>
      <c r="H809" t="s">
        <v>602</v>
      </c>
      <c r="I809">
        <v>14314201.93</v>
      </c>
      <c r="J809" t="s">
        <v>641</v>
      </c>
    </row>
    <row r="810" spans="1:10">
      <c r="A810">
        <v>4</v>
      </c>
      <c r="B810">
        <v>4</v>
      </c>
      <c r="C810" t="s">
        <v>733</v>
      </c>
      <c r="D810" t="s">
        <v>764</v>
      </c>
      <c r="E810" t="s">
        <v>697</v>
      </c>
      <c r="F810">
        <v>8267.37</v>
      </c>
      <c r="G810">
        <v>0</v>
      </c>
      <c r="H810" t="s">
        <v>602</v>
      </c>
      <c r="I810">
        <v>14322469.3</v>
      </c>
      <c r="J810" t="s">
        <v>641</v>
      </c>
    </row>
    <row r="811" spans="1:10">
      <c r="A811">
        <v>4</v>
      </c>
      <c r="B811">
        <v>4</v>
      </c>
      <c r="C811" t="s">
        <v>733</v>
      </c>
      <c r="D811" t="s">
        <v>734</v>
      </c>
      <c r="E811" t="s">
        <v>697</v>
      </c>
      <c r="F811">
        <v>14577.73</v>
      </c>
      <c r="G811">
        <v>0</v>
      </c>
      <c r="H811" t="s">
        <v>602</v>
      </c>
      <c r="I811">
        <v>14337047.03</v>
      </c>
      <c r="J811" t="s">
        <v>641</v>
      </c>
    </row>
    <row r="812" spans="1:10">
      <c r="A812">
        <v>4</v>
      </c>
      <c r="B812">
        <v>4</v>
      </c>
      <c r="C812" t="s">
        <v>733</v>
      </c>
      <c r="D812" t="s">
        <v>721</v>
      </c>
      <c r="E812" t="s">
        <v>697</v>
      </c>
      <c r="F812">
        <v>52340.05</v>
      </c>
      <c r="G812">
        <v>0</v>
      </c>
      <c r="H812" t="s">
        <v>602</v>
      </c>
      <c r="I812">
        <v>14389387.08</v>
      </c>
      <c r="J812" t="s">
        <v>641</v>
      </c>
    </row>
    <row r="813" spans="1:10">
      <c r="A813">
        <v>4</v>
      </c>
      <c r="B813">
        <v>4</v>
      </c>
      <c r="C813" t="s">
        <v>733</v>
      </c>
      <c r="D813" t="s">
        <v>719</v>
      </c>
      <c r="E813" t="s">
        <v>697</v>
      </c>
      <c r="F813">
        <v>3514.64</v>
      </c>
      <c r="G813">
        <v>0</v>
      </c>
      <c r="H813" t="s">
        <v>602</v>
      </c>
      <c r="I813">
        <v>14392901.72</v>
      </c>
      <c r="J813" t="s">
        <v>641</v>
      </c>
    </row>
    <row r="814" hidden="1" spans="1:10">
      <c r="A814">
        <v>4</v>
      </c>
      <c r="B814">
        <v>8</v>
      </c>
      <c r="C814" t="s">
        <v>638</v>
      </c>
      <c r="D814" t="s">
        <v>642</v>
      </c>
      <c r="E814" t="s">
        <v>671</v>
      </c>
      <c r="F814">
        <v>0</v>
      </c>
      <c r="G814">
        <v>11846.23</v>
      </c>
      <c r="H814" t="s">
        <v>602</v>
      </c>
      <c r="I814">
        <v>14381055.49</v>
      </c>
      <c r="J814" t="s">
        <v>641</v>
      </c>
    </row>
    <row r="815" hidden="1" spans="1:10">
      <c r="A815">
        <v>4</v>
      </c>
      <c r="B815">
        <v>8</v>
      </c>
      <c r="C815" t="s">
        <v>638</v>
      </c>
      <c r="D815" t="s">
        <v>661</v>
      </c>
      <c r="E815" t="s">
        <v>671</v>
      </c>
      <c r="F815">
        <v>0</v>
      </c>
      <c r="G815">
        <v>6003.15</v>
      </c>
      <c r="H815" t="s">
        <v>602</v>
      </c>
      <c r="I815">
        <v>14375052.34</v>
      </c>
      <c r="J815" t="s">
        <v>641</v>
      </c>
    </row>
    <row r="816" hidden="1" spans="1:10">
      <c r="A816">
        <v>4</v>
      </c>
      <c r="B816">
        <v>8</v>
      </c>
      <c r="C816" t="s">
        <v>638</v>
      </c>
      <c r="D816" t="s">
        <v>672</v>
      </c>
      <c r="E816" t="s">
        <v>671</v>
      </c>
      <c r="F816">
        <v>0</v>
      </c>
      <c r="G816">
        <v>6513.42</v>
      </c>
      <c r="H816" t="s">
        <v>602</v>
      </c>
      <c r="I816">
        <v>14368538.92</v>
      </c>
      <c r="J816" t="s">
        <v>641</v>
      </c>
    </row>
    <row r="817" hidden="1" spans="1:10">
      <c r="A817">
        <v>4</v>
      </c>
      <c r="B817">
        <v>8</v>
      </c>
      <c r="C817" t="s">
        <v>638</v>
      </c>
      <c r="D817" t="s">
        <v>682</v>
      </c>
      <c r="E817" t="s">
        <v>671</v>
      </c>
      <c r="F817">
        <v>0</v>
      </c>
      <c r="G817">
        <v>3992.1</v>
      </c>
      <c r="H817" t="s">
        <v>602</v>
      </c>
      <c r="I817">
        <v>14364546.82</v>
      </c>
      <c r="J817" t="s">
        <v>641</v>
      </c>
    </row>
    <row r="818" spans="1:10">
      <c r="A818">
        <v>4</v>
      </c>
      <c r="B818">
        <v>8</v>
      </c>
      <c r="C818" t="s">
        <v>638</v>
      </c>
      <c r="D818" t="s">
        <v>754</v>
      </c>
      <c r="E818" t="s">
        <v>697</v>
      </c>
      <c r="F818">
        <v>1268.06</v>
      </c>
      <c r="G818">
        <v>0</v>
      </c>
      <c r="H818" t="s">
        <v>602</v>
      </c>
      <c r="I818">
        <v>14365814.88</v>
      </c>
      <c r="J818" t="s">
        <v>641</v>
      </c>
    </row>
    <row r="819" spans="1:10">
      <c r="A819">
        <v>4</v>
      </c>
      <c r="B819">
        <v>8</v>
      </c>
      <c r="C819" t="s">
        <v>638</v>
      </c>
      <c r="D819" t="s">
        <v>753</v>
      </c>
      <c r="E819" t="s">
        <v>697</v>
      </c>
      <c r="F819">
        <v>189.71</v>
      </c>
      <c r="G819">
        <v>0</v>
      </c>
      <c r="H819" t="s">
        <v>602</v>
      </c>
      <c r="I819">
        <v>14366004.59</v>
      </c>
      <c r="J819" t="s">
        <v>641</v>
      </c>
    </row>
    <row r="820" spans="1:10">
      <c r="A820">
        <v>4</v>
      </c>
      <c r="B820">
        <v>8</v>
      </c>
      <c r="C820" t="s">
        <v>638</v>
      </c>
      <c r="D820" t="s">
        <v>742</v>
      </c>
      <c r="E820" t="s">
        <v>697</v>
      </c>
      <c r="F820">
        <v>4582.97</v>
      </c>
      <c r="G820">
        <v>0</v>
      </c>
      <c r="H820" t="s">
        <v>602</v>
      </c>
      <c r="I820">
        <v>14370587.56</v>
      </c>
      <c r="J820" t="s">
        <v>641</v>
      </c>
    </row>
    <row r="821" spans="1:10">
      <c r="A821">
        <v>4</v>
      </c>
      <c r="B821">
        <v>8</v>
      </c>
      <c r="C821" t="s">
        <v>638</v>
      </c>
      <c r="D821" t="s">
        <v>687</v>
      </c>
      <c r="E821" t="s">
        <v>697</v>
      </c>
      <c r="F821">
        <v>2206.62</v>
      </c>
      <c r="G821">
        <v>0</v>
      </c>
      <c r="H821" t="s">
        <v>602</v>
      </c>
      <c r="I821">
        <v>14372794.18</v>
      </c>
      <c r="J821" t="s">
        <v>641</v>
      </c>
    </row>
    <row r="822" spans="1:10">
      <c r="A822">
        <v>4</v>
      </c>
      <c r="B822">
        <v>8</v>
      </c>
      <c r="C822" t="s">
        <v>638</v>
      </c>
      <c r="D822" t="s">
        <v>762</v>
      </c>
      <c r="E822" t="s">
        <v>697</v>
      </c>
      <c r="F822">
        <v>20818.2</v>
      </c>
      <c r="G822">
        <v>0</v>
      </c>
      <c r="H822" t="s">
        <v>602</v>
      </c>
      <c r="I822">
        <v>14393612.38</v>
      </c>
      <c r="J822" t="s">
        <v>641</v>
      </c>
    </row>
    <row r="823" spans="1:10">
      <c r="A823">
        <v>4</v>
      </c>
      <c r="B823">
        <v>8</v>
      </c>
      <c r="C823" t="s">
        <v>638</v>
      </c>
      <c r="D823" t="s">
        <v>652</v>
      </c>
      <c r="E823" t="s">
        <v>697</v>
      </c>
      <c r="F823">
        <v>1637.5</v>
      </c>
      <c r="G823">
        <v>0</v>
      </c>
      <c r="H823" t="s">
        <v>602</v>
      </c>
      <c r="I823">
        <v>14395249.88</v>
      </c>
      <c r="J823" t="s">
        <v>641</v>
      </c>
    </row>
    <row r="824" hidden="1" spans="1:10">
      <c r="A824">
        <v>4</v>
      </c>
      <c r="B824">
        <v>9</v>
      </c>
      <c r="C824" t="s">
        <v>659</v>
      </c>
      <c r="D824" t="s">
        <v>639</v>
      </c>
      <c r="E824" t="s">
        <v>640</v>
      </c>
      <c r="F824">
        <v>0</v>
      </c>
      <c r="G824">
        <v>2001.05</v>
      </c>
      <c r="H824" t="s">
        <v>602</v>
      </c>
      <c r="I824">
        <v>14393248.83</v>
      </c>
      <c r="J824" t="s">
        <v>641</v>
      </c>
    </row>
    <row r="825" hidden="1" spans="1:10">
      <c r="A825">
        <v>4</v>
      </c>
      <c r="B825">
        <v>9</v>
      </c>
      <c r="C825" t="s">
        <v>659</v>
      </c>
      <c r="D825" t="s">
        <v>718</v>
      </c>
      <c r="E825" t="s">
        <v>640</v>
      </c>
      <c r="F825">
        <v>0</v>
      </c>
      <c r="G825">
        <v>14107.4</v>
      </c>
      <c r="H825" t="s">
        <v>602</v>
      </c>
      <c r="I825">
        <v>14379141.43</v>
      </c>
      <c r="J825" t="s">
        <v>641</v>
      </c>
    </row>
    <row r="826" hidden="1" spans="1:10">
      <c r="A826">
        <v>4</v>
      </c>
      <c r="B826">
        <v>9</v>
      </c>
      <c r="C826" t="s">
        <v>659</v>
      </c>
      <c r="D826" t="s">
        <v>701</v>
      </c>
      <c r="E826" t="s">
        <v>640</v>
      </c>
      <c r="F826">
        <v>0</v>
      </c>
      <c r="G826">
        <v>800.42</v>
      </c>
      <c r="H826" t="s">
        <v>602</v>
      </c>
      <c r="I826">
        <v>14378341.01</v>
      </c>
      <c r="J826" t="s">
        <v>641</v>
      </c>
    </row>
    <row r="827" hidden="1" spans="1:10">
      <c r="A827">
        <v>4</v>
      </c>
      <c r="B827">
        <v>9</v>
      </c>
      <c r="C827" t="s">
        <v>659</v>
      </c>
      <c r="D827" t="s">
        <v>663</v>
      </c>
      <c r="E827" t="s">
        <v>640</v>
      </c>
      <c r="F827">
        <v>0</v>
      </c>
      <c r="G827">
        <v>2151.13</v>
      </c>
      <c r="H827" t="s">
        <v>602</v>
      </c>
      <c r="I827">
        <v>14376189.88</v>
      </c>
      <c r="J827" t="s">
        <v>641</v>
      </c>
    </row>
    <row r="828" hidden="1" spans="1:10">
      <c r="A828">
        <v>4</v>
      </c>
      <c r="B828">
        <v>9</v>
      </c>
      <c r="C828" t="s">
        <v>659</v>
      </c>
      <c r="D828" t="s">
        <v>683</v>
      </c>
      <c r="E828" t="s">
        <v>640</v>
      </c>
      <c r="F828">
        <v>0</v>
      </c>
      <c r="G828">
        <v>1090.58</v>
      </c>
      <c r="H828" t="s">
        <v>602</v>
      </c>
      <c r="I828">
        <v>14375099.3</v>
      </c>
      <c r="J828" t="s">
        <v>641</v>
      </c>
    </row>
    <row r="829" hidden="1" spans="1:10">
      <c r="A829">
        <v>4</v>
      </c>
      <c r="B829">
        <v>9</v>
      </c>
      <c r="C829" t="s">
        <v>659</v>
      </c>
      <c r="D829" t="s">
        <v>716</v>
      </c>
      <c r="E829" t="s">
        <v>640</v>
      </c>
      <c r="F829">
        <v>0</v>
      </c>
      <c r="G829">
        <v>2571.35</v>
      </c>
      <c r="H829" t="s">
        <v>602</v>
      </c>
      <c r="I829">
        <v>14372527.95</v>
      </c>
      <c r="J829" t="s">
        <v>641</v>
      </c>
    </row>
    <row r="830" hidden="1" spans="1:10">
      <c r="A830">
        <v>4</v>
      </c>
      <c r="B830">
        <v>9</v>
      </c>
      <c r="C830" t="s">
        <v>659</v>
      </c>
      <c r="D830" t="s">
        <v>672</v>
      </c>
      <c r="E830" t="s">
        <v>640</v>
      </c>
      <c r="F830">
        <v>0</v>
      </c>
      <c r="G830">
        <v>26273.79</v>
      </c>
      <c r="H830" t="s">
        <v>602</v>
      </c>
      <c r="I830">
        <v>14346254.16</v>
      </c>
      <c r="J830" t="s">
        <v>641</v>
      </c>
    </row>
    <row r="831" hidden="1" spans="1:10">
      <c r="A831">
        <v>4</v>
      </c>
      <c r="B831">
        <v>9</v>
      </c>
      <c r="C831" t="s">
        <v>659</v>
      </c>
      <c r="D831" t="s">
        <v>682</v>
      </c>
      <c r="E831" t="s">
        <v>640</v>
      </c>
      <c r="F831">
        <v>0</v>
      </c>
      <c r="G831">
        <v>3902.05</v>
      </c>
      <c r="H831" t="s">
        <v>602</v>
      </c>
      <c r="I831">
        <v>14342352.11</v>
      </c>
      <c r="J831" t="s">
        <v>641</v>
      </c>
    </row>
    <row r="832" hidden="1" spans="1:10">
      <c r="A832">
        <v>4</v>
      </c>
      <c r="B832">
        <v>9</v>
      </c>
      <c r="C832" t="s">
        <v>659</v>
      </c>
      <c r="D832" t="s">
        <v>647</v>
      </c>
      <c r="E832" t="s">
        <v>640</v>
      </c>
      <c r="F832">
        <v>0</v>
      </c>
      <c r="G832">
        <v>6823.58</v>
      </c>
      <c r="H832" t="s">
        <v>602</v>
      </c>
      <c r="I832">
        <v>14335528.53</v>
      </c>
      <c r="J832" t="s">
        <v>641</v>
      </c>
    </row>
    <row r="833" spans="1:10">
      <c r="A833">
        <v>4</v>
      </c>
      <c r="B833">
        <v>9</v>
      </c>
      <c r="C833" t="s">
        <v>659</v>
      </c>
      <c r="D833" t="s">
        <v>699</v>
      </c>
      <c r="E833" t="s">
        <v>653</v>
      </c>
      <c r="F833">
        <v>10623.78</v>
      </c>
      <c r="G833">
        <v>0</v>
      </c>
      <c r="H833" t="s">
        <v>602</v>
      </c>
      <c r="I833">
        <v>14346152.31</v>
      </c>
      <c r="J833" t="s">
        <v>641</v>
      </c>
    </row>
    <row r="834" spans="1:10">
      <c r="A834">
        <v>4</v>
      </c>
      <c r="B834">
        <v>9</v>
      </c>
      <c r="C834" t="s">
        <v>659</v>
      </c>
      <c r="D834" t="s">
        <v>673</v>
      </c>
      <c r="E834" t="s">
        <v>653</v>
      </c>
      <c r="F834">
        <v>6689.78</v>
      </c>
      <c r="G834">
        <v>0</v>
      </c>
      <c r="H834" t="s">
        <v>602</v>
      </c>
      <c r="I834">
        <v>14352842.09</v>
      </c>
      <c r="J834" t="s">
        <v>641</v>
      </c>
    </row>
    <row r="835" spans="1:10">
      <c r="A835">
        <v>4</v>
      </c>
      <c r="B835">
        <v>9</v>
      </c>
      <c r="C835" t="s">
        <v>659</v>
      </c>
      <c r="D835" t="s">
        <v>719</v>
      </c>
      <c r="E835" t="s">
        <v>653</v>
      </c>
      <c r="F835">
        <v>6939.4</v>
      </c>
      <c r="G835">
        <v>0</v>
      </c>
      <c r="H835" t="s">
        <v>602</v>
      </c>
      <c r="I835">
        <v>14359781.49</v>
      </c>
      <c r="J835" t="s">
        <v>641</v>
      </c>
    </row>
    <row r="836" spans="1:10">
      <c r="A836">
        <v>4</v>
      </c>
      <c r="B836">
        <v>9</v>
      </c>
      <c r="C836" t="s">
        <v>659</v>
      </c>
      <c r="D836" t="s">
        <v>658</v>
      </c>
      <c r="E836" t="s">
        <v>653</v>
      </c>
      <c r="F836">
        <v>1837.19</v>
      </c>
      <c r="G836">
        <v>0</v>
      </c>
      <c r="H836" t="s">
        <v>602</v>
      </c>
      <c r="I836">
        <v>14361618.68</v>
      </c>
      <c r="J836" t="s">
        <v>641</v>
      </c>
    </row>
    <row r="837" spans="1:10">
      <c r="A837">
        <v>4</v>
      </c>
      <c r="B837">
        <v>9</v>
      </c>
      <c r="C837" t="s">
        <v>659</v>
      </c>
      <c r="D837" t="s">
        <v>675</v>
      </c>
      <c r="E837" t="s">
        <v>653</v>
      </c>
      <c r="F837">
        <v>1108.3</v>
      </c>
      <c r="G837">
        <v>0</v>
      </c>
      <c r="H837" t="s">
        <v>602</v>
      </c>
      <c r="I837">
        <v>14362726.98</v>
      </c>
      <c r="J837" t="s">
        <v>641</v>
      </c>
    </row>
    <row r="838" spans="1:10">
      <c r="A838">
        <v>4</v>
      </c>
      <c r="B838">
        <v>9</v>
      </c>
      <c r="C838" t="s">
        <v>659</v>
      </c>
      <c r="D838" t="s">
        <v>668</v>
      </c>
      <c r="E838" t="s">
        <v>653</v>
      </c>
      <c r="F838">
        <v>12231.32</v>
      </c>
      <c r="G838">
        <v>0</v>
      </c>
      <c r="H838" t="s">
        <v>602</v>
      </c>
      <c r="I838">
        <v>14374958.3</v>
      </c>
      <c r="J838" t="s">
        <v>641</v>
      </c>
    </row>
    <row r="839" hidden="1" spans="1:10">
      <c r="A839">
        <v>4</v>
      </c>
      <c r="B839">
        <v>10</v>
      </c>
      <c r="C839" t="s">
        <v>670</v>
      </c>
      <c r="D839" t="s">
        <v>672</v>
      </c>
      <c r="E839" t="s">
        <v>671</v>
      </c>
      <c r="F839">
        <v>0</v>
      </c>
      <c r="G839">
        <v>6513.42</v>
      </c>
      <c r="H839" t="s">
        <v>602</v>
      </c>
      <c r="I839">
        <v>14368444.88</v>
      </c>
      <c r="J839" t="s">
        <v>641</v>
      </c>
    </row>
    <row r="840" hidden="1" spans="1:10">
      <c r="A840">
        <v>4</v>
      </c>
      <c r="B840">
        <v>10</v>
      </c>
      <c r="C840" t="s">
        <v>670</v>
      </c>
      <c r="D840" t="s">
        <v>710</v>
      </c>
      <c r="E840" t="s">
        <v>671</v>
      </c>
      <c r="F840">
        <v>0</v>
      </c>
      <c r="G840">
        <v>13737.21</v>
      </c>
      <c r="H840" t="s">
        <v>602</v>
      </c>
      <c r="I840">
        <v>14354707.67</v>
      </c>
      <c r="J840" t="s">
        <v>641</v>
      </c>
    </row>
    <row r="841" hidden="1" spans="1:10">
      <c r="A841">
        <v>4</v>
      </c>
      <c r="B841">
        <v>10</v>
      </c>
      <c r="C841" t="s">
        <v>670</v>
      </c>
      <c r="D841" t="s">
        <v>683</v>
      </c>
      <c r="E841" t="s">
        <v>671</v>
      </c>
      <c r="F841">
        <v>0</v>
      </c>
      <c r="G841">
        <v>7163.81</v>
      </c>
      <c r="H841" t="s">
        <v>602</v>
      </c>
      <c r="I841">
        <v>14347543.86</v>
      </c>
      <c r="J841" t="s">
        <v>641</v>
      </c>
    </row>
    <row r="842" hidden="1" spans="1:10">
      <c r="A842">
        <v>4</v>
      </c>
      <c r="B842">
        <v>10</v>
      </c>
      <c r="C842" t="s">
        <v>670</v>
      </c>
      <c r="D842" t="s">
        <v>692</v>
      </c>
      <c r="E842" t="s">
        <v>671</v>
      </c>
      <c r="F842">
        <v>0</v>
      </c>
      <c r="G842">
        <v>1580.83</v>
      </c>
      <c r="H842" t="s">
        <v>602</v>
      </c>
      <c r="I842">
        <v>14345963.03</v>
      </c>
      <c r="J842" t="s">
        <v>641</v>
      </c>
    </row>
    <row r="843" hidden="1" spans="1:10">
      <c r="A843">
        <v>4</v>
      </c>
      <c r="B843">
        <v>10</v>
      </c>
      <c r="C843" t="s">
        <v>670</v>
      </c>
      <c r="D843" t="s">
        <v>715</v>
      </c>
      <c r="E843" t="s">
        <v>671</v>
      </c>
      <c r="F843">
        <v>0</v>
      </c>
      <c r="G843">
        <v>1680.88</v>
      </c>
      <c r="H843" t="s">
        <v>602</v>
      </c>
      <c r="I843">
        <v>14344282.15</v>
      </c>
      <c r="J843" t="s">
        <v>641</v>
      </c>
    </row>
    <row r="844" spans="1:10">
      <c r="A844">
        <v>4</v>
      </c>
      <c r="B844">
        <v>10</v>
      </c>
      <c r="C844" t="s">
        <v>670</v>
      </c>
      <c r="D844" t="s">
        <v>687</v>
      </c>
      <c r="E844" t="s">
        <v>653</v>
      </c>
      <c r="F844">
        <v>4443.2</v>
      </c>
      <c r="G844">
        <v>0</v>
      </c>
      <c r="H844" t="s">
        <v>602</v>
      </c>
      <c r="I844">
        <v>14348725.35</v>
      </c>
      <c r="J844" t="s">
        <v>641</v>
      </c>
    </row>
    <row r="845" spans="1:10">
      <c r="A845">
        <v>4</v>
      </c>
      <c r="B845">
        <v>10</v>
      </c>
      <c r="C845" t="s">
        <v>670</v>
      </c>
      <c r="D845" t="s">
        <v>753</v>
      </c>
      <c r="E845" t="s">
        <v>653</v>
      </c>
      <c r="F845">
        <v>569.13</v>
      </c>
      <c r="G845">
        <v>0</v>
      </c>
      <c r="H845" t="s">
        <v>602</v>
      </c>
      <c r="I845">
        <v>14349294.48</v>
      </c>
      <c r="J845" t="s">
        <v>641</v>
      </c>
    </row>
    <row r="846" spans="1:10">
      <c r="A846">
        <v>4</v>
      </c>
      <c r="B846">
        <v>10</v>
      </c>
      <c r="C846" t="s">
        <v>670</v>
      </c>
      <c r="D846" t="s">
        <v>675</v>
      </c>
      <c r="E846" t="s">
        <v>653</v>
      </c>
      <c r="F846">
        <v>4143.64</v>
      </c>
      <c r="G846">
        <v>0</v>
      </c>
      <c r="H846" t="s">
        <v>602</v>
      </c>
      <c r="I846">
        <v>14353438.12</v>
      </c>
      <c r="J846" t="s">
        <v>641</v>
      </c>
    </row>
    <row r="847" spans="1:10">
      <c r="A847">
        <v>4</v>
      </c>
      <c r="B847">
        <v>10</v>
      </c>
      <c r="C847" t="s">
        <v>670</v>
      </c>
      <c r="D847" t="s">
        <v>673</v>
      </c>
      <c r="E847" t="s">
        <v>653</v>
      </c>
      <c r="F847">
        <v>13579.26</v>
      </c>
      <c r="G847">
        <v>0</v>
      </c>
      <c r="H847" t="s">
        <v>602</v>
      </c>
      <c r="I847">
        <v>14367017.38</v>
      </c>
      <c r="J847" t="s">
        <v>641</v>
      </c>
    </row>
    <row r="848" spans="1:10">
      <c r="A848">
        <v>4</v>
      </c>
      <c r="B848">
        <v>10</v>
      </c>
      <c r="C848" t="s">
        <v>670</v>
      </c>
      <c r="D848" t="s">
        <v>748</v>
      </c>
      <c r="E848" t="s">
        <v>653</v>
      </c>
      <c r="F848">
        <v>316846.07</v>
      </c>
      <c r="G848">
        <v>0</v>
      </c>
      <c r="H848" t="s">
        <v>602</v>
      </c>
      <c r="I848">
        <v>14683863.45</v>
      </c>
      <c r="J848" t="s">
        <v>641</v>
      </c>
    </row>
    <row r="849" spans="1:10">
      <c r="A849">
        <v>4</v>
      </c>
      <c r="B849">
        <v>10</v>
      </c>
      <c r="C849" t="s">
        <v>670</v>
      </c>
      <c r="D849" t="s">
        <v>762</v>
      </c>
      <c r="E849" t="s">
        <v>653</v>
      </c>
      <c r="F849">
        <v>49764</v>
      </c>
      <c r="G849">
        <v>0</v>
      </c>
      <c r="H849" t="s">
        <v>602</v>
      </c>
      <c r="I849">
        <v>14733627.45</v>
      </c>
      <c r="J849" t="s">
        <v>641</v>
      </c>
    </row>
    <row r="850" spans="1:10">
      <c r="A850">
        <v>4</v>
      </c>
      <c r="B850">
        <v>10</v>
      </c>
      <c r="C850" t="s">
        <v>670</v>
      </c>
      <c r="D850" t="s">
        <v>721</v>
      </c>
      <c r="E850" t="s">
        <v>653</v>
      </c>
      <c r="F850">
        <v>36244.64</v>
      </c>
      <c r="G850">
        <v>0</v>
      </c>
      <c r="H850" t="s">
        <v>602</v>
      </c>
      <c r="I850">
        <v>14769872.09</v>
      </c>
      <c r="J850" t="s">
        <v>641</v>
      </c>
    </row>
    <row r="851" spans="1:10">
      <c r="A851">
        <v>4</v>
      </c>
      <c r="B851">
        <v>10</v>
      </c>
      <c r="C851" t="s">
        <v>670</v>
      </c>
      <c r="D851" t="s">
        <v>685</v>
      </c>
      <c r="E851" t="s">
        <v>653</v>
      </c>
      <c r="F851">
        <v>8037.72</v>
      </c>
      <c r="G851">
        <v>0</v>
      </c>
      <c r="H851" t="s">
        <v>602</v>
      </c>
      <c r="I851">
        <v>14777909.81</v>
      </c>
      <c r="J851" t="s">
        <v>641</v>
      </c>
    </row>
    <row r="852" hidden="1" spans="1:10">
      <c r="A852">
        <v>4</v>
      </c>
      <c r="B852">
        <v>11</v>
      </c>
      <c r="C852" t="s">
        <v>676</v>
      </c>
      <c r="D852" t="s">
        <v>639</v>
      </c>
      <c r="E852" t="s">
        <v>671</v>
      </c>
      <c r="F852">
        <v>0</v>
      </c>
      <c r="G852">
        <v>1951.03</v>
      </c>
      <c r="H852" t="s">
        <v>602</v>
      </c>
      <c r="I852">
        <v>14775958.78</v>
      </c>
      <c r="J852" t="s">
        <v>641</v>
      </c>
    </row>
    <row r="853" hidden="1" spans="1:10">
      <c r="A853">
        <v>4</v>
      </c>
      <c r="B853">
        <v>11</v>
      </c>
      <c r="C853" t="s">
        <v>676</v>
      </c>
      <c r="D853" t="s">
        <v>741</v>
      </c>
      <c r="E853" t="s">
        <v>671</v>
      </c>
      <c r="F853">
        <v>0</v>
      </c>
      <c r="G853">
        <v>11506.05</v>
      </c>
      <c r="H853" t="s">
        <v>602</v>
      </c>
      <c r="I853">
        <v>14764452.73</v>
      </c>
      <c r="J853" t="s">
        <v>641</v>
      </c>
    </row>
    <row r="854" hidden="1" spans="1:10">
      <c r="A854">
        <v>4</v>
      </c>
      <c r="B854">
        <v>11</v>
      </c>
      <c r="C854" t="s">
        <v>676</v>
      </c>
      <c r="D854" t="s">
        <v>672</v>
      </c>
      <c r="E854" t="s">
        <v>671</v>
      </c>
      <c r="F854">
        <v>0</v>
      </c>
      <c r="G854">
        <v>6683.51</v>
      </c>
      <c r="H854" t="s">
        <v>602</v>
      </c>
      <c r="I854">
        <v>14757769.22</v>
      </c>
      <c r="J854" t="s">
        <v>641</v>
      </c>
    </row>
    <row r="855" hidden="1" spans="1:10">
      <c r="A855">
        <v>4</v>
      </c>
      <c r="B855">
        <v>11</v>
      </c>
      <c r="C855" t="s">
        <v>676</v>
      </c>
      <c r="D855" t="s">
        <v>692</v>
      </c>
      <c r="E855" t="s">
        <v>671</v>
      </c>
      <c r="F855">
        <v>0</v>
      </c>
      <c r="G855">
        <v>1560.82</v>
      </c>
      <c r="H855" t="s">
        <v>602</v>
      </c>
      <c r="I855">
        <v>14756208.4</v>
      </c>
      <c r="J855" t="s">
        <v>641</v>
      </c>
    </row>
    <row r="856" hidden="1" spans="1:10">
      <c r="A856">
        <v>4</v>
      </c>
      <c r="B856">
        <v>11</v>
      </c>
      <c r="C856" t="s">
        <v>676</v>
      </c>
      <c r="D856" t="s">
        <v>683</v>
      </c>
      <c r="E856" t="s">
        <v>671</v>
      </c>
      <c r="F856">
        <v>0</v>
      </c>
      <c r="G856">
        <v>4902.55</v>
      </c>
      <c r="H856" t="s">
        <v>602</v>
      </c>
      <c r="I856">
        <v>14751305.85</v>
      </c>
      <c r="J856" t="s">
        <v>641</v>
      </c>
    </row>
    <row r="857" hidden="1" spans="1:10">
      <c r="A857">
        <v>4</v>
      </c>
      <c r="B857">
        <v>11</v>
      </c>
      <c r="C857" t="s">
        <v>676</v>
      </c>
      <c r="D857" t="s">
        <v>663</v>
      </c>
      <c r="E857" t="s">
        <v>671</v>
      </c>
      <c r="F857">
        <v>0</v>
      </c>
      <c r="G857">
        <v>2191.15</v>
      </c>
      <c r="H857" t="s">
        <v>602</v>
      </c>
      <c r="I857">
        <v>14749114.7</v>
      </c>
      <c r="J857" t="s">
        <v>641</v>
      </c>
    </row>
    <row r="858" hidden="1" spans="1:10">
      <c r="A858">
        <v>4</v>
      </c>
      <c r="B858">
        <v>11</v>
      </c>
      <c r="C858" t="s">
        <v>676</v>
      </c>
      <c r="D858" t="s">
        <v>643</v>
      </c>
      <c r="E858" t="s">
        <v>671</v>
      </c>
      <c r="F858">
        <v>0</v>
      </c>
      <c r="G858">
        <v>5272.77</v>
      </c>
      <c r="H858" t="s">
        <v>602</v>
      </c>
      <c r="I858">
        <v>14743841.93</v>
      </c>
      <c r="J858" t="s">
        <v>641</v>
      </c>
    </row>
    <row r="859" spans="1:10">
      <c r="A859">
        <v>4</v>
      </c>
      <c r="B859">
        <v>11</v>
      </c>
      <c r="C859" t="s">
        <v>676</v>
      </c>
      <c r="D859" t="s">
        <v>721</v>
      </c>
      <c r="E859" t="s">
        <v>653</v>
      </c>
      <c r="F859">
        <v>18371.94</v>
      </c>
      <c r="G859">
        <v>0</v>
      </c>
      <c r="H859" t="s">
        <v>602</v>
      </c>
      <c r="I859">
        <v>14762213.87</v>
      </c>
      <c r="J859" t="s">
        <v>641</v>
      </c>
    </row>
    <row r="860" spans="1:10">
      <c r="A860">
        <v>4</v>
      </c>
      <c r="B860">
        <v>11</v>
      </c>
      <c r="C860" t="s">
        <v>676</v>
      </c>
      <c r="D860" t="s">
        <v>685</v>
      </c>
      <c r="E860" t="s">
        <v>653</v>
      </c>
      <c r="F860">
        <v>12431.01</v>
      </c>
      <c r="G860">
        <v>0</v>
      </c>
      <c r="H860" t="s">
        <v>602</v>
      </c>
      <c r="I860">
        <v>14774644.88</v>
      </c>
      <c r="J860" t="s">
        <v>641</v>
      </c>
    </row>
    <row r="861" spans="1:10">
      <c r="A861">
        <v>4</v>
      </c>
      <c r="B861">
        <v>11</v>
      </c>
      <c r="C861" t="s">
        <v>676</v>
      </c>
      <c r="D861" t="s">
        <v>673</v>
      </c>
      <c r="E861" t="s">
        <v>653</v>
      </c>
      <c r="F861">
        <v>6839.55</v>
      </c>
      <c r="G861">
        <v>0</v>
      </c>
      <c r="H861" t="s">
        <v>602</v>
      </c>
      <c r="I861">
        <v>14781484.43</v>
      </c>
      <c r="J861" t="s">
        <v>641</v>
      </c>
    </row>
    <row r="862" spans="1:10">
      <c r="A862">
        <v>4</v>
      </c>
      <c r="B862">
        <v>11</v>
      </c>
      <c r="C862" t="s">
        <v>676</v>
      </c>
      <c r="D862" t="s">
        <v>675</v>
      </c>
      <c r="E862" t="s">
        <v>653</v>
      </c>
      <c r="F862">
        <v>4992.35</v>
      </c>
      <c r="G862">
        <v>0</v>
      </c>
      <c r="H862" t="s">
        <v>602</v>
      </c>
      <c r="I862">
        <v>14786476.78</v>
      </c>
      <c r="J862" t="s">
        <v>641</v>
      </c>
    </row>
    <row r="863" spans="1:10">
      <c r="A863">
        <v>4</v>
      </c>
      <c r="B863">
        <v>11</v>
      </c>
      <c r="C863" t="s">
        <v>676</v>
      </c>
      <c r="D863" t="s">
        <v>658</v>
      </c>
      <c r="E863" t="s">
        <v>653</v>
      </c>
      <c r="F863">
        <v>1747.33</v>
      </c>
      <c r="G863">
        <v>0</v>
      </c>
      <c r="H863" t="s">
        <v>602</v>
      </c>
      <c r="I863">
        <v>14788224.11</v>
      </c>
      <c r="J863" t="s">
        <v>641</v>
      </c>
    </row>
    <row r="864" spans="1:10">
      <c r="A864">
        <v>4</v>
      </c>
      <c r="B864">
        <v>11</v>
      </c>
      <c r="C864" t="s">
        <v>676</v>
      </c>
      <c r="D864" t="s">
        <v>753</v>
      </c>
      <c r="E864" t="s">
        <v>653</v>
      </c>
      <c r="F864">
        <v>758.84</v>
      </c>
      <c r="G864">
        <v>0</v>
      </c>
      <c r="H864" t="s">
        <v>602</v>
      </c>
      <c r="I864">
        <v>14788982.95</v>
      </c>
      <c r="J864" t="s">
        <v>641</v>
      </c>
    </row>
    <row r="865" hidden="1" spans="1:10">
      <c r="A865">
        <v>4</v>
      </c>
      <c r="B865">
        <v>12</v>
      </c>
      <c r="C865" t="s">
        <v>678</v>
      </c>
      <c r="D865" t="s">
        <v>639</v>
      </c>
      <c r="E865" t="s">
        <v>671</v>
      </c>
      <c r="F865">
        <v>0</v>
      </c>
      <c r="G865">
        <v>1901</v>
      </c>
      <c r="H865" t="s">
        <v>602</v>
      </c>
      <c r="I865">
        <v>14787081.95</v>
      </c>
      <c r="J865" t="s">
        <v>641</v>
      </c>
    </row>
    <row r="866" hidden="1" spans="1:10">
      <c r="A866">
        <v>4</v>
      </c>
      <c r="B866">
        <v>12</v>
      </c>
      <c r="C866" t="s">
        <v>678</v>
      </c>
      <c r="D866" t="s">
        <v>741</v>
      </c>
      <c r="E866" t="s">
        <v>671</v>
      </c>
      <c r="F866">
        <v>0</v>
      </c>
      <c r="G866">
        <v>5192.73</v>
      </c>
      <c r="H866" t="s">
        <v>602</v>
      </c>
      <c r="I866">
        <v>14781889.22</v>
      </c>
      <c r="J866" t="s">
        <v>641</v>
      </c>
    </row>
    <row r="867" hidden="1" spans="1:10">
      <c r="A867">
        <v>4</v>
      </c>
      <c r="B867">
        <v>12</v>
      </c>
      <c r="C867" t="s">
        <v>678</v>
      </c>
      <c r="D867" t="s">
        <v>718</v>
      </c>
      <c r="E867" t="s">
        <v>671</v>
      </c>
      <c r="F867">
        <v>0</v>
      </c>
      <c r="G867">
        <v>14007.35</v>
      </c>
      <c r="H867" t="s">
        <v>602</v>
      </c>
      <c r="I867">
        <v>14767881.87</v>
      </c>
      <c r="J867" t="s">
        <v>641</v>
      </c>
    </row>
    <row r="868" hidden="1" spans="1:10">
      <c r="A868">
        <v>4</v>
      </c>
      <c r="B868">
        <v>12</v>
      </c>
      <c r="C868" t="s">
        <v>678</v>
      </c>
      <c r="D868" t="s">
        <v>647</v>
      </c>
      <c r="E868" t="s">
        <v>671</v>
      </c>
      <c r="F868">
        <v>0</v>
      </c>
      <c r="G868">
        <v>3421.8</v>
      </c>
      <c r="H868" t="s">
        <v>602</v>
      </c>
      <c r="I868">
        <v>14764460.07</v>
      </c>
      <c r="J868" t="s">
        <v>641</v>
      </c>
    </row>
    <row r="869" hidden="1" spans="1:10">
      <c r="A869">
        <v>4</v>
      </c>
      <c r="B869">
        <v>12</v>
      </c>
      <c r="C869" t="s">
        <v>678</v>
      </c>
      <c r="D869" t="s">
        <v>692</v>
      </c>
      <c r="E869" t="s">
        <v>671</v>
      </c>
      <c r="F869">
        <v>0</v>
      </c>
      <c r="G869">
        <v>1540.81</v>
      </c>
      <c r="H869" t="s">
        <v>602</v>
      </c>
      <c r="I869">
        <v>14762919.26</v>
      </c>
      <c r="J869" t="s">
        <v>641</v>
      </c>
    </row>
    <row r="870" hidden="1" spans="1:10">
      <c r="A870">
        <v>4</v>
      </c>
      <c r="B870">
        <v>12</v>
      </c>
      <c r="C870" t="s">
        <v>678</v>
      </c>
      <c r="D870" t="s">
        <v>765</v>
      </c>
      <c r="E870" t="s">
        <v>671</v>
      </c>
      <c r="F870">
        <v>0</v>
      </c>
      <c r="G870">
        <v>1921.01</v>
      </c>
      <c r="H870" t="s">
        <v>602</v>
      </c>
      <c r="I870">
        <v>14760998.25</v>
      </c>
      <c r="J870" t="s">
        <v>641</v>
      </c>
    </row>
    <row r="871" spans="1:10">
      <c r="A871">
        <v>4</v>
      </c>
      <c r="B871">
        <v>12</v>
      </c>
      <c r="C871" t="s">
        <v>678</v>
      </c>
      <c r="D871" t="s">
        <v>721</v>
      </c>
      <c r="E871" t="s">
        <v>653</v>
      </c>
      <c r="F871">
        <v>18701.43</v>
      </c>
      <c r="G871">
        <v>0</v>
      </c>
      <c r="H871" t="s">
        <v>602</v>
      </c>
      <c r="I871">
        <v>14779699.68</v>
      </c>
      <c r="J871" t="s">
        <v>641</v>
      </c>
    </row>
    <row r="872" spans="1:10">
      <c r="A872">
        <v>4</v>
      </c>
      <c r="B872">
        <v>12</v>
      </c>
      <c r="C872" t="s">
        <v>678</v>
      </c>
      <c r="D872" t="s">
        <v>685</v>
      </c>
      <c r="E872" t="s">
        <v>653</v>
      </c>
      <c r="F872">
        <v>8536.95</v>
      </c>
      <c r="G872">
        <v>0</v>
      </c>
      <c r="H872" t="s">
        <v>602</v>
      </c>
      <c r="I872">
        <v>14788236.63</v>
      </c>
      <c r="J872" t="s">
        <v>641</v>
      </c>
    </row>
    <row r="873" spans="1:10">
      <c r="A873">
        <v>4</v>
      </c>
      <c r="B873">
        <v>12</v>
      </c>
      <c r="C873" t="s">
        <v>678</v>
      </c>
      <c r="D873" t="s">
        <v>753</v>
      </c>
      <c r="E873" t="s">
        <v>653</v>
      </c>
      <c r="F873">
        <v>189.71</v>
      </c>
      <c r="G873">
        <v>0</v>
      </c>
      <c r="H873" t="s">
        <v>602</v>
      </c>
      <c r="I873">
        <v>14788426.34</v>
      </c>
      <c r="J873" t="s">
        <v>641</v>
      </c>
    </row>
    <row r="874" hidden="1" spans="1:10">
      <c r="A874">
        <v>4</v>
      </c>
      <c r="B874">
        <v>15</v>
      </c>
      <c r="C874" t="s">
        <v>681</v>
      </c>
      <c r="D874" t="s">
        <v>639</v>
      </c>
      <c r="E874" t="s">
        <v>640</v>
      </c>
      <c r="F874">
        <v>0</v>
      </c>
      <c r="G874">
        <v>1860.98</v>
      </c>
      <c r="H874" t="s">
        <v>602</v>
      </c>
      <c r="I874">
        <v>14786565.36</v>
      </c>
      <c r="J874" t="s">
        <v>641</v>
      </c>
    </row>
    <row r="875" hidden="1" spans="1:10">
      <c r="A875">
        <v>4</v>
      </c>
      <c r="B875">
        <v>15</v>
      </c>
      <c r="C875" t="s">
        <v>681</v>
      </c>
      <c r="D875" t="s">
        <v>741</v>
      </c>
      <c r="E875" t="s">
        <v>640</v>
      </c>
      <c r="F875">
        <v>0</v>
      </c>
      <c r="G875">
        <v>7293.83</v>
      </c>
      <c r="H875" t="s">
        <v>602</v>
      </c>
      <c r="I875">
        <v>14779271.53</v>
      </c>
      <c r="J875" t="s">
        <v>641</v>
      </c>
    </row>
    <row r="876" hidden="1" spans="1:10">
      <c r="A876">
        <v>4</v>
      </c>
      <c r="B876">
        <v>15</v>
      </c>
      <c r="C876" t="s">
        <v>681</v>
      </c>
      <c r="D876" t="s">
        <v>679</v>
      </c>
      <c r="E876" t="s">
        <v>640</v>
      </c>
      <c r="F876">
        <v>0</v>
      </c>
      <c r="G876">
        <v>930.49</v>
      </c>
      <c r="H876" t="s">
        <v>602</v>
      </c>
      <c r="I876">
        <v>14778341.04</v>
      </c>
      <c r="J876" t="s">
        <v>641</v>
      </c>
    </row>
    <row r="877" hidden="1" spans="1:10">
      <c r="A877">
        <v>4</v>
      </c>
      <c r="B877">
        <v>15</v>
      </c>
      <c r="C877" t="s">
        <v>681</v>
      </c>
      <c r="D877" t="s">
        <v>663</v>
      </c>
      <c r="E877" t="s">
        <v>640</v>
      </c>
      <c r="F877">
        <v>0</v>
      </c>
      <c r="G877">
        <v>2141.12</v>
      </c>
      <c r="H877" t="s">
        <v>602</v>
      </c>
      <c r="I877">
        <v>14776199.92</v>
      </c>
      <c r="J877" t="s">
        <v>641</v>
      </c>
    </row>
    <row r="878" hidden="1" spans="1:10">
      <c r="A878">
        <v>4</v>
      </c>
      <c r="B878">
        <v>15</v>
      </c>
      <c r="C878" t="s">
        <v>681</v>
      </c>
      <c r="D878" t="s">
        <v>766</v>
      </c>
      <c r="E878" t="s">
        <v>640</v>
      </c>
      <c r="F878">
        <v>0</v>
      </c>
      <c r="G878">
        <v>760.4</v>
      </c>
      <c r="H878" t="s">
        <v>602</v>
      </c>
      <c r="I878">
        <v>14775439.52</v>
      </c>
      <c r="J878" t="s">
        <v>641</v>
      </c>
    </row>
    <row r="879" hidden="1" spans="1:10">
      <c r="A879">
        <v>4</v>
      </c>
      <c r="B879">
        <v>15</v>
      </c>
      <c r="C879" t="s">
        <v>681</v>
      </c>
      <c r="D879" t="s">
        <v>647</v>
      </c>
      <c r="E879" t="s">
        <v>640</v>
      </c>
      <c r="F879">
        <v>0</v>
      </c>
      <c r="G879">
        <v>4842.54</v>
      </c>
      <c r="H879" t="s">
        <v>602</v>
      </c>
      <c r="I879">
        <v>14770596.98</v>
      </c>
      <c r="J879" t="s">
        <v>641</v>
      </c>
    </row>
    <row r="880" hidden="1" spans="1:10">
      <c r="A880">
        <v>4</v>
      </c>
      <c r="B880">
        <v>15</v>
      </c>
      <c r="C880" t="s">
        <v>681</v>
      </c>
      <c r="D880" t="s">
        <v>710</v>
      </c>
      <c r="E880" t="s">
        <v>640</v>
      </c>
      <c r="F880">
        <v>0</v>
      </c>
      <c r="G880">
        <v>13497.09</v>
      </c>
      <c r="H880" t="s">
        <v>602</v>
      </c>
      <c r="I880">
        <v>14757099.89</v>
      </c>
      <c r="J880" t="s">
        <v>641</v>
      </c>
    </row>
    <row r="881" hidden="1" spans="1:10">
      <c r="A881">
        <v>4</v>
      </c>
      <c r="B881">
        <v>15</v>
      </c>
      <c r="C881" t="s">
        <v>681</v>
      </c>
      <c r="D881" t="s">
        <v>711</v>
      </c>
      <c r="E881" t="s">
        <v>640</v>
      </c>
      <c r="F881">
        <v>0</v>
      </c>
      <c r="G881">
        <v>6083.21</v>
      </c>
      <c r="H881" t="s">
        <v>602</v>
      </c>
      <c r="I881">
        <v>14751016.68</v>
      </c>
      <c r="J881" t="s">
        <v>641</v>
      </c>
    </row>
    <row r="882" hidden="1" spans="1:10">
      <c r="A882">
        <v>4</v>
      </c>
      <c r="B882">
        <v>15</v>
      </c>
      <c r="C882" t="s">
        <v>681</v>
      </c>
      <c r="D882" t="s">
        <v>718</v>
      </c>
      <c r="E882" t="s">
        <v>640</v>
      </c>
      <c r="F882">
        <v>0</v>
      </c>
      <c r="G882">
        <v>27414.39</v>
      </c>
      <c r="H882" t="s">
        <v>602</v>
      </c>
      <c r="I882">
        <v>14723602.29</v>
      </c>
      <c r="J882" t="s">
        <v>641</v>
      </c>
    </row>
    <row r="883" spans="1:10">
      <c r="A883">
        <v>4</v>
      </c>
      <c r="B883">
        <v>15</v>
      </c>
      <c r="C883" t="s">
        <v>681</v>
      </c>
      <c r="D883" t="s">
        <v>657</v>
      </c>
      <c r="E883" t="s">
        <v>653</v>
      </c>
      <c r="F883">
        <v>1557.62</v>
      </c>
      <c r="G883">
        <v>0</v>
      </c>
      <c r="H883" t="s">
        <v>602</v>
      </c>
      <c r="I883">
        <v>14725159.91</v>
      </c>
      <c r="J883" t="s">
        <v>641</v>
      </c>
    </row>
    <row r="884" spans="1:10">
      <c r="A884">
        <v>4</v>
      </c>
      <c r="B884">
        <v>15</v>
      </c>
      <c r="C884" t="s">
        <v>681</v>
      </c>
      <c r="D884" t="s">
        <v>767</v>
      </c>
      <c r="E884" t="s">
        <v>653</v>
      </c>
      <c r="F884">
        <v>158957.21</v>
      </c>
      <c r="G884">
        <v>0</v>
      </c>
      <c r="H884" t="s">
        <v>602</v>
      </c>
      <c r="I884">
        <v>14884117.12</v>
      </c>
      <c r="J884" t="s">
        <v>641</v>
      </c>
    </row>
    <row r="885" spans="1:10">
      <c r="A885">
        <v>4</v>
      </c>
      <c r="B885">
        <v>15</v>
      </c>
      <c r="C885" t="s">
        <v>681</v>
      </c>
      <c r="D885" t="s">
        <v>753</v>
      </c>
      <c r="E885" t="s">
        <v>653</v>
      </c>
      <c r="F885">
        <v>569.13</v>
      </c>
      <c r="G885">
        <v>0</v>
      </c>
      <c r="H885" t="s">
        <v>602</v>
      </c>
      <c r="I885">
        <v>14884686.25</v>
      </c>
      <c r="J885" t="s">
        <v>641</v>
      </c>
    </row>
    <row r="886" spans="1:10">
      <c r="A886">
        <v>4</v>
      </c>
      <c r="B886">
        <v>15</v>
      </c>
      <c r="C886" t="s">
        <v>681</v>
      </c>
      <c r="D886" t="s">
        <v>768</v>
      </c>
      <c r="E886" t="s">
        <v>653</v>
      </c>
      <c r="F886">
        <v>651824.43</v>
      </c>
      <c r="G886">
        <v>0</v>
      </c>
      <c r="H886" t="s">
        <v>602</v>
      </c>
      <c r="I886">
        <v>15536510.68</v>
      </c>
      <c r="J886" t="s">
        <v>641</v>
      </c>
    </row>
    <row r="887" spans="1:10">
      <c r="A887">
        <v>4</v>
      </c>
      <c r="B887">
        <v>15</v>
      </c>
      <c r="C887" t="s">
        <v>681</v>
      </c>
      <c r="D887" t="s">
        <v>687</v>
      </c>
      <c r="E887" t="s">
        <v>653</v>
      </c>
      <c r="F887">
        <v>2186.66</v>
      </c>
      <c r="G887">
        <v>0</v>
      </c>
      <c r="H887" t="s">
        <v>602</v>
      </c>
      <c r="I887">
        <v>15538697.34</v>
      </c>
      <c r="J887" t="s">
        <v>641</v>
      </c>
    </row>
    <row r="888" spans="1:10">
      <c r="A888">
        <v>4</v>
      </c>
      <c r="B888">
        <v>15</v>
      </c>
      <c r="C888" t="s">
        <v>681</v>
      </c>
      <c r="D888" t="s">
        <v>655</v>
      </c>
      <c r="E888" t="s">
        <v>653</v>
      </c>
      <c r="F888">
        <v>2456.25</v>
      </c>
      <c r="G888">
        <v>0</v>
      </c>
      <c r="H888" t="s">
        <v>602</v>
      </c>
      <c r="I888">
        <v>15541153.59</v>
      </c>
      <c r="J888" t="s">
        <v>641</v>
      </c>
    </row>
    <row r="889" spans="1:10">
      <c r="A889">
        <v>4</v>
      </c>
      <c r="B889">
        <v>15</v>
      </c>
      <c r="C889" t="s">
        <v>681</v>
      </c>
      <c r="D889" t="s">
        <v>699</v>
      </c>
      <c r="E889" t="s">
        <v>653</v>
      </c>
      <c r="F889">
        <v>5461.65</v>
      </c>
      <c r="G889">
        <v>0</v>
      </c>
      <c r="H889" t="s">
        <v>602</v>
      </c>
      <c r="I889">
        <v>15546615.24</v>
      </c>
      <c r="J889" t="s">
        <v>641</v>
      </c>
    </row>
    <row r="890" spans="1:10">
      <c r="A890">
        <v>4</v>
      </c>
      <c r="B890">
        <v>15</v>
      </c>
      <c r="C890" t="s">
        <v>681</v>
      </c>
      <c r="D890" t="s">
        <v>719</v>
      </c>
      <c r="E890" t="s">
        <v>653</v>
      </c>
      <c r="F890">
        <v>1637.5</v>
      </c>
      <c r="G890">
        <v>0</v>
      </c>
      <c r="H890" t="s">
        <v>602</v>
      </c>
      <c r="I890">
        <v>15548252.74</v>
      </c>
      <c r="J890" t="s">
        <v>641</v>
      </c>
    </row>
    <row r="891" hidden="1" spans="1:10">
      <c r="A891">
        <v>4</v>
      </c>
      <c r="B891">
        <v>16</v>
      </c>
      <c r="C891" t="s">
        <v>689</v>
      </c>
      <c r="D891" t="s">
        <v>639</v>
      </c>
      <c r="E891" t="s">
        <v>640</v>
      </c>
      <c r="F891">
        <v>0</v>
      </c>
      <c r="G891">
        <v>14317.54</v>
      </c>
      <c r="H891" t="s">
        <v>602</v>
      </c>
      <c r="I891">
        <v>15533935.2</v>
      </c>
      <c r="J891" t="s">
        <v>641</v>
      </c>
    </row>
    <row r="892" hidden="1" spans="1:10">
      <c r="A892">
        <v>4</v>
      </c>
      <c r="B892">
        <v>16</v>
      </c>
      <c r="C892" t="s">
        <v>689</v>
      </c>
      <c r="D892" t="s">
        <v>741</v>
      </c>
      <c r="E892" t="s">
        <v>640</v>
      </c>
      <c r="F892">
        <v>0</v>
      </c>
      <c r="G892">
        <v>4562.41</v>
      </c>
      <c r="H892" t="s">
        <v>602</v>
      </c>
      <c r="I892">
        <v>15529372.79</v>
      </c>
      <c r="J892" t="s">
        <v>641</v>
      </c>
    </row>
    <row r="893" hidden="1" spans="1:10">
      <c r="A893">
        <v>4</v>
      </c>
      <c r="B893">
        <v>16</v>
      </c>
      <c r="C893" t="s">
        <v>689</v>
      </c>
      <c r="D893" t="s">
        <v>710</v>
      </c>
      <c r="E893" t="s">
        <v>640</v>
      </c>
      <c r="F893">
        <v>0</v>
      </c>
      <c r="G893">
        <v>13306.98</v>
      </c>
      <c r="H893" t="s">
        <v>602</v>
      </c>
      <c r="I893">
        <v>15516065.81</v>
      </c>
      <c r="J893" t="s">
        <v>641</v>
      </c>
    </row>
    <row r="894" hidden="1" spans="1:10">
      <c r="A894">
        <v>4</v>
      </c>
      <c r="B894">
        <v>16</v>
      </c>
      <c r="C894" t="s">
        <v>689</v>
      </c>
      <c r="D894" t="s">
        <v>672</v>
      </c>
      <c r="E894" t="s">
        <v>640</v>
      </c>
      <c r="F894">
        <v>0</v>
      </c>
      <c r="G894">
        <v>13156.91</v>
      </c>
      <c r="H894" t="s">
        <v>602</v>
      </c>
      <c r="I894">
        <v>15502908.9</v>
      </c>
      <c r="J894" t="s">
        <v>641</v>
      </c>
    </row>
    <row r="895" hidden="1" spans="1:10">
      <c r="A895">
        <v>4</v>
      </c>
      <c r="B895">
        <v>16</v>
      </c>
      <c r="C895" t="s">
        <v>689</v>
      </c>
      <c r="D895" t="s">
        <v>643</v>
      </c>
      <c r="E895" t="s">
        <v>640</v>
      </c>
      <c r="F895">
        <v>0</v>
      </c>
      <c r="G895">
        <v>1710.9</v>
      </c>
      <c r="H895" t="s">
        <v>602</v>
      </c>
      <c r="I895">
        <v>15501198</v>
      </c>
      <c r="J895" t="s">
        <v>641</v>
      </c>
    </row>
    <row r="896" hidden="1" spans="1:10">
      <c r="A896">
        <v>4</v>
      </c>
      <c r="B896">
        <v>16</v>
      </c>
      <c r="C896" t="s">
        <v>689</v>
      </c>
      <c r="D896" t="s">
        <v>683</v>
      </c>
      <c r="E896" t="s">
        <v>640</v>
      </c>
      <c r="F896">
        <v>0</v>
      </c>
      <c r="G896">
        <v>980.51</v>
      </c>
      <c r="H896" t="s">
        <v>602</v>
      </c>
      <c r="I896">
        <v>15500217.49</v>
      </c>
      <c r="J896" t="s">
        <v>641</v>
      </c>
    </row>
    <row r="897" hidden="1" spans="1:10">
      <c r="A897">
        <v>4</v>
      </c>
      <c r="B897">
        <v>16</v>
      </c>
      <c r="C897" t="s">
        <v>689</v>
      </c>
      <c r="D897" t="s">
        <v>765</v>
      </c>
      <c r="E897" t="s">
        <v>640</v>
      </c>
      <c r="F897">
        <v>0</v>
      </c>
      <c r="G897">
        <v>1880.99</v>
      </c>
      <c r="H897" t="s">
        <v>602</v>
      </c>
      <c r="I897">
        <v>15498336.5</v>
      </c>
      <c r="J897" t="s">
        <v>641</v>
      </c>
    </row>
    <row r="898" hidden="1" spans="1:10">
      <c r="A898">
        <v>4</v>
      </c>
      <c r="B898">
        <v>16</v>
      </c>
      <c r="C898" t="s">
        <v>689</v>
      </c>
      <c r="D898" t="s">
        <v>663</v>
      </c>
      <c r="E898" t="s">
        <v>640</v>
      </c>
      <c r="F898">
        <v>0</v>
      </c>
      <c r="G898">
        <v>2141.12</v>
      </c>
      <c r="H898" t="s">
        <v>602</v>
      </c>
      <c r="I898">
        <v>15496195.38</v>
      </c>
      <c r="J898" t="s">
        <v>641</v>
      </c>
    </row>
    <row r="899" hidden="1" spans="1:10">
      <c r="A899">
        <v>4</v>
      </c>
      <c r="B899">
        <v>16</v>
      </c>
      <c r="C899" t="s">
        <v>689</v>
      </c>
      <c r="D899" t="s">
        <v>766</v>
      </c>
      <c r="E899" t="s">
        <v>640</v>
      </c>
      <c r="F899">
        <v>0</v>
      </c>
      <c r="G899">
        <v>750.4</v>
      </c>
      <c r="H899" t="s">
        <v>602</v>
      </c>
      <c r="I899">
        <v>15495444.98</v>
      </c>
      <c r="J899" t="s">
        <v>641</v>
      </c>
    </row>
    <row r="900" spans="1:10">
      <c r="A900">
        <v>4</v>
      </c>
      <c r="B900">
        <v>16</v>
      </c>
      <c r="C900" t="s">
        <v>689</v>
      </c>
      <c r="D900" t="s">
        <v>735</v>
      </c>
      <c r="E900" t="s">
        <v>653</v>
      </c>
      <c r="F900">
        <v>9126.04</v>
      </c>
      <c r="G900">
        <v>0</v>
      </c>
      <c r="H900" t="s">
        <v>602</v>
      </c>
      <c r="I900">
        <v>15504571.02</v>
      </c>
      <c r="J900" t="s">
        <v>641</v>
      </c>
    </row>
    <row r="901" spans="1:10">
      <c r="A901">
        <v>4</v>
      </c>
      <c r="B901">
        <v>16</v>
      </c>
      <c r="C901" t="s">
        <v>689</v>
      </c>
      <c r="D901" t="s">
        <v>721</v>
      </c>
      <c r="E901" t="s">
        <v>653</v>
      </c>
      <c r="F901">
        <v>18811.27</v>
      </c>
      <c r="G901">
        <v>0</v>
      </c>
      <c r="H901" t="s">
        <v>602</v>
      </c>
      <c r="I901">
        <v>15523382.29</v>
      </c>
      <c r="J901" t="s">
        <v>641</v>
      </c>
    </row>
    <row r="902" spans="1:10">
      <c r="A902">
        <v>4</v>
      </c>
      <c r="B902">
        <v>16</v>
      </c>
      <c r="C902" t="s">
        <v>689</v>
      </c>
      <c r="D902" t="s">
        <v>748</v>
      </c>
      <c r="E902" t="s">
        <v>653</v>
      </c>
      <c r="F902">
        <v>258724.82</v>
      </c>
      <c r="G902">
        <v>0</v>
      </c>
      <c r="H902" t="s">
        <v>602</v>
      </c>
      <c r="I902">
        <v>15782107.11</v>
      </c>
      <c r="J902" t="s">
        <v>641</v>
      </c>
    </row>
    <row r="903" spans="1:10">
      <c r="A903">
        <v>4</v>
      </c>
      <c r="B903">
        <v>16</v>
      </c>
      <c r="C903" t="s">
        <v>689</v>
      </c>
      <c r="D903" t="s">
        <v>657</v>
      </c>
      <c r="E903" t="s">
        <v>653</v>
      </c>
      <c r="F903">
        <v>230258.29</v>
      </c>
      <c r="G903">
        <v>0</v>
      </c>
      <c r="H903" t="s">
        <v>602</v>
      </c>
      <c r="I903">
        <v>16012365.4</v>
      </c>
      <c r="J903" t="s">
        <v>641</v>
      </c>
    </row>
    <row r="904" spans="1:10">
      <c r="A904">
        <v>4</v>
      </c>
      <c r="B904">
        <v>16</v>
      </c>
      <c r="C904" t="s">
        <v>689</v>
      </c>
      <c r="D904" t="s">
        <v>719</v>
      </c>
      <c r="E904" t="s">
        <v>653</v>
      </c>
      <c r="F904">
        <v>17682.98</v>
      </c>
      <c r="G904">
        <v>0</v>
      </c>
      <c r="H904" t="s">
        <v>602</v>
      </c>
      <c r="I904">
        <v>16030048.38</v>
      </c>
      <c r="J904" t="s">
        <v>641</v>
      </c>
    </row>
    <row r="905" spans="1:10">
      <c r="A905">
        <v>4</v>
      </c>
      <c r="B905">
        <v>16</v>
      </c>
      <c r="C905" t="s">
        <v>689</v>
      </c>
      <c r="D905" t="s">
        <v>673</v>
      </c>
      <c r="E905" t="s">
        <v>653</v>
      </c>
      <c r="F905">
        <v>6609.9</v>
      </c>
      <c r="G905">
        <v>0</v>
      </c>
      <c r="H905" t="s">
        <v>602</v>
      </c>
      <c r="I905">
        <v>16036658.28</v>
      </c>
      <c r="J905" t="s">
        <v>641</v>
      </c>
    </row>
    <row r="906" spans="1:10">
      <c r="A906">
        <v>4</v>
      </c>
      <c r="B906">
        <v>16</v>
      </c>
      <c r="C906" t="s">
        <v>689</v>
      </c>
      <c r="D906" t="s">
        <v>675</v>
      </c>
      <c r="E906" t="s">
        <v>653</v>
      </c>
      <c r="F906">
        <v>998.47</v>
      </c>
      <c r="G906">
        <v>0</v>
      </c>
      <c r="H906" t="s">
        <v>602</v>
      </c>
      <c r="I906">
        <v>16037656.75</v>
      </c>
      <c r="J906" t="s">
        <v>641</v>
      </c>
    </row>
    <row r="907" spans="1:10">
      <c r="A907">
        <v>4</v>
      </c>
      <c r="B907">
        <v>16</v>
      </c>
      <c r="C907" t="s">
        <v>689</v>
      </c>
      <c r="D907" t="s">
        <v>753</v>
      </c>
      <c r="E907" t="s">
        <v>653</v>
      </c>
      <c r="F907">
        <v>3035.36</v>
      </c>
      <c r="G907">
        <v>0</v>
      </c>
      <c r="H907" t="s">
        <v>602</v>
      </c>
      <c r="I907">
        <v>16040692.11</v>
      </c>
      <c r="J907" t="s">
        <v>641</v>
      </c>
    </row>
    <row r="908" spans="1:10">
      <c r="A908">
        <v>4</v>
      </c>
      <c r="B908">
        <v>16</v>
      </c>
      <c r="C908" t="s">
        <v>689</v>
      </c>
      <c r="D908" t="s">
        <v>754</v>
      </c>
      <c r="E908" t="s">
        <v>653</v>
      </c>
      <c r="F908">
        <v>1218.14</v>
      </c>
      <c r="G908">
        <v>0</v>
      </c>
      <c r="H908" t="s">
        <v>602</v>
      </c>
      <c r="I908">
        <v>16041910.25</v>
      </c>
      <c r="J908" t="s">
        <v>641</v>
      </c>
    </row>
    <row r="909" hidden="1" spans="1:10">
      <c r="A909">
        <v>4</v>
      </c>
      <c r="B909">
        <v>17</v>
      </c>
      <c r="C909" t="s">
        <v>691</v>
      </c>
      <c r="D909" t="s">
        <v>679</v>
      </c>
      <c r="E909" t="s">
        <v>640</v>
      </c>
      <c r="F909">
        <v>0</v>
      </c>
      <c r="G909">
        <v>910.48</v>
      </c>
      <c r="H909" t="s">
        <v>602</v>
      </c>
      <c r="I909">
        <v>16040999.77</v>
      </c>
      <c r="J909" t="s">
        <v>641</v>
      </c>
    </row>
    <row r="910" hidden="1" spans="1:10">
      <c r="A910">
        <v>4</v>
      </c>
      <c r="B910">
        <v>17</v>
      </c>
      <c r="C910" t="s">
        <v>691</v>
      </c>
      <c r="D910" t="s">
        <v>683</v>
      </c>
      <c r="E910" t="s">
        <v>640</v>
      </c>
      <c r="F910">
        <v>0</v>
      </c>
      <c r="G910">
        <v>2941.53</v>
      </c>
      <c r="H910" t="s">
        <v>602</v>
      </c>
      <c r="I910">
        <v>16038058.24</v>
      </c>
      <c r="J910" t="s">
        <v>641</v>
      </c>
    </row>
    <row r="911" hidden="1" spans="1:10">
      <c r="A911">
        <v>4</v>
      </c>
      <c r="B911">
        <v>17</v>
      </c>
      <c r="C911" t="s">
        <v>691</v>
      </c>
      <c r="D911" t="s">
        <v>766</v>
      </c>
      <c r="E911" t="s">
        <v>640</v>
      </c>
      <c r="F911">
        <v>0</v>
      </c>
      <c r="G911">
        <v>74.04</v>
      </c>
      <c r="H911" t="s">
        <v>602</v>
      </c>
      <c r="I911">
        <v>16037984.2</v>
      </c>
      <c r="J911" t="s">
        <v>641</v>
      </c>
    </row>
    <row r="912" hidden="1" spans="1:10">
      <c r="A912">
        <v>4</v>
      </c>
      <c r="B912">
        <v>17</v>
      </c>
      <c r="C912" t="s">
        <v>691</v>
      </c>
      <c r="D912" t="s">
        <v>672</v>
      </c>
      <c r="E912" t="s">
        <v>640</v>
      </c>
      <c r="F912">
        <v>0</v>
      </c>
      <c r="G912">
        <v>6543.43</v>
      </c>
      <c r="H912" t="s">
        <v>602</v>
      </c>
      <c r="I912">
        <v>16031440.77</v>
      </c>
      <c r="J912" t="s">
        <v>641</v>
      </c>
    </row>
    <row r="913" hidden="1" spans="1:10">
      <c r="A913">
        <v>4</v>
      </c>
      <c r="B913">
        <v>17</v>
      </c>
      <c r="C913" t="s">
        <v>691</v>
      </c>
      <c r="D913" t="s">
        <v>639</v>
      </c>
      <c r="E913" t="s">
        <v>640</v>
      </c>
      <c r="F913">
        <v>0</v>
      </c>
      <c r="G913">
        <v>3041.6</v>
      </c>
      <c r="H913" t="s">
        <v>602</v>
      </c>
      <c r="I913">
        <v>16028399.17</v>
      </c>
      <c r="J913" t="s">
        <v>641</v>
      </c>
    </row>
    <row r="914" hidden="1" spans="1:10">
      <c r="A914">
        <v>4</v>
      </c>
      <c r="B914">
        <v>17</v>
      </c>
      <c r="C914" t="s">
        <v>691</v>
      </c>
      <c r="D914" t="s">
        <v>682</v>
      </c>
      <c r="E914" t="s">
        <v>640</v>
      </c>
      <c r="F914">
        <v>0</v>
      </c>
      <c r="G914">
        <v>4142.17</v>
      </c>
      <c r="H914" t="s">
        <v>602</v>
      </c>
      <c r="I914">
        <v>16024257</v>
      </c>
      <c r="J914" t="s">
        <v>641</v>
      </c>
    </row>
    <row r="915" hidden="1" spans="1:10">
      <c r="A915">
        <v>4</v>
      </c>
      <c r="B915">
        <v>17</v>
      </c>
      <c r="C915" t="s">
        <v>691</v>
      </c>
      <c r="D915" t="s">
        <v>718</v>
      </c>
      <c r="E915" t="s">
        <v>640</v>
      </c>
      <c r="F915">
        <v>0</v>
      </c>
      <c r="G915">
        <v>13116.89</v>
      </c>
      <c r="H915" t="s">
        <v>602</v>
      </c>
      <c r="I915">
        <v>16011140.11</v>
      </c>
      <c r="J915" t="s">
        <v>641</v>
      </c>
    </row>
    <row r="916" hidden="1" spans="1:10">
      <c r="A916">
        <v>4</v>
      </c>
      <c r="B916">
        <v>17</v>
      </c>
      <c r="C916" t="s">
        <v>691</v>
      </c>
      <c r="D916" t="s">
        <v>741</v>
      </c>
      <c r="E916" t="s">
        <v>640</v>
      </c>
      <c r="F916">
        <v>0</v>
      </c>
      <c r="G916">
        <v>8374.4</v>
      </c>
      <c r="H916" t="s">
        <v>602</v>
      </c>
      <c r="I916">
        <v>16002765.71</v>
      </c>
      <c r="J916" t="s">
        <v>641</v>
      </c>
    </row>
    <row r="917" hidden="1" spans="1:10">
      <c r="A917">
        <v>4</v>
      </c>
      <c r="B917">
        <v>17</v>
      </c>
      <c r="C917" t="s">
        <v>691</v>
      </c>
      <c r="D917" t="s">
        <v>647</v>
      </c>
      <c r="E917" t="s">
        <v>640</v>
      </c>
      <c r="F917">
        <v>0</v>
      </c>
      <c r="G917">
        <v>7503.96</v>
      </c>
      <c r="H917" t="s">
        <v>602</v>
      </c>
      <c r="I917">
        <v>15995261.75</v>
      </c>
      <c r="J917" t="s">
        <v>641</v>
      </c>
    </row>
    <row r="918" spans="1:10">
      <c r="A918">
        <v>4</v>
      </c>
      <c r="B918">
        <v>17</v>
      </c>
      <c r="C918" t="s">
        <v>691</v>
      </c>
      <c r="D918" t="s">
        <v>753</v>
      </c>
      <c r="E918" t="s">
        <v>653</v>
      </c>
      <c r="F918">
        <v>539.19</v>
      </c>
      <c r="G918">
        <v>0</v>
      </c>
      <c r="H918" t="s">
        <v>602</v>
      </c>
      <c r="I918">
        <v>15995800.94</v>
      </c>
      <c r="J918" t="s">
        <v>641</v>
      </c>
    </row>
    <row r="919" spans="1:10">
      <c r="A919">
        <v>4</v>
      </c>
      <c r="B919">
        <v>17</v>
      </c>
      <c r="C919" t="s">
        <v>691</v>
      </c>
      <c r="D919" t="s">
        <v>752</v>
      </c>
      <c r="E919" t="s">
        <v>653</v>
      </c>
      <c r="F919">
        <v>10354.18</v>
      </c>
      <c r="G919">
        <v>0</v>
      </c>
      <c r="H919" t="s">
        <v>602</v>
      </c>
      <c r="I919">
        <v>16006155.12</v>
      </c>
      <c r="J919" t="s">
        <v>641</v>
      </c>
    </row>
    <row r="920" spans="1:10">
      <c r="A920">
        <v>4</v>
      </c>
      <c r="B920">
        <v>17</v>
      </c>
      <c r="C920" t="s">
        <v>691</v>
      </c>
      <c r="D920" t="s">
        <v>687</v>
      </c>
      <c r="E920" t="s">
        <v>653</v>
      </c>
      <c r="F920">
        <v>2196.64</v>
      </c>
      <c r="G920">
        <v>0</v>
      </c>
      <c r="H920" t="s">
        <v>602</v>
      </c>
      <c r="I920">
        <v>16008351.76</v>
      </c>
      <c r="J920" t="s">
        <v>641</v>
      </c>
    </row>
    <row r="921" spans="1:10">
      <c r="A921">
        <v>4</v>
      </c>
      <c r="B921">
        <v>17</v>
      </c>
      <c r="C921" t="s">
        <v>691</v>
      </c>
      <c r="D921" t="s">
        <v>675</v>
      </c>
      <c r="E921" t="s">
        <v>653</v>
      </c>
      <c r="F921">
        <v>1996.94</v>
      </c>
      <c r="G921">
        <v>0</v>
      </c>
      <c r="H921" t="s">
        <v>602</v>
      </c>
      <c r="I921">
        <v>16010348.7</v>
      </c>
      <c r="J921" t="s">
        <v>641</v>
      </c>
    </row>
    <row r="922" spans="1:10">
      <c r="A922">
        <v>4</v>
      </c>
      <c r="B922">
        <v>17</v>
      </c>
      <c r="C922" t="s">
        <v>691</v>
      </c>
      <c r="D922" t="s">
        <v>673</v>
      </c>
      <c r="E922" t="s">
        <v>653</v>
      </c>
      <c r="F922">
        <v>6609.9</v>
      </c>
      <c r="G922">
        <v>0</v>
      </c>
      <c r="H922" t="s">
        <v>602</v>
      </c>
      <c r="I922">
        <v>16016958.6</v>
      </c>
      <c r="J922" t="s">
        <v>641</v>
      </c>
    </row>
    <row r="923" spans="1:10">
      <c r="A923">
        <v>4</v>
      </c>
      <c r="B923">
        <v>17</v>
      </c>
      <c r="C923" t="s">
        <v>691</v>
      </c>
      <c r="D923" t="s">
        <v>719</v>
      </c>
      <c r="E923" t="s">
        <v>653</v>
      </c>
      <c r="F923">
        <v>55175.66</v>
      </c>
      <c r="G923">
        <v>0</v>
      </c>
      <c r="H923" t="s">
        <v>602</v>
      </c>
      <c r="I923">
        <v>16072134.26</v>
      </c>
      <c r="J923" t="s">
        <v>641</v>
      </c>
    </row>
    <row r="924" spans="1:10">
      <c r="A924">
        <v>4</v>
      </c>
      <c r="B924">
        <v>17</v>
      </c>
      <c r="C924" t="s">
        <v>691</v>
      </c>
      <c r="D924" t="s">
        <v>657</v>
      </c>
      <c r="E924" t="s">
        <v>653</v>
      </c>
      <c r="F924">
        <v>1497.71</v>
      </c>
      <c r="G924">
        <v>0</v>
      </c>
      <c r="H924" t="s">
        <v>602</v>
      </c>
      <c r="I924">
        <v>16073631.97</v>
      </c>
      <c r="J924" t="s">
        <v>641</v>
      </c>
    </row>
    <row r="925" spans="1:10">
      <c r="A925">
        <v>4</v>
      </c>
      <c r="B925">
        <v>17</v>
      </c>
      <c r="C925" t="s">
        <v>691</v>
      </c>
      <c r="D925" t="s">
        <v>748</v>
      </c>
      <c r="E925" t="s">
        <v>653</v>
      </c>
      <c r="F925">
        <v>298703.78</v>
      </c>
      <c r="G925">
        <v>0</v>
      </c>
      <c r="H925" t="s">
        <v>602</v>
      </c>
      <c r="I925">
        <v>16372335.75</v>
      </c>
      <c r="J925" t="s">
        <v>641</v>
      </c>
    </row>
    <row r="926" spans="1:10">
      <c r="A926">
        <v>4</v>
      </c>
      <c r="B926">
        <v>17</v>
      </c>
      <c r="C926" t="s">
        <v>691</v>
      </c>
      <c r="D926" t="s">
        <v>762</v>
      </c>
      <c r="E926" t="s">
        <v>653</v>
      </c>
      <c r="F926">
        <v>13778.96</v>
      </c>
      <c r="G926">
        <v>0</v>
      </c>
      <c r="H926" t="s">
        <v>602</v>
      </c>
      <c r="I926">
        <v>16386114.71</v>
      </c>
      <c r="J926" t="s">
        <v>641</v>
      </c>
    </row>
    <row r="927" spans="1:10">
      <c r="A927">
        <v>4</v>
      </c>
      <c r="B927">
        <v>17</v>
      </c>
      <c r="C927" t="s">
        <v>691</v>
      </c>
      <c r="D927" t="s">
        <v>735</v>
      </c>
      <c r="E927" t="s">
        <v>653</v>
      </c>
      <c r="F927">
        <v>3135.2</v>
      </c>
      <c r="G927">
        <v>0</v>
      </c>
      <c r="H927" t="s">
        <v>602</v>
      </c>
      <c r="I927">
        <v>16389249.91</v>
      </c>
      <c r="J927" t="s">
        <v>641</v>
      </c>
    </row>
    <row r="928" hidden="1" spans="1:10">
      <c r="A928">
        <v>4</v>
      </c>
      <c r="B928">
        <v>18</v>
      </c>
      <c r="C928" t="s">
        <v>694</v>
      </c>
      <c r="D928" t="s">
        <v>672</v>
      </c>
      <c r="E928" t="s">
        <v>671</v>
      </c>
      <c r="F928">
        <v>0</v>
      </c>
      <c r="G928">
        <v>13086.86</v>
      </c>
      <c r="H928" t="s">
        <v>602</v>
      </c>
      <c r="I928">
        <v>16376163.05</v>
      </c>
      <c r="J928" t="s">
        <v>641</v>
      </c>
    </row>
    <row r="929" hidden="1" spans="1:10">
      <c r="A929">
        <v>4</v>
      </c>
      <c r="B929">
        <v>18</v>
      </c>
      <c r="C929" t="s">
        <v>694</v>
      </c>
      <c r="D929" t="s">
        <v>741</v>
      </c>
      <c r="E929" t="s">
        <v>671</v>
      </c>
      <c r="F929">
        <v>0</v>
      </c>
      <c r="G929">
        <v>14087.4</v>
      </c>
      <c r="H929" t="s">
        <v>602</v>
      </c>
      <c r="I929">
        <v>16362075.65</v>
      </c>
      <c r="J929" t="s">
        <v>641</v>
      </c>
    </row>
    <row r="930" hidden="1" spans="1:10">
      <c r="A930">
        <v>4</v>
      </c>
      <c r="B930">
        <v>18</v>
      </c>
      <c r="C930" t="s">
        <v>694</v>
      </c>
      <c r="D930" t="s">
        <v>643</v>
      </c>
      <c r="E930" t="s">
        <v>671</v>
      </c>
      <c r="F930">
        <v>0</v>
      </c>
      <c r="G930">
        <v>3291.73</v>
      </c>
      <c r="H930" t="s">
        <v>602</v>
      </c>
      <c r="I930">
        <v>16358783.92</v>
      </c>
      <c r="J930" t="s">
        <v>641</v>
      </c>
    </row>
    <row r="931" hidden="1" spans="1:10">
      <c r="A931">
        <v>4</v>
      </c>
      <c r="B931">
        <v>18</v>
      </c>
      <c r="C931" t="s">
        <v>694</v>
      </c>
      <c r="D931" t="s">
        <v>679</v>
      </c>
      <c r="E931" t="s">
        <v>671</v>
      </c>
      <c r="F931">
        <v>0</v>
      </c>
      <c r="G931">
        <v>890.47</v>
      </c>
      <c r="H931" t="s">
        <v>602</v>
      </c>
      <c r="I931">
        <v>16357893.45</v>
      </c>
      <c r="J931" t="s">
        <v>641</v>
      </c>
    </row>
    <row r="932" hidden="1" spans="1:10">
      <c r="A932">
        <v>4</v>
      </c>
      <c r="B932">
        <v>18</v>
      </c>
      <c r="C932" t="s">
        <v>694</v>
      </c>
      <c r="D932" t="s">
        <v>683</v>
      </c>
      <c r="E932" t="s">
        <v>671</v>
      </c>
      <c r="F932">
        <v>0</v>
      </c>
      <c r="G932">
        <v>950.5</v>
      </c>
      <c r="H932" t="s">
        <v>602</v>
      </c>
      <c r="I932">
        <v>16356942.95</v>
      </c>
      <c r="J932" t="s">
        <v>641</v>
      </c>
    </row>
    <row r="933" spans="1:10">
      <c r="A933">
        <v>4</v>
      </c>
      <c r="B933">
        <v>18</v>
      </c>
      <c r="C933" t="s">
        <v>694</v>
      </c>
      <c r="D933" t="s">
        <v>673</v>
      </c>
      <c r="E933" t="s">
        <v>653</v>
      </c>
      <c r="F933">
        <v>13579.26</v>
      </c>
      <c r="G933">
        <v>0</v>
      </c>
      <c r="H933" t="s">
        <v>602</v>
      </c>
      <c r="I933">
        <v>16370522.21</v>
      </c>
      <c r="J933" t="s">
        <v>641</v>
      </c>
    </row>
    <row r="934" spans="1:10">
      <c r="A934">
        <v>4</v>
      </c>
      <c r="B934">
        <v>18</v>
      </c>
      <c r="C934" t="s">
        <v>694</v>
      </c>
      <c r="D934" t="s">
        <v>667</v>
      </c>
      <c r="E934" t="s">
        <v>653</v>
      </c>
      <c r="F934">
        <v>41187.08</v>
      </c>
      <c r="G934">
        <v>0</v>
      </c>
      <c r="H934" t="s">
        <v>602</v>
      </c>
      <c r="I934">
        <v>16411709.29</v>
      </c>
      <c r="J934" t="s">
        <v>641</v>
      </c>
    </row>
    <row r="935" spans="1:10">
      <c r="A935">
        <v>4</v>
      </c>
      <c r="B935">
        <v>18</v>
      </c>
      <c r="C935" t="s">
        <v>694</v>
      </c>
      <c r="D935" t="s">
        <v>675</v>
      </c>
      <c r="E935" t="s">
        <v>653</v>
      </c>
      <c r="F935">
        <v>968.52</v>
      </c>
      <c r="G935">
        <v>0</v>
      </c>
      <c r="H935" t="s">
        <v>602</v>
      </c>
      <c r="I935">
        <v>16412677.81</v>
      </c>
      <c r="J935" t="s">
        <v>641</v>
      </c>
    </row>
    <row r="936" spans="1:10">
      <c r="A936">
        <v>4</v>
      </c>
      <c r="B936">
        <v>18</v>
      </c>
      <c r="C936" t="s">
        <v>694</v>
      </c>
      <c r="D936" t="s">
        <v>687</v>
      </c>
      <c r="E936" t="s">
        <v>653</v>
      </c>
      <c r="F936">
        <v>4543.05</v>
      </c>
      <c r="G936">
        <v>0</v>
      </c>
      <c r="H936" t="s">
        <v>602</v>
      </c>
      <c r="I936">
        <v>16417220.86</v>
      </c>
      <c r="J936" t="s">
        <v>641</v>
      </c>
    </row>
    <row r="937" spans="1:10">
      <c r="A937">
        <v>4</v>
      </c>
      <c r="B937">
        <v>18</v>
      </c>
      <c r="C937" t="s">
        <v>694</v>
      </c>
      <c r="D937" t="s">
        <v>752</v>
      </c>
      <c r="E937" t="s">
        <v>653</v>
      </c>
      <c r="F937">
        <v>7458.6</v>
      </c>
      <c r="G937">
        <v>0</v>
      </c>
      <c r="H937" t="s">
        <v>602</v>
      </c>
      <c r="I937">
        <v>16424679.46</v>
      </c>
      <c r="J937" t="s">
        <v>641</v>
      </c>
    </row>
    <row r="938" spans="1:10">
      <c r="A938">
        <v>4</v>
      </c>
      <c r="B938">
        <v>18</v>
      </c>
      <c r="C938" t="s">
        <v>694</v>
      </c>
      <c r="D938" t="s">
        <v>753</v>
      </c>
      <c r="E938" t="s">
        <v>653</v>
      </c>
      <c r="F938">
        <v>179.73</v>
      </c>
      <c r="G938">
        <v>0</v>
      </c>
      <c r="H938" t="s">
        <v>602</v>
      </c>
      <c r="I938">
        <v>16424859.19</v>
      </c>
      <c r="J938" t="s">
        <v>641</v>
      </c>
    </row>
    <row r="939" spans="1:10">
      <c r="A939">
        <v>4</v>
      </c>
      <c r="B939">
        <v>18</v>
      </c>
      <c r="C939" t="s">
        <v>694</v>
      </c>
      <c r="D939" t="s">
        <v>754</v>
      </c>
      <c r="E939" t="s">
        <v>653</v>
      </c>
      <c r="F939">
        <v>7248.9</v>
      </c>
      <c r="G939">
        <v>0</v>
      </c>
      <c r="H939" t="s">
        <v>602</v>
      </c>
      <c r="I939">
        <v>16432108.09</v>
      </c>
      <c r="J939" t="s">
        <v>641</v>
      </c>
    </row>
    <row r="940" spans="1:10">
      <c r="A940">
        <v>4</v>
      </c>
      <c r="B940">
        <v>18</v>
      </c>
      <c r="C940" t="s">
        <v>694</v>
      </c>
      <c r="D940" t="s">
        <v>657</v>
      </c>
      <c r="E940" t="s">
        <v>653</v>
      </c>
      <c r="F940">
        <v>16764.37</v>
      </c>
      <c r="G940">
        <v>0</v>
      </c>
      <c r="H940" t="s">
        <v>602</v>
      </c>
      <c r="I940">
        <v>16448872.46</v>
      </c>
      <c r="J940" t="s">
        <v>641</v>
      </c>
    </row>
    <row r="941" spans="1:10">
      <c r="A941">
        <v>4</v>
      </c>
      <c r="B941">
        <v>18</v>
      </c>
      <c r="C941" t="s">
        <v>694</v>
      </c>
      <c r="D941" t="s">
        <v>762</v>
      </c>
      <c r="E941" t="s">
        <v>653</v>
      </c>
      <c r="F941">
        <v>37962</v>
      </c>
      <c r="G941">
        <v>0</v>
      </c>
      <c r="H941" t="s">
        <v>602</v>
      </c>
      <c r="I941">
        <v>16486834.46</v>
      </c>
      <c r="J941" t="s">
        <v>641</v>
      </c>
    </row>
    <row r="942" spans="1:10">
      <c r="A942">
        <v>4</v>
      </c>
      <c r="B942">
        <v>18</v>
      </c>
      <c r="C942" t="s">
        <v>694</v>
      </c>
      <c r="D942" t="s">
        <v>769</v>
      </c>
      <c r="E942" t="s">
        <v>653</v>
      </c>
      <c r="F942">
        <v>1777.29</v>
      </c>
      <c r="G942">
        <v>0</v>
      </c>
      <c r="H942" t="s">
        <v>602</v>
      </c>
      <c r="I942">
        <v>16488611.75</v>
      </c>
      <c r="J942" t="s">
        <v>641</v>
      </c>
    </row>
    <row r="943" spans="1:10">
      <c r="A943">
        <v>4</v>
      </c>
      <c r="B943">
        <v>18</v>
      </c>
      <c r="C943" t="s">
        <v>694</v>
      </c>
      <c r="D943" t="s">
        <v>721</v>
      </c>
      <c r="E943" t="s">
        <v>653</v>
      </c>
      <c r="F943">
        <v>37702.42</v>
      </c>
      <c r="G943">
        <v>0</v>
      </c>
      <c r="H943" t="s">
        <v>602</v>
      </c>
      <c r="I943">
        <v>16526314.17</v>
      </c>
      <c r="J943" t="s">
        <v>641</v>
      </c>
    </row>
    <row r="944" spans="1:10">
      <c r="A944">
        <v>4</v>
      </c>
      <c r="B944">
        <v>18</v>
      </c>
      <c r="C944" t="s">
        <v>694</v>
      </c>
      <c r="D944" t="s">
        <v>735</v>
      </c>
      <c r="E944" t="s">
        <v>653</v>
      </c>
      <c r="F944">
        <v>4732.76</v>
      </c>
      <c r="G944">
        <v>0</v>
      </c>
      <c r="H944" t="s">
        <v>602</v>
      </c>
      <c r="I944">
        <v>16531046.93</v>
      </c>
      <c r="J944" t="s">
        <v>641</v>
      </c>
    </row>
    <row r="945" spans="1:10">
      <c r="A945">
        <v>4</v>
      </c>
      <c r="B945">
        <v>18</v>
      </c>
      <c r="C945" t="s">
        <v>694</v>
      </c>
      <c r="D945" t="s">
        <v>685</v>
      </c>
      <c r="E945" t="s">
        <v>653</v>
      </c>
      <c r="F945">
        <v>4183.61</v>
      </c>
      <c r="G945">
        <v>0</v>
      </c>
      <c r="H945" t="s">
        <v>602</v>
      </c>
      <c r="I945">
        <v>16535230.54</v>
      </c>
      <c r="J945" t="s">
        <v>641</v>
      </c>
    </row>
    <row r="946" hidden="1" spans="1:10">
      <c r="A946">
        <v>4</v>
      </c>
      <c r="B946">
        <v>19</v>
      </c>
      <c r="C946" t="s">
        <v>698</v>
      </c>
      <c r="D946" t="s">
        <v>741</v>
      </c>
      <c r="E946" t="s">
        <v>671</v>
      </c>
      <c r="F946">
        <v>0</v>
      </c>
      <c r="G946">
        <v>1520.8</v>
      </c>
      <c r="H946" t="s">
        <v>602</v>
      </c>
      <c r="I946">
        <v>16533709.74</v>
      </c>
      <c r="J946" t="s">
        <v>641</v>
      </c>
    </row>
    <row r="947" hidden="1" spans="1:10">
      <c r="A947">
        <v>4</v>
      </c>
      <c r="B947">
        <v>19</v>
      </c>
      <c r="C947" t="s">
        <v>698</v>
      </c>
      <c r="D947" t="s">
        <v>639</v>
      </c>
      <c r="E947" t="s">
        <v>671</v>
      </c>
      <c r="F947">
        <v>0</v>
      </c>
      <c r="G947">
        <v>3091.63</v>
      </c>
      <c r="H947" t="s">
        <v>602</v>
      </c>
      <c r="I947">
        <v>16530618.11</v>
      </c>
      <c r="J947" t="s">
        <v>641</v>
      </c>
    </row>
    <row r="948" hidden="1" spans="1:10">
      <c r="A948">
        <v>4</v>
      </c>
      <c r="B948">
        <v>19</v>
      </c>
      <c r="C948" t="s">
        <v>698</v>
      </c>
      <c r="D948" t="s">
        <v>672</v>
      </c>
      <c r="E948" t="s">
        <v>671</v>
      </c>
      <c r="F948">
        <v>0</v>
      </c>
      <c r="G948">
        <v>6543.43</v>
      </c>
      <c r="H948" t="s">
        <v>602</v>
      </c>
      <c r="I948">
        <v>16524074.68</v>
      </c>
      <c r="J948" t="s">
        <v>641</v>
      </c>
    </row>
    <row r="949" hidden="1" spans="1:10">
      <c r="A949">
        <v>4</v>
      </c>
      <c r="B949">
        <v>19</v>
      </c>
      <c r="C949" t="s">
        <v>698</v>
      </c>
      <c r="D949" t="s">
        <v>711</v>
      </c>
      <c r="E949" t="s">
        <v>671</v>
      </c>
      <c r="F949">
        <v>0</v>
      </c>
      <c r="G949">
        <v>1470.78</v>
      </c>
      <c r="H949" t="s">
        <v>602</v>
      </c>
      <c r="I949">
        <v>16522603.9</v>
      </c>
      <c r="J949" t="s">
        <v>641</v>
      </c>
    </row>
    <row r="950" spans="1:10">
      <c r="A950">
        <v>4</v>
      </c>
      <c r="B950">
        <v>19</v>
      </c>
      <c r="C950" t="s">
        <v>698</v>
      </c>
      <c r="D950" t="s">
        <v>655</v>
      </c>
      <c r="E950" t="s">
        <v>697</v>
      </c>
      <c r="F950">
        <v>5002.36</v>
      </c>
      <c r="G950">
        <v>0</v>
      </c>
      <c r="H950" t="s">
        <v>602</v>
      </c>
      <c r="I950">
        <v>16527606.26</v>
      </c>
      <c r="J950" t="s">
        <v>641</v>
      </c>
    </row>
    <row r="951" spans="1:10">
      <c r="A951">
        <v>4</v>
      </c>
      <c r="B951">
        <v>19</v>
      </c>
      <c r="C951" t="s">
        <v>698</v>
      </c>
      <c r="D951" t="s">
        <v>680</v>
      </c>
      <c r="E951" t="s">
        <v>697</v>
      </c>
      <c r="F951">
        <v>908.61</v>
      </c>
      <c r="G951">
        <v>0</v>
      </c>
      <c r="H951" t="s">
        <v>602</v>
      </c>
      <c r="I951">
        <v>16528514.87</v>
      </c>
      <c r="J951" t="s">
        <v>641</v>
      </c>
    </row>
    <row r="952" spans="1:10">
      <c r="A952">
        <v>4</v>
      </c>
      <c r="B952">
        <v>19</v>
      </c>
      <c r="C952" t="s">
        <v>698</v>
      </c>
      <c r="D952" t="s">
        <v>708</v>
      </c>
      <c r="E952" t="s">
        <v>697</v>
      </c>
      <c r="F952">
        <v>2935.5</v>
      </c>
      <c r="G952">
        <v>0</v>
      </c>
      <c r="H952" t="s">
        <v>602</v>
      </c>
      <c r="I952">
        <v>16531450.37</v>
      </c>
      <c r="J952" t="s">
        <v>641</v>
      </c>
    </row>
    <row r="953" spans="1:10">
      <c r="A953">
        <v>4</v>
      </c>
      <c r="B953">
        <v>19</v>
      </c>
      <c r="C953" t="s">
        <v>698</v>
      </c>
      <c r="D953" t="s">
        <v>719</v>
      </c>
      <c r="E953" t="s">
        <v>697</v>
      </c>
      <c r="F953">
        <v>61446.15</v>
      </c>
      <c r="G953">
        <v>0</v>
      </c>
      <c r="H953" t="s">
        <v>602</v>
      </c>
      <c r="I953">
        <v>16592896.52</v>
      </c>
      <c r="J953" t="s">
        <v>641</v>
      </c>
    </row>
    <row r="954" spans="1:10">
      <c r="A954">
        <v>4</v>
      </c>
      <c r="B954">
        <v>19</v>
      </c>
      <c r="C954" t="s">
        <v>698</v>
      </c>
      <c r="D954" t="s">
        <v>753</v>
      </c>
      <c r="E954" t="s">
        <v>697</v>
      </c>
      <c r="F954">
        <v>2875.67</v>
      </c>
      <c r="G954">
        <v>0</v>
      </c>
      <c r="H954" t="s">
        <v>602</v>
      </c>
      <c r="I954">
        <v>16595772.19</v>
      </c>
      <c r="J954" t="s">
        <v>641</v>
      </c>
    </row>
    <row r="955" spans="1:10">
      <c r="A955">
        <v>4</v>
      </c>
      <c r="B955">
        <v>19</v>
      </c>
      <c r="C955" t="s">
        <v>698</v>
      </c>
      <c r="D955" t="s">
        <v>735</v>
      </c>
      <c r="E955" t="s">
        <v>697</v>
      </c>
      <c r="F955">
        <v>4792.67</v>
      </c>
      <c r="G955">
        <v>0</v>
      </c>
      <c r="H955" t="s">
        <v>602</v>
      </c>
      <c r="I955">
        <v>16600564.86</v>
      </c>
      <c r="J955" t="s">
        <v>641</v>
      </c>
    </row>
    <row r="956" spans="1:10">
      <c r="A956">
        <v>4</v>
      </c>
      <c r="B956">
        <v>19</v>
      </c>
      <c r="C956" t="s">
        <v>698</v>
      </c>
      <c r="D956" t="s">
        <v>748</v>
      </c>
      <c r="E956" t="s">
        <v>697</v>
      </c>
      <c r="F956">
        <v>99847.5</v>
      </c>
      <c r="G956">
        <v>0</v>
      </c>
      <c r="H956" t="s">
        <v>602</v>
      </c>
      <c r="I956">
        <v>16700412.36</v>
      </c>
      <c r="J956" t="s">
        <v>641</v>
      </c>
    </row>
    <row r="957" hidden="1" spans="1:10">
      <c r="A957">
        <v>4</v>
      </c>
      <c r="B957">
        <v>22</v>
      </c>
      <c r="C957" t="s">
        <v>703</v>
      </c>
      <c r="D957" t="s">
        <v>672</v>
      </c>
      <c r="E957" t="s">
        <v>671</v>
      </c>
      <c r="F957">
        <v>0</v>
      </c>
      <c r="G957">
        <v>6463.39</v>
      </c>
      <c r="H957" t="s">
        <v>602</v>
      </c>
      <c r="I957">
        <v>16693948.97</v>
      </c>
      <c r="J957" t="s">
        <v>641</v>
      </c>
    </row>
    <row r="958" hidden="1" spans="1:10">
      <c r="A958">
        <v>4</v>
      </c>
      <c r="B958">
        <v>22</v>
      </c>
      <c r="C958" t="s">
        <v>703</v>
      </c>
      <c r="D958" t="s">
        <v>710</v>
      </c>
      <c r="E958" t="s">
        <v>671</v>
      </c>
      <c r="F958">
        <v>0</v>
      </c>
      <c r="G958">
        <v>13026.84</v>
      </c>
      <c r="H958" t="s">
        <v>602</v>
      </c>
      <c r="I958">
        <v>16680922.13</v>
      </c>
      <c r="J958" t="s">
        <v>641</v>
      </c>
    </row>
    <row r="959" hidden="1" spans="1:10">
      <c r="A959">
        <v>4</v>
      </c>
      <c r="B959">
        <v>22</v>
      </c>
      <c r="C959" t="s">
        <v>703</v>
      </c>
      <c r="D959" t="s">
        <v>661</v>
      </c>
      <c r="E959" t="s">
        <v>671</v>
      </c>
      <c r="F959">
        <v>0</v>
      </c>
      <c r="G959">
        <v>5893.1</v>
      </c>
      <c r="H959" t="s">
        <v>602</v>
      </c>
      <c r="I959">
        <v>16675029.03</v>
      </c>
      <c r="J959" t="s">
        <v>641</v>
      </c>
    </row>
    <row r="960" hidden="1" spans="1:10">
      <c r="A960">
        <v>4</v>
      </c>
      <c r="B960">
        <v>22</v>
      </c>
      <c r="C960" t="s">
        <v>703</v>
      </c>
      <c r="D960" t="s">
        <v>683</v>
      </c>
      <c r="E960" t="s">
        <v>671</v>
      </c>
      <c r="F960">
        <v>0</v>
      </c>
      <c r="G960">
        <v>950.5</v>
      </c>
      <c r="H960" t="s">
        <v>602</v>
      </c>
      <c r="I960">
        <v>16674078.53</v>
      </c>
      <c r="J960" t="s">
        <v>641</v>
      </c>
    </row>
    <row r="961" hidden="1" spans="1:10">
      <c r="A961">
        <v>4</v>
      </c>
      <c r="B961">
        <v>22</v>
      </c>
      <c r="C961" t="s">
        <v>703</v>
      </c>
      <c r="D961" t="s">
        <v>679</v>
      </c>
      <c r="E961" t="s">
        <v>671</v>
      </c>
      <c r="F961">
        <v>0</v>
      </c>
      <c r="G961">
        <v>890.47</v>
      </c>
      <c r="H961" t="s">
        <v>602</v>
      </c>
      <c r="I961">
        <v>16673188.06</v>
      </c>
      <c r="J961" t="s">
        <v>641</v>
      </c>
    </row>
    <row r="962" hidden="1" spans="1:10">
      <c r="A962">
        <v>4</v>
      </c>
      <c r="B962">
        <v>22</v>
      </c>
      <c r="C962" t="s">
        <v>703</v>
      </c>
      <c r="D962" t="s">
        <v>639</v>
      </c>
      <c r="E962" t="s">
        <v>671</v>
      </c>
      <c r="F962">
        <v>0</v>
      </c>
      <c r="G962">
        <v>1620.85</v>
      </c>
      <c r="H962" t="s">
        <v>602</v>
      </c>
      <c r="I962">
        <v>16671567.21</v>
      </c>
      <c r="J962" t="s">
        <v>641</v>
      </c>
    </row>
    <row r="963" hidden="1" spans="1:10">
      <c r="A963">
        <v>4</v>
      </c>
      <c r="B963">
        <v>22</v>
      </c>
      <c r="C963" t="s">
        <v>703</v>
      </c>
      <c r="D963" t="s">
        <v>750</v>
      </c>
      <c r="E963" t="s">
        <v>671</v>
      </c>
      <c r="F963">
        <v>0</v>
      </c>
      <c r="G963">
        <v>18249.58</v>
      </c>
      <c r="H963" t="s">
        <v>602</v>
      </c>
      <c r="I963">
        <v>16653317.63</v>
      </c>
      <c r="J963" t="s">
        <v>641</v>
      </c>
    </row>
    <row r="964" hidden="1" spans="1:10">
      <c r="A964">
        <v>4</v>
      </c>
      <c r="B964">
        <v>22</v>
      </c>
      <c r="C964" t="s">
        <v>703</v>
      </c>
      <c r="D964" t="s">
        <v>682</v>
      </c>
      <c r="E964" t="s">
        <v>671</v>
      </c>
      <c r="F964">
        <v>0</v>
      </c>
      <c r="G964">
        <v>12016.31</v>
      </c>
      <c r="H964" t="s">
        <v>602</v>
      </c>
      <c r="I964">
        <v>16641301.32</v>
      </c>
      <c r="J964" t="s">
        <v>641</v>
      </c>
    </row>
    <row r="965" spans="1:10">
      <c r="A965">
        <v>4</v>
      </c>
      <c r="B965">
        <v>22</v>
      </c>
      <c r="C965" t="s">
        <v>703</v>
      </c>
      <c r="D965" t="s">
        <v>721</v>
      </c>
      <c r="E965" t="s">
        <v>770</v>
      </c>
      <c r="F965">
        <v>18921.1</v>
      </c>
      <c r="G965">
        <v>0</v>
      </c>
      <c r="H965" t="s">
        <v>602</v>
      </c>
      <c r="I965">
        <v>16660222.42</v>
      </c>
      <c r="J965" t="s">
        <v>641</v>
      </c>
    </row>
    <row r="966" spans="1:10">
      <c r="A966">
        <v>4</v>
      </c>
      <c r="B966">
        <v>22</v>
      </c>
      <c r="C966" t="s">
        <v>703</v>
      </c>
      <c r="D966" t="s">
        <v>769</v>
      </c>
      <c r="E966" t="s">
        <v>770</v>
      </c>
      <c r="F966">
        <v>12381.05</v>
      </c>
      <c r="G966">
        <v>0</v>
      </c>
      <c r="H966" t="s">
        <v>602</v>
      </c>
      <c r="I966">
        <v>16672603.47</v>
      </c>
      <c r="J966" t="s">
        <v>641</v>
      </c>
    </row>
    <row r="967" spans="1:10">
      <c r="A967">
        <v>4</v>
      </c>
      <c r="B967">
        <v>22</v>
      </c>
      <c r="C967" t="s">
        <v>703</v>
      </c>
      <c r="D967" t="s">
        <v>685</v>
      </c>
      <c r="E967" t="s">
        <v>770</v>
      </c>
      <c r="F967">
        <v>12101.52</v>
      </c>
      <c r="G967">
        <v>0</v>
      </c>
      <c r="H967" t="s">
        <v>602</v>
      </c>
      <c r="I967">
        <v>16684704.99</v>
      </c>
      <c r="J967" t="s">
        <v>641</v>
      </c>
    </row>
    <row r="968" spans="1:10">
      <c r="A968">
        <v>4</v>
      </c>
      <c r="B968">
        <v>22</v>
      </c>
      <c r="C968" t="s">
        <v>703</v>
      </c>
      <c r="D968" t="s">
        <v>767</v>
      </c>
      <c r="E968" t="s">
        <v>770</v>
      </c>
      <c r="F968">
        <v>24232.98</v>
      </c>
      <c r="G968">
        <v>0</v>
      </c>
      <c r="H968" t="s">
        <v>602</v>
      </c>
      <c r="I968">
        <v>16708937.97</v>
      </c>
      <c r="J968" t="s">
        <v>641</v>
      </c>
    </row>
    <row r="969" spans="1:10">
      <c r="A969">
        <v>4</v>
      </c>
      <c r="B969">
        <v>22</v>
      </c>
      <c r="C969" t="s">
        <v>703</v>
      </c>
      <c r="D969" t="s">
        <v>762</v>
      </c>
      <c r="E969" t="s">
        <v>770</v>
      </c>
      <c r="F969">
        <v>22745.29</v>
      </c>
      <c r="G969">
        <v>0</v>
      </c>
      <c r="H969" t="s">
        <v>602</v>
      </c>
      <c r="I969">
        <v>16731683.26</v>
      </c>
      <c r="J969" t="s">
        <v>641</v>
      </c>
    </row>
    <row r="970" spans="1:10">
      <c r="A970">
        <v>4</v>
      </c>
      <c r="B970">
        <v>22</v>
      </c>
      <c r="C970" t="s">
        <v>703</v>
      </c>
      <c r="D970" t="s">
        <v>740</v>
      </c>
      <c r="E970" t="s">
        <v>770</v>
      </c>
      <c r="F970">
        <v>10434.05</v>
      </c>
      <c r="G970">
        <v>0</v>
      </c>
      <c r="H970" t="s">
        <v>602</v>
      </c>
      <c r="I970">
        <v>16742117.31</v>
      </c>
      <c r="J970" t="s">
        <v>641</v>
      </c>
    </row>
    <row r="971" spans="1:10">
      <c r="A971">
        <v>4</v>
      </c>
      <c r="B971">
        <v>22</v>
      </c>
      <c r="C971" t="s">
        <v>703</v>
      </c>
      <c r="D971" t="s">
        <v>753</v>
      </c>
      <c r="E971" t="s">
        <v>770</v>
      </c>
      <c r="F971">
        <v>539.19</v>
      </c>
      <c r="G971">
        <v>0</v>
      </c>
      <c r="H971" t="s">
        <v>602</v>
      </c>
      <c r="I971">
        <v>16742656.5</v>
      </c>
      <c r="J971" t="s">
        <v>641</v>
      </c>
    </row>
    <row r="972" spans="1:10">
      <c r="A972">
        <v>4</v>
      </c>
      <c r="B972">
        <v>22</v>
      </c>
      <c r="C972" t="s">
        <v>703</v>
      </c>
      <c r="D972" t="s">
        <v>752</v>
      </c>
      <c r="E972" t="s">
        <v>770</v>
      </c>
      <c r="F972">
        <v>4892.52</v>
      </c>
      <c r="G972">
        <v>0</v>
      </c>
      <c r="H972" t="s">
        <v>602</v>
      </c>
      <c r="I972">
        <v>16747549.02</v>
      </c>
      <c r="J972" t="s">
        <v>641</v>
      </c>
    </row>
    <row r="973" spans="1:10">
      <c r="A973">
        <v>4</v>
      </c>
      <c r="B973">
        <v>22</v>
      </c>
      <c r="C973" t="s">
        <v>703</v>
      </c>
      <c r="D973" t="s">
        <v>655</v>
      </c>
      <c r="E973" t="s">
        <v>770</v>
      </c>
      <c r="F973">
        <v>2516.16</v>
      </c>
      <c r="G973">
        <v>0</v>
      </c>
      <c r="H973" t="s">
        <v>602</v>
      </c>
      <c r="I973">
        <v>16750065.18</v>
      </c>
      <c r="J973" t="s">
        <v>641</v>
      </c>
    </row>
    <row r="974" spans="1:10">
      <c r="A974">
        <v>4</v>
      </c>
      <c r="B974">
        <v>22</v>
      </c>
      <c r="C974" t="s">
        <v>703</v>
      </c>
      <c r="D974" t="s">
        <v>719</v>
      </c>
      <c r="E974" t="s">
        <v>770</v>
      </c>
      <c r="F974">
        <v>6180.55</v>
      </c>
      <c r="G974">
        <v>0</v>
      </c>
      <c r="H974" t="s">
        <v>602</v>
      </c>
      <c r="I974">
        <v>16756245.73</v>
      </c>
      <c r="J974" t="s">
        <v>641</v>
      </c>
    </row>
    <row r="975" spans="1:10">
      <c r="A975">
        <v>4</v>
      </c>
      <c r="B975">
        <v>22</v>
      </c>
      <c r="C975" t="s">
        <v>703</v>
      </c>
      <c r="D975" t="s">
        <v>667</v>
      </c>
      <c r="E975" t="s">
        <v>770</v>
      </c>
      <c r="F975">
        <v>187813.12</v>
      </c>
      <c r="G975">
        <v>0</v>
      </c>
      <c r="H975" t="s">
        <v>602</v>
      </c>
      <c r="I975">
        <v>16944058.85</v>
      </c>
      <c r="J975" t="s">
        <v>641</v>
      </c>
    </row>
    <row r="976" hidden="1" spans="1:10">
      <c r="A976">
        <v>4</v>
      </c>
      <c r="B976">
        <v>23</v>
      </c>
      <c r="C976" t="s">
        <v>704</v>
      </c>
      <c r="D976" t="s">
        <v>741</v>
      </c>
      <c r="E976" t="s">
        <v>671</v>
      </c>
      <c r="F976">
        <v>0</v>
      </c>
      <c r="G976">
        <v>1480.78</v>
      </c>
      <c r="H976" t="s">
        <v>602</v>
      </c>
      <c r="I976">
        <v>16942578.07</v>
      </c>
      <c r="J976" t="s">
        <v>641</v>
      </c>
    </row>
    <row r="977" hidden="1" spans="1:10">
      <c r="A977">
        <v>4</v>
      </c>
      <c r="B977">
        <v>23</v>
      </c>
      <c r="C977" t="s">
        <v>704</v>
      </c>
      <c r="D977" t="s">
        <v>647</v>
      </c>
      <c r="E977" t="s">
        <v>671</v>
      </c>
      <c r="F977">
        <v>0</v>
      </c>
      <c r="G977">
        <v>9484.98</v>
      </c>
      <c r="H977" t="s">
        <v>602</v>
      </c>
      <c r="I977">
        <v>16933093.09</v>
      </c>
      <c r="J977" t="s">
        <v>641</v>
      </c>
    </row>
    <row r="978" hidden="1" spans="1:10">
      <c r="A978">
        <v>4</v>
      </c>
      <c r="B978">
        <v>23</v>
      </c>
      <c r="C978" t="s">
        <v>704</v>
      </c>
      <c r="D978" t="s">
        <v>679</v>
      </c>
      <c r="E978" t="s">
        <v>671</v>
      </c>
      <c r="F978">
        <v>0</v>
      </c>
      <c r="G978">
        <v>870.46</v>
      </c>
      <c r="H978" t="s">
        <v>602</v>
      </c>
      <c r="I978">
        <v>16932222.63</v>
      </c>
      <c r="J978" t="s">
        <v>641</v>
      </c>
    </row>
    <row r="979" spans="1:10">
      <c r="A979">
        <v>4</v>
      </c>
      <c r="B979">
        <v>23</v>
      </c>
      <c r="C979" t="s">
        <v>704</v>
      </c>
      <c r="D979" t="s">
        <v>769</v>
      </c>
      <c r="E979" t="s">
        <v>690</v>
      </c>
      <c r="F979">
        <v>1497.71</v>
      </c>
      <c r="G979">
        <v>0</v>
      </c>
      <c r="H979" t="s">
        <v>602</v>
      </c>
      <c r="I979">
        <v>16933720.34</v>
      </c>
      <c r="J979" t="s">
        <v>641</v>
      </c>
    </row>
    <row r="980" spans="1:10">
      <c r="A980">
        <v>4</v>
      </c>
      <c r="B980">
        <v>23</v>
      </c>
      <c r="C980" t="s">
        <v>704</v>
      </c>
      <c r="D980" t="s">
        <v>748</v>
      </c>
      <c r="E980" t="s">
        <v>690</v>
      </c>
      <c r="F980">
        <v>1757375.91</v>
      </c>
      <c r="G980">
        <v>0</v>
      </c>
      <c r="H980" t="s">
        <v>602</v>
      </c>
      <c r="I980">
        <v>18691096.25</v>
      </c>
      <c r="J980" t="s">
        <v>641</v>
      </c>
    </row>
    <row r="981" spans="1:10">
      <c r="A981">
        <v>4</v>
      </c>
      <c r="B981">
        <v>23</v>
      </c>
      <c r="C981" t="s">
        <v>704</v>
      </c>
      <c r="D981" t="s">
        <v>657</v>
      </c>
      <c r="E981" t="s">
        <v>690</v>
      </c>
      <c r="F981">
        <v>1487.72</v>
      </c>
      <c r="G981">
        <v>0</v>
      </c>
      <c r="H981" t="s">
        <v>602</v>
      </c>
      <c r="I981">
        <v>18692583.97</v>
      </c>
      <c r="J981" t="s">
        <v>641</v>
      </c>
    </row>
    <row r="982" spans="1:10">
      <c r="A982">
        <v>4</v>
      </c>
      <c r="B982">
        <v>23</v>
      </c>
      <c r="C982" t="s">
        <v>704</v>
      </c>
      <c r="D982" t="s">
        <v>719</v>
      </c>
      <c r="E982" t="s">
        <v>690</v>
      </c>
      <c r="F982">
        <v>8077.67</v>
      </c>
      <c r="G982">
        <v>0</v>
      </c>
      <c r="H982" t="s">
        <v>602</v>
      </c>
      <c r="I982">
        <v>18700661.64</v>
      </c>
      <c r="J982" t="s">
        <v>641</v>
      </c>
    </row>
    <row r="983" spans="1:10">
      <c r="A983">
        <v>4</v>
      </c>
      <c r="B983">
        <v>23</v>
      </c>
      <c r="C983" t="s">
        <v>704</v>
      </c>
      <c r="D983" t="s">
        <v>708</v>
      </c>
      <c r="E983" t="s">
        <v>690</v>
      </c>
      <c r="F983">
        <v>1527.66</v>
      </c>
      <c r="G983">
        <v>0</v>
      </c>
      <c r="H983" t="s">
        <v>602</v>
      </c>
      <c r="I983">
        <v>18702189.3</v>
      </c>
      <c r="J983" t="s">
        <v>641</v>
      </c>
    </row>
    <row r="984" spans="1:10">
      <c r="A984">
        <v>4</v>
      </c>
      <c r="B984">
        <v>23</v>
      </c>
      <c r="C984" t="s">
        <v>704</v>
      </c>
      <c r="D984" t="s">
        <v>667</v>
      </c>
      <c r="E984" t="s">
        <v>690</v>
      </c>
      <c r="F984">
        <v>749125.74</v>
      </c>
      <c r="G984">
        <v>0</v>
      </c>
      <c r="H984" t="s">
        <v>602</v>
      </c>
      <c r="I984">
        <v>19451315.04</v>
      </c>
      <c r="J984" t="s">
        <v>641</v>
      </c>
    </row>
    <row r="985" spans="1:10">
      <c r="A985">
        <v>4</v>
      </c>
      <c r="B985">
        <v>23</v>
      </c>
      <c r="C985" t="s">
        <v>704</v>
      </c>
      <c r="D985" t="s">
        <v>767</v>
      </c>
      <c r="E985" t="s">
        <v>690</v>
      </c>
      <c r="F985">
        <v>24382.76</v>
      </c>
      <c r="G985">
        <v>0</v>
      </c>
      <c r="H985" t="s">
        <v>602</v>
      </c>
      <c r="I985">
        <v>19475697.8</v>
      </c>
      <c r="J985" t="s">
        <v>641</v>
      </c>
    </row>
    <row r="986" hidden="1" spans="1:10">
      <c r="A986">
        <v>4</v>
      </c>
      <c r="B986">
        <v>24</v>
      </c>
      <c r="C986" t="s">
        <v>705</v>
      </c>
      <c r="D986" t="s">
        <v>647</v>
      </c>
      <c r="E986" t="s">
        <v>671</v>
      </c>
      <c r="F986">
        <v>0</v>
      </c>
      <c r="G986">
        <v>6063.2</v>
      </c>
      <c r="H986" t="s">
        <v>602</v>
      </c>
      <c r="I986">
        <v>19469634.6</v>
      </c>
      <c r="J986" t="s">
        <v>641</v>
      </c>
    </row>
    <row r="987" hidden="1" spans="1:10">
      <c r="A987">
        <v>4</v>
      </c>
      <c r="B987">
        <v>24</v>
      </c>
      <c r="C987" t="s">
        <v>705</v>
      </c>
      <c r="D987" t="s">
        <v>639</v>
      </c>
      <c r="E987" t="s">
        <v>671</v>
      </c>
      <c r="F987">
        <v>0</v>
      </c>
      <c r="G987">
        <v>1570.83</v>
      </c>
      <c r="H987" t="s">
        <v>602</v>
      </c>
      <c r="I987">
        <v>19468063.77</v>
      </c>
      <c r="J987" t="s">
        <v>641</v>
      </c>
    </row>
    <row r="988" hidden="1" spans="1:10">
      <c r="A988">
        <v>4</v>
      </c>
      <c r="B988">
        <v>24</v>
      </c>
      <c r="C988" t="s">
        <v>705</v>
      </c>
      <c r="D988" t="s">
        <v>683</v>
      </c>
      <c r="E988" t="s">
        <v>671</v>
      </c>
      <c r="F988">
        <v>0</v>
      </c>
      <c r="G988">
        <v>950.5</v>
      </c>
      <c r="H988" t="s">
        <v>602</v>
      </c>
      <c r="I988">
        <v>19467113.27</v>
      </c>
      <c r="J988" t="s">
        <v>641</v>
      </c>
    </row>
    <row r="989" hidden="1" spans="1:10">
      <c r="A989">
        <v>4</v>
      </c>
      <c r="B989">
        <v>24</v>
      </c>
      <c r="C989" t="s">
        <v>705</v>
      </c>
      <c r="D989" t="s">
        <v>672</v>
      </c>
      <c r="E989" t="s">
        <v>671</v>
      </c>
      <c r="F989">
        <v>0</v>
      </c>
      <c r="G989">
        <v>6423.37</v>
      </c>
      <c r="H989" t="s">
        <v>602</v>
      </c>
      <c r="I989">
        <v>19460689.9</v>
      </c>
      <c r="J989" t="s">
        <v>641</v>
      </c>
    </row>
    <row r="990" spans="1:10">
      <c r="A990">
        <v>4</v>
      </c>
      <c r="B990">
        <v>24</v>
      </c>
      <c r="C990" t="s">
        <v>705</v>
      </c>
      <c r="D990" t="s">
        <v>668</v>
      </c>
      <c r="E990" t="s">
        <v>771</v>
      </c>
      <c r="F990">
        <v>6020.8</v>
      </c>
      <c r="G990">
        <v>0</v>
      </c>
      <c r="H990" t="s">
        <v>602</v>
      </c>
      <c r="I990">
        <v>19466710.7</v>
      </c>
      <c r="J990" t="s">
        <v>641</v>
      </c>
    </row>
    <row r="991" spans="1:10">
      <c r="A991">
        <v>4</v>
      </c>
      <c r="B991">
        <v>24</v>
      </c>
      <c r="C991" t="s">
        <v>705</v>
      </c>
      <c r="D991" t="s">
        <v>769</v>
      </c>
      <c r="E991" t="s">
        <v>771</v>
      </c>
      <c r="F991">
        <v>4553.03</v>
      </c>
      <c r="G991">
        <v>0</v>
      </c>
      <c r="H991" t="s">
        <v>602</v>
      </c>
      <c r="I991">
        <v>19471263.73</v>
      </c>
      <c r="J991" t="s">
        <v>641</v>
      </c>
    </row>
    <row r="992" spans="1:10">
      <c r="A992">
        <v>4</v>
      </c>
      <c r="B992">
        <v>24</v>
      </c>
      <c r="C992" t="s">
        <v>705</v>
      </c>
      <c r="D992" t="s">
        <v>719</v>
      </c>
      <c r="E992" t="s">
        <v>771</v>
      </c>
      <c r="F992">
        <v>120635.73</v>
      </c>
      <c r="G992">
        <v>0</v>
      </c>
      <c r="H992" t="s">
        <v>602</v>
      </c>
      <c r="I992">
        <v>19591899.46</v>
      </c>
      <c r="J992" t="s">
        <v>641</v>
      </c>
    </row>
    <row r="993" spans="1:10">
      <c r="A993">
        <v>4</v>
      </c>
      <c r="B993">
        <v>24</v>
      </c>
      <c r="C993" t="s">
        <v>705</v>
      </c>
      <c r="D993" t="s">
        <v>667</v>
      </c>
      <c r="E993" t="s">
        <v>771</v>
      </c>
      <c r="F993">
        <v>334848.55</v>
      </c>
      <c r="G993">
        <v>0</v>
      </c>
      <c r="H993" t="s">
        <v>602</v>
      </c>
      <c r="I993">
        <v>19926748.01</v>
      </c>
      <c r="J993" t="s">
        <v>641</v>
      </c>
    </row>
    <row r="994" spans="1:10">
      <c r="A994">
        <v>4</v>
      </c>
      <c r="B994">
        <v>24</v>
      </c>
      <c r="C994" t="s">
        <v>705</v>
      </c>
      <c r="D994" t="s">
        <v>675</v>
      </c>
      <c r="E994" t="s">
        <v>771</v>
      </c>
      <c r="F994">
        <v>968.52</v>
      </c>
      <c r="G994">
        <v>0</v>
      </c>
      <c r="H994" t="s">
        <v>602</v>
      </c>
      <c r="I994">
        <v>19927716.53</v>
      </c>
      <c r="J994" t="s">
        <v>641</v>
      </c>
    </row>
    <row r="995" spans="1:10">
      <c r="A995">
        <v>4</v>
      </c>
      <c r="B995">
        <v>24</v>
      </c>
      <c r="C995" t="s">
        <v>705</v>
      </c>
      <c r="D995" t="s">
        <v>760</v>
      </c>
      <c r="E995" t="s">
        <v>771</v>
      </c>
      <c r="F995">
        <v>6190.54</v>
      </c>
      <c r="G995">
        <v>0</v>
      </c>
      <c r="H995" t="s">
        <v>602</v>
      </c>
      <c r="I995">
        <v>19933907.07</v>
      </c>
      <c r="J995" t="s">
        <v>641</v>
      </c>
    </row>
    <row r="996" spans="1:10">
      <c r="A996">
        <v>4</v>
      </c>
      <c r="B996">
        <v>24</v>
      </c>
      <c r="C996" t="s">
        <v>705</v>
      </c>
      <c r="D996" t="s">
        <v>753</v>
      </c>
      <c r="E996" t="s">
        <v>771</v>
      </c>
      <c r="F996">
        <v>179.73</v>
      </c>
      <c r="G996">
        <v>0</v>
      </c>
      <c r="H996" t="s">
        <v>602</v>
      </c>
      <c r="I996">
        <v>19934086.8</v>
      </c>
      <c r="J996" t="s">
        <v>641</v>
      </c>
    </row>
    <row r="997" hidden="1" spans="1:10">
      <c r="A997">
        <v>4</v>
      </c>
      <c r="B997">
        <v>25</v>
      </c>
      <c r="C997" t="s">
        <v>707</v>
      </c>
      <c r="D997" t="s">
        <v>745</v>
      </c>
      <c r="E997" t="s">
        <v>671</v>
      </c>
      <c r="F997">
        <v>0</v>
      </c>
      <c r="G997">
        <v>23482.33</v>
      </c>
      <c r="H997" t="s">
        <v>602</v>
      </c>
      <c r="I997">
        <v>19910604.47</v>
      </c>
      <c r="J997" t="s">
        <v>641</v>
      </c>
    </row>
    <row r="998" hidden="1" spans="1:10">
      <c r="A998">
        <v>4</v>
      </c>
      <c r="B998">
        <v>25</v>
      </c>
      <c r="C998" t="s">
        <v>707</v>
      </c>
      <c r="D998" t="s">
        <v>683</v>
      </c>
      <c r="E998" t="s">
        <v>671</v>
      </c>
      <c r="F998">
        <v>0</v>
      </c>
      <c r="G998">
        <v>3601.9</v>
      </c>
      <c r="H998" t="s">
        <v>602</v>
      </c>
      <c r="I998">
        <v>19907002.57</v>
      </c>
      <c r="J998" t="s">
        <v>641</v>
      </c>
    </row>
    <row r="999" hidden="1" spans="1:10">
      <c r="A999">
        <v>4</v>
      </c>
      <c r="B999">
        <v>25</v>
      </c>
      <c r="C999" t="s">
        <v>707</v>
      </c>
      <c r="D999" t="s">
        <v>646</v>
      </c>
      <c r="E999" t="s">
        <v>671</v>
      </c>
      <c r="F999">
        <v>0</v>
      </c>
      <c r="G999">
        <v>3121.64</v>
      </c>
      <c r="H999" t="s">
        <v>602</v>
      </c>
      <c r="I999">
        <v>19903880.93</v>
      </c>
      <c r="J999" t="s">
        <v>641</v>
      </c>
    </row>
    <row r="1000" hidden="1" spans="1:10">
      <c r="A1000">
        <v>4</v>
      </c>
      <c r="B1000">
        <v>25</v>
      </c>
      <c r="C1000" t="s">
        <v>707</v>
      </c>
      <c r="D1000" t="s">
        <v>672</v>
      </c>
      <c r="E1000" t="s">
        <v>671</v>
      </c>
      <c r="F1000">
        <v>0</v>
      </c>
      <c r="G1000">
        <v>6303.31</v>
      </c>
      <c r="H1000" t="s">
        <v>602</v>
      </c>
      <c r="I1000">
        <v>19897577.62</v>
      </c>
      <c r="J1000" t="s">
        <v>641</v>
      </c>
    </row>
    <row r="1001" hidden="1" spans="1:10">
      <c r="A1001">
        <v>4</v>
      </c>
      <c r="B1001">
        <v>25</v>
      </c>
      <c r="C1001" t="s">
        <v>707</v>
      </c>
      <c r="D1001" t="s">
        <v>663</v>
      </c>
      <c r="E1001" t="s">
        <v>671</v>
      </c>
      <c r="F1001">
        <v>0</v>
      </c>
      <c r="G1001">
        <v>2191.15</v>
      </c>
      <c r="H1001" t="s">
        <v>602</v>
      </c>
      <c r="I1001">
        <v>19895386.47</v>
      </c>
      <c r="J1001" t="s">
        <v>641</v>
      </c>
    </row>
    <row r="1002" hidden="1" spans="1:10">
      <c r="A1002">
        <v>4</v>
      </c>
      <c r="B1002">
        <v>25</v>
      </c>
      <c r="C1002" t="s">
        <v>707</v>
      </c>
      <c r="D1002" t="s">
        <v>741</v>
      </c>
      <c r="E1002" t="s">
        <v>671</v>
      </c>
      <c r="F1002">
        <v>0</v>
      </c>
      <c r="G1002">
        <v>1470.78</v>
      </c>
      <c r="H1002" t="s">
        <v>602</v>
      </c>
      <c r="I1002">
        <v>19893915.69</v>
      </c>
      <c r="J1002" t="s">
        <v>641</v>
      </c>
    </row>
    <row r="1003" hidden="1" spans="1:10">
      <c r="A1003">
        <v>4</v>
      </c>
      <c r="B1003">
        <v>25</v>
      </c>
      <c r="C1003" t="s">
        <v>707</v>
      </c>
      <c r="D1003" t="s">
        <v>647</v>
      </c>
      <c r="E1003" t="s">
        <v>671</v>
      </c>
      <c r="F1003">
        <v>0</v>
      </c>
      <c r="G1003">
        <v>2471.3</v>
      </c>
      <c r="H1003" t="s">
        <v>602</v>
      </c>
      <c r="I1003">
        <v>19891444.39</v>
      </c>
      <c r="J1003" t="s">
        <v>641</v>
      </c>
    </row>
    <row r="1004" spans="1:10">
      <c r="A1004">
        <v>4</v>
      </c>
      <c r="B1004">
        <v>25</v>
      </c>
      <c r="C1004" t="s">
        <v>707</v>
      </c>
      <c r="D1004" t="s">
        <v>753</v>
      </c>
      <c r="E1004" t="s">
        <v>653</v>
      </c>
      <c r="F1004">
        <v>5771.16</v>
      </c>
      <c r="G1004">
        <v>0</v>
      </c>
      <c r="H1004" t="s">
        <v>602</v>
      </c>
      <c r="I1004">
        <v>19897215.55</v>
      </c>
      <c r="J1004" t="s">
        <v>641</v>
      </c>
    </row>
    <row r="1005" spans="1:10">
      <c r="A1005">
        <v>4</v>
      </c>
      <c r="B1005">
        <v>25</v>
      </c>
      <c r="C1005" t="s">
        <v>707</v>
      </c>
      <c r="D1005" t="s">
        <v>772</v>
      </c>
      <c r="E1005" t="s">
        <v>653</v>
      </c>
      <c r="F1005">
        <v>182046.95</v>
      </c>
      <c r="G1005">
        <v>0</v>
      </c>
      <c r="H1005" t="s">
        <v>602</v>
      </c>
      <c r="I1005">
        <v>20079262.5</v>
      </c>
      <c r="J1005" t="s">
        <v>641</v>
      </c>
    </row>
    <row r="1006" spans="1:10">
      <c r="A1006">
        <v>4</v>
      </c>
      <c r="B1006">
        <v>25</v>
      </c>
      <c r="C1006" t="s">
        <v>707</v>
      </c>
      <c r="D1006" t="s">
        <v>767</v>
      </c>
      <c r="E1006" t="s">
        <v>653</v>
      </c>
      <c r="F1006">
        <v>79478.6</v>
      </c>
      <c r="G1006">
        <v>0</v>
      </c>
      <c r="H1006" t="s">
        <v>602</v>
      </c>
      <c r="I1006">
        <v>20158741.1</v>
      </c>
      <c r="J1006" t="s">
        <v>641</v>
      </c>
    </row>
    <row r="1007" spans="1:10">
      <c r="A1007">
        <v>4</v>
      </c>
      <c r="B1007">
        <v>25</v>
      </c>
      <c r="C1007" t="s">
        <v>707</v>
      </c>
      <c r="D1007" t="s">
        <v>719</v>
      </c>
      <c r="E1007" t="s">
        <v>653</v>
      </c>
      <c r="F1007">
        <v>59948.41</v>
      </c>
      <c r="G1007">
        <v>0</v>
      </c>
      <c r="H1007" t="s">
        <v>602</v>
      </c>
      <c r="I1007">
        <v>20218689.51</v>
      </c>
      <c r="J1007" t="s">
        <v>641</v>
      </c>
    </row>
    <row r="1008" spans="1:10">
      <c r="A1008">
        <v>4</v>
      </c>
      <c r="B1008">
        <v>25</v>
      </c>
      <c r="C1008" t="s">
        <v>707</v>
      </c>
      <c r="D1008" t="s">
        <v>708</v>
      </c>
      <c r="E1008" t="s">
        <v>653</v>
      </c>
      <c r="F1008">
        <v>4752.74</v>
      </c>
      <c r="G1008">
        <v>0</v>
      </c>
      <c r="H1008" t="s">
        <v>602</v>
      </c>
      <c r="I1008">
        <v>20223442.25</v>
      </c>
      <c r="J1008" t="s">
        <v>641</v>
      </c>
    </row>
    <row r="1009" spans="1:10">
      <c r="A1009">
        <v>4</v>
      </c>
      <c r="B1009">
        <v>25</v>
      </c>
      <c r="C1009" t="s">
        <v>707</v>
      </c>
      <c r="D1009" t="s">
        <v>760</v>
      </c>
      <c r="E1009" t="s">
        <v>653</v>
      </c>
      <c r="F1009">
        <v>3594.52</v>
      </c>
      <c r="G1009">
        <v>0</v>
      </c>
      <c r="H1009" t="s">
        <v>602</v>
      </c>
      <c r="I1009">
        <v>20227036.77</v>
      </c>
      <c r="J1009" t="s">
        <v>641</v>
      </c>
    </row>
    <row r="1010" hidden="1" spans="1:10">
      <c r="A1010">
        <v>4</v>
      </c>
      <c r="B1010">
        <v>26</v>
      </c>
      <c r="C1010" t="s">
        <v>709</v>
      </c>
      <c r="D1010" t="s">
        <v>718</v>
      </c>
      <c r="E1010" t="s">
        <v>671</v>
      </c>
      <c r="F1010">
        <v>0</v>
      </c>
      <c r="G1010">
        <v>36509.15</v>
      </c>
      <c r="H1010" t="s">
        <v>602</v>
      </c>
      <c r="I1010">
        <v>20190527.62</v>
      </c>
      <c r="J1010" t="s">
        <v>641</v>
      </c>
    </row>
    <row r="1011" hidden="1" spans="1:10">
      <c r="A1011">
        <v>4</v>
      </c>
      <c r="B1011">
        <v>26</v>
      </c>
      <c r="C1011" t="s">
        <v>709</v>
      </c>
      <c r="D1011" t="s">
        <v>679</v>
      </c>
      <c r="E1011" t="s">
        <v>671</v>
      </c>
      <c r="F1011">
        <v>0</v>
      </c>
      <c r="G1011">
        <v>2491.32</v>
      </c>
      <c r="H1011" t="s">
        <v>602</v>
      </c>
      <c r="I1011">
        <v>20188036.3</v>
      </c>
      <c r="J1011" t="s">
        <v>641</v>
      </c>
    </row>
    <row r="1012" hidden="1" spans="1:10">
      <c r="A1012">
        <v>4</v>
      </c>
      <c r="B1012">
        <v>26</v>
      </c>
      <c r="C1012" t="s">
        <v>709</v>
      </c>
      <c r="D1012" t="s">
        <v>766</v>
      </c>
      <c r="E1012" t="s">
        <v>671</v>
      </c>
      <c r="F1012">
        <v>0</v>
      </c>
      <c r="G1012">
        <v>3451.85</v>
      </c>
      <c r="H1012" t="s">
        <v>602</v>
      </c>
      <c r="I1012">
        <v>20184584.45</v>
      </c>
      <c r="J1012" t="s">
        <v>641</v>
      </c>
    </row>
    <row r="1013" hidden="1" spans="1:10">
      <c r="A1013">
        <v>4</v>
      </c>
      <c r="B1013">
        <v>26</v>
      </c>
      <c r="C1013" t="s">
        <v>709</v>
      </c>
      <c r="D1013" t="s">
        <v>647</v>
      </c>
      <c r="E1013" t="s">
        <v>671</v>
      </c>
      <c r="F1013">
        <v>0</v>
      </c>
      <c r="G1013">
        <v>7053.71</v>
      </c>
      <c r="H1013" t="s">
        <v>602</v>
      </c>
      <c r="I1013">
        <v>20177530.74</v>
      </c>
      <c r="J1013" t="s">
        <v>641</v>
      </c>
    </row>
    <row r="1014" spans="1:10">
      <c r="A1014">
        <v>4</v>
      </c>
      <c r="B1014">
        <v>26</v>
      </c>
      <c r="C1014" t="s">
        <v>709</v>
      </c>
      <c r="D1014" t="s">
        <v>760</v>
      </c>
      <c r="E1014" t="s">
        <v>773</v>
      </c>
      <c r="F1014">
        <v>6490.06</v>
      </c>
      <c r="G1014">
        <v>0</v>
      </c>
      <c r="H1014" t="s">
        <v>602</v>
      </c>
      <c r="I1014">
        <v>20184020.8</v>
      </c>
      <c r="J1014" t="s">
        <v>641</v>
      </c>
    </row>
    <row r="1015" spans="1:10">
      <c r="A1015">
        <v>4</v>
      </c>
      <c r="B1015">
        <v>26</v>
      </c>
      <c r="C1015" t="s">
        <v>709</v>
      </c>
      <c r="D1015" t="s">
        <v>675</v>
      </c>
      <c r="E1015" t="s">
        <v>773</v>
      </c>
      <c r="F1015">
        <v>888.64</v>
      </c>
      <c r="G1015">
        <v>0</v>
      </c>
      <c r="H1015" t="s">
        <v>602</v>
      </c>
      <c r="I1015">
        <v>20184909.44</v>
      </c>
      <c r="J1015" t="s">
        <v>641</v>
      </c>
    </row>
    <row r="1016" spans="1:10">
      <c r="A1016">
        <v>4</v>
      </c>
      <c r="B1016">
        <v>26</v>
      </c>
      <c r="C1016" t="s">
        <v>709</v>
      </c>
      <c r="D1016" t="s">
        <v>708</v>
      </c>
      <c r="E1016" t="s">
        <v>773</v>
      </c>
      <c r="F1016">
        <v>1597.56</v>
      </c>
      <c r="G1016">
        <v>0</v>
      </c>
      <c r="H1016" t="s">
        <v>602</v>
      </c>
      <c r="I1016">
        <v>20186507</v>
      </c>
      <c r="J1016" t="s">
        <v>641</v>
      </c>
    </row>
    <row r="1017" spans="1:10">
      <c r="A1017">
        <v>4</v>
      </c>
      <c r="B1017">
        <v>26</v>
      </c>
      <c r="C1017" t="s">
        <v>709</v>
      </c>
      <c r="D1017" t="s">
        <v>673</v>
      </c>
      <c r="E1017" t="s">
        <v>773</v>
      </c>
      <c r="F1017">
        <v>6559.98</v>
      </c>
      <c r="G1017">
        <v>0</v>
      </c>
      <c r="H1017" t="s">
        <v>602</v>
      </c>
      <c r="I1017">
        <v>20193066.98</v>
      </c>
      <c r="J1017" t="s">
        <v>641</v>
      </c>
    </row>
    <row r="1018" spans="1:10">
      <c r="A1018">
        <v>4</v>
      </c>
      <c r="B1018">
        <v>26</v>
      </c>
      <c r="C1018" t="s">
        <v>709</v>
      </c>
      <c r="D1018" t="s">
        <v>719</v>
      </c>
      <c r="E1018" t="s">
        <v>773</v>
      </c>
      <c r="F1018">
        <v>58101.22</v>
      </c>
      <c r="G1018">
        <v>0</v>
      </c>
      <c r="H1018" t="s">
        <v>602</v>
      </c>
      <c r="I1018">
        <v>20251168.2</v>
      </c>
      <c r="J1018" t="s">
        <v>641</v>
      </c>
    </row>
    <row r="1019" spans="1:10">
      <c r="A1019">
        <v>4</v>
      </c>
      <c r="B1019">
        <v>26</v>
      </c>
      <c r="C1019" t="s">
        <v>709</v>
      </c>
      <c r="D1019" t="s">
        <v>657</v>
      </c>
      <c r="E1019" t="s">
        <v>773</v>
      </c>
      <c r="F1019">
        <v>3005.4</v>
      </c>
      <c r="G1019">
        <v>0</v>
      </c>
      <c r="H1019" t="s">
        <v>602</v>
      </c>
      <c r="I1019">
        <v>20254173.6</v>
      </c>
      <c r="J1019" t="s">
        <v>641</v>
      </c>
    </row>
    <row r="1020" spans="1:10">
      <c r="A1020">
        <v>4</v>
      </c>
      <c r="B1020">
        <v>26</v>
      </c>
      <c r="C1020" t="s">
        <v>709</v>
      </c>
      <c r="D1020" t="s">
        <v>685</v>
      </c>
      <c r="E1020" t="s">
        <v>773</v>
      </c>
      <c r="F1020">
        <v>49364.58</v>
      </c>
      <c r="G1020">
        <v>0</v>
      </c>
      <c r="H1020" t="s">
        <v>602</v>
      </c>
      <c r="I1020">
        <v>20303538.18</v>
      </c>
      <c r="J1020" t="s">
        <v>641</v>
      </c>
    </row>
    <row r="1021" spans="1:10">
      <c r="A1021">
        <v>4</v>
      </c>
      <c r="B1021">
        <v>26</v>
      </c>
      <c r="C1021" t="s">
        <v>709</v>
      </c>
      <c r="D1021" t="s">
        <v>743</v>
      </c>
      <c r="E1021" t="s">
        <v>773</v>
      </c>
      <c r="F1021">
        <v>60906.97</v>
      </c>
      <c r="G1021">
        <v>0</v>
      </c>
      <c r="H1021" t="s">
        <v>602</v>
      </c>
      <c r="I1021">
        <v>20364445.15</v>
      </c>
      <c r="J1021" t="s">
        <v>641</v>
      </c>
    </row>
    <row r="1022" spans="1:10">
      <c r="A1022">
        <v>4</v>
      </c>
      <c r="B1022">
        <v>26</v>
      </c>
      <c r="C1022" t="s">
        <v>709</v>
      </c>
      <c r="D1022" t="s">
        <v>736</v>
      </c>
      <c r="E1022" t="s">
        <v>773</v>
      </c>
      <c r="F1022">
        <v>838.72</v>
      </c>
      <c r="G1022">
        <v>0</v>
      </c>
      <c r="H1022" t="s">
        <v>602</v>
      </c>
      <c r="I1022">
        <v>20365283.87</v>
      </c>
      <c r="J1022" t="s">
        <v>641</v>
      </c>
    </row>
    <row r="1023" spans="1:10">
      <c r="A1023">
        <v>4</v>
      </c>
      <c r="B1023">
        <v>26</v>
      </c>
      <c r="C1023" t="s">
        <v>709</v>
      </c>
      <c r="D1023" t="s">
        <v>769</v>
      </c>
      <c r="E1023" t="s">
        <v>773</v>
      </c>
      <c r="F1023">
        <v>1497.71</v>
      </c>
      <c r="G1023">
        <v>0</v>
      </c>
      <c r="H1023" t="s">
        <v>602</v>
      </c>
      <c r="I1023">
        <v>20366781.58</v>
      </c>
      <c r="J1023" t="s">
        <v>641</v>
      </c>
    </row>
    <row r="1024" spans="1:10">
      <c r="A1024">
        <v>4</v>
      </c>
      <c r="B1024">
        <v>26</v>
      </c>
      <c r="C1024" t="s">
        <v>709</v>
      </c>
      <c r="D1024" t="s">
        <v>753</v>
      </c>
      <c r="E1024" t="s">
        <v>773</v>
      </c>
      <c r="F1024">
        <v>1018.44</v>
      </c>
      <c r="G1024">
        <v>0</v>
      </c>
      <c r="H1024" t="s">
        <v>602</v>
      </c>
      <c r="I1024">
        <v>20367800.02</v>
      </c>
      <c r="J1024" t="s">
        <v>641</v>
      </c>
    </row>
    <row r="1025" hidden="1" spans="1:10">
      <c r="A1025">
        <v>4</v>
      </c>
      <c r="B1025">
        <v>26</v>
      </c>
      <c r="C1025" t="s">
        <v>709</v>
      </c>
      <c r="D1025" t="s">
        <v>774</v>
      </c>
      <c r="E1025" t="s">
        <v>773</v>
      </c>
      <c r="F1025">
        <v>109592</v>
      </c>
      <c r="G1025">
        <v>0</v>
      </c>
      <c r="H1025" t="s">
        <v>602</v>
      </c>
      <c r="I1025">
        <v>20477392.02</v>
      </c>
      <c r="J1025" t="s">
        <v>641</v>
      </c>
    </row>
    <row r="1026" hidden="1" spans="1:10">
      <c r="A1026">
        <v>4</v>
      </c>
      <c r="B1026">
        <v>29</v>
      </c>
      <c r="C1026" t="s">
        <v>712</v>
      </c>
      <c r="D1026" t="s">
        <v>682</v>
      </c>
      <c r="E1026" t="s">
        <v>671</v>
      </c>
      <c r="F1026">
        <v>0</v>
      </c>
      <c r="G1026">
        <v>3771.98</v>
      </c>
      <c r="H1026" t="s">
        <v>602</v>
      </c>
      <c r="I1026">
        <v>20473620.04</v>
      </c>
      <c r="J1026" t="s">
        <v>641</v>
      </c>
    </row>
    <row r="1027" hidden="1" spans="1:10">
      <c r="A1027">
        <v>4</v>
      </c>
      <c r="B1027">
        <v>29</v>
      </c>
      <c r="C1027" t="s">
        <v>712</v>
      </c>
      <c r="D1027" t="s">
        <v>663</v>
      </c>
      <c r="E1027" t="s">
        <v>671</v>
      </c>
      <c r="F1027">
        <v>0</v>
      </c>
      <c r="G1027">
        <v>2141.12</v>
      </c>
      <c r="H1027" t="s">
        <v>602</v>
      </c>
      <c r="I1027">
        <v>20471478.92</v>
      </c>
      <c r="J1027" t="s">
        <v>641</v>
      </c>
    </row>
    <row r="1028" hidden="1" spans="1:10">
      <c r="A1028">
        <v>4</v>
      </c>
      <c r="B1028">
        <v>29</v>
      </c>
      <c r="C1028" t="s">
        <v>712</v>
      </c>
      <c r="D1028" t="s">
        <v>647</v>
      </c>
      <c r="E1028" t="s">
        <v>671</v>
      </c>
      <c r="F1028">
        <v>0</v>
      </c>
      <c r="G1028">
        <v>1140.6</v>
      </c>
      <c r="H1028" t="s">
        <v>602</v>
      </c>
      <c r="I1028">
        <v>20470338.32</v>
      </c>
      <c r="J1028" t="s">
        <v>641</v>
      </c>
    </row>
    <row r="1029" hidden="1" spans="1:10">
      <c r="A1029">
        <v>4</v>
      </c>
      <c r="B1029">
        <v>29</v>
      </c>
      <c r="C1029" t="s">
        <v>712</v>
      </c>
      <c r="D1029" t="s">
        <v>745</v>
      </c>
      <c r="E1029" t="s">
        <v>671</v>
      </c>
      <c r="F1029">
        <v>0</v>
      </c>
      <c r="G1029">
        <v>177643.22</v>
      </c>
      <c r="H1029" t="s">
        <v>602</v>
      </c>
      <c r="I1029">
        <v>20292695.1</v>
      </c>
      <c r="J1029" t="s">
        <v>641</v>
      </c>
    </row>
    <row r="1030" hidden="1" spans="1:10">
      <c r="A1030">
        <v>4</v>
      </c>
      <c r="B1030">
        <v>29</v>
      </c>
      <c r="C1030" t="s">
        <v>712</v>
      </c>
      <c r="D1030" t="s">
        <v>711</v>
      </c>
      <c r="E1030" t="s">
        <v>671</v>
      </c>
      <c r="F1030">
        <v>0</v>
      </c>
      <c r="G1030">
        <v>1450.77</v>
      </c>
      <c r="H1030" t="s">
        <v>602</v>
      </c>
      <c r="I1030">
        <v>20291244.33</v>
      </c>
      <c r="J1030" t="s">
        <v>641</v>
      </c>
    </row>
    <row r="1031" hidden="1" spans="1:10">
      <c r="A1031">
        <v>4</v>
      </c>
      <c r="B1031">
        <v>29</v>
      </c>
      <c r="C1031" t="s">
        <v>712</v>
      </c>
      <c r="D1031" t="s">
        <v>661</v>
      </c>
      <c r="E1031" t="s">
        <v>671</v>
      </c>
      <c r="F1031">
        <v>0</v>
      </c>
      <c r="G1031">
        <v>22611.87</v>
      </c>
      <c r="H1031" t="s">
        <v>602</v>
      </c>
      <c r="I1031">
        <v>20268632.46</v>
      </c>
      <c r="J1031" t="s">
        <v>641</v>
      </c>
    </row>
    <row r="1032" spans="1:10">
      <c r="A1032">
        <v>4</v>
      </c>
      <c r="B1032">
        <v>29</v>
      </c>
      <c r="C1032" t="s">
        <v>712</v>
      </c>
      <c r="D1032" t="s">
        <v>685</v>
      </c>
      <c r="E1032" t="s">
        <v>653</v>
      </c>
      <c r="F1032">
        <v>3884.06</v>
      </c>
      <c r="G1032">
        <v>0</v>
      </c>
      <c r="H1032" t="s">
        <v>602</v>
      </c>
      <c r="I1032">
        <v>20272516.52</v>
      </c>
      <c r="J1032" t="s">
        <v>641</v>
      </c>
    </row>
    <row r="1033" spans="1:10">
      <c r="A1033">
        <v>4</v>
      </c>
      <c r="B1033">
        <v>29</v>
      </c>
      <c r="C1033" t="s">
        <v>712</v>
      </c>
      <c r="D1033" t="s">
        <v>736</v>
      </c>
      <c r="E1033" t="s">
        <v>653</v>
      </c>
      <c r="F1033">
        <v>858.69</v>
      </c>
      <c r="G1033">
        <v>0</v>
      </c>
      <c r="H1033" t="s">
        <v>602</v>
      </c>
      <c r="I1033">
        <v>20273375.21</v>
      </c>
      <c r="J1033" t="s">
        <v>641</v>
      </c>
    </row>
    <row r="1034" spans="1:10">
      <c r="A1034">
        <v>4</v>
      </c>
      <c r="B1034">
        <v>29</v>
      </c>
      <c r="C1034" t="s">
        <v>712</v>
      </c>
      <c r="D1034" t="s">
        <v>719</v>
      </c>
      <c r="E1034" t="s">
        <v>653</v>
      </c>
      <c r="F1034">
        <v>2346.41</v>
      </c>
      <c r="G1034">
        <v>0</v>
      </c>
      <c r="H1034" t="s">
        <v>602</v>
      </c>
      <c r="I1034">
        <v>20275721.62</v>
      </c>
      <c r="J1034" t="s">
        <v>641</v>
      </c>
    </row>
    <row r="1035" spans="1:10">
      <c r="A1035">
        <v>4</v>
      </c>
      <c r="B1035">
        <v>29</v>
      </c>
      <c r="C1035" t="s">
        <v>712</v>
      </c>
      <c r="D1035" t="s">
        <v>708</v>
      </c>
      <c r="E1035" t="s">
        <v>653</v>
      </c>
      <c r="F1035">
        <v>1607.54</v>
      </c>
      <c r="G1035">
        <v>0</v>
      </c>
      <c r="H1035" t="s">
        <v>602</v>
      </c>
      <c r="I1035">
        <v>20277329.16</v>
      </c>
      <c r="J1035" t="s">
        <v>641</v>
      </c>
    </row>
    <row r="1036" spans="1:10">
      <c r="A1036">
        <v>4</v>
      </c>
      <c r="B1036">
        <v>29</v>
      </c>
      <c r="C1036" t="s">
        <v>712</v>
      </c>
      <c r="D1036" t="s">
        <v>740</v>
      </c>
      <c r="E1036" t="s">
        <v>653</v>
      </c>
      <c r="F1036">
        <v>6010.82</v>
      </c>
      <c r="G1036">
        <v>0</v>
      </c>
      <c r="H1036" t="s">
        <v>602</v>
      </c>
      <c r="I1036">
        <v>20283339.98</v>
      </c>
      <c r="J1036" t="s">
        <v>641</v>
      </c>
    </row>
    <row r="1037" spans="1:10">
      <c r="A1037">
        <v>4</v>
      </c>
      <c r="B1037">
        <v>29</v>
      </c>
      <c r="C1037" t="s">
        <v>712</v>
      </c>
      <c r="D1037" t="s">
        <v>658</v>
      </c>
      <c r="E1037" t="s">
        <v>653</v>
      </c>
      <c r="F1037">
        <v>1637.5</v>
      </c>
      <c r="G1037">
        <v>0</v>
      </c>
      <c r="H1037" t="s">
        <v>602</v>
      </c>
      <c r="I1037">
        <v>20284977.48</v>
      </c>
      <c r="J1037" t="s">
        <v>641</v>
      </c>
    </row>
    <row r="1038" spans="1:10">
      <c r="A1038">
        <v>4</v>
      </c>
      <c r="B1038">
        <v>29</v>
      </c>
      <c r="C1038" t="s">
        <v>712</v>
      </c>
      <c r="D1038" t="s">
        <v>752</v>
      </c>
      <c r="E1038" t="s">
        <v>653</v>
      </c>
      <c r="F1038">
        <v>4772.7</v>
      </c>
      <c r="G1038">
        <v>0</v>
      </c>
      <c r="H1038" t="s">
        <v>602</v>
      </c>
      <c r="I1038">
        <v>20289750.18</v>
      </c>
      <c r="J1038" t="s">
        <v>641</v>
      </c>
    </row>
    <row r="1039" spans="1:10">
      <c r="A1039">
        <v>4</v>
      </c>
      <c r="B1039">
        <v>29</v>
      </c>
      <c r="C1039" t="s">
        <v>712</v>
      </c>
      <c r="D1039" t="s">
        <v>753</v>
      </c>
      <c r="E1039" t="s">
        <v>653</v>
      </c>
      <c r="F1039">
        <v>169.74</v>
      </c>
      <c r="G1039">
        <v>0</v>
      </c>
      <c r="H1039" t="s">
        <v>602</v>
      </c>
      <c r="I1039">
        <v>20289919.92</v>
      </c>
      <c r="J1039" t="s">
        <v>641</v>
      </c>
    </row>
    <row r="1040" spans="1:10">
      <c r="A1040">
        <v>4</v>
      </c>
      <c r="B1040">
        <v>29</v>
      </c>
      <c r="C1040" t="s">
        <v>712</v>
      </c>
      <c r="D1040" t="s">
        <v>652</v>
      </c>
      <c r="E1040" t="s">
        <v>653</v>
      </c>
      <c r="F1040">
        <v>3205.1</v>
      </c>
      <c r="G1040">
        <v>0</v>
      </c>
      <c r="H1040" t="s">
        <v>602</v>
      </c>
      <c r="I1040">
        <v>20293125.02</v>
      </c>
      <c r="J1040" t="s">
        <v>641</v>
      </c>
    </row>
    <row r="1041" hidden="1" spans="1:10">
      <c r="A1041">
        <v>4</v>
      </c>
      <c r="B1041">
        <v>30</v>
      </c>
      <c r="C1041" t="s">
        <v>713</v>
      </c>
      <c r="D1041" t="s">
        <v>647</v>
      </c>
      <c r="E1041" t="s">
        <v>671</v>
      </c>
      <c r="F1041">
        <v>0</v>
      </c>
      <c r="G1041">
        <v>1150.61</v>
      </c>
      <c r="H1041" t="s">
        <v>602</v>
      </c>
      <c r="I1041">
        <v>20291974.41</v>
      </c>
      <c r="J1041" t="s">
        <v>641</v>
      </c>
    </row>
    <row r="1042" hidden="1" spans="1:10">
      <c r="A1042">
        <v>4</v>
      </c>
      <c r="B1042">
        <v>30</v>
      </c>
      <c r="C1042" t="s">
        <v>713</v>
      </c>
      <c r="D1042" t="s">
        <v>672</v>
      </c>
      <c r="E1042" t="s">
        <v>671</v>
      </c>
      <c r="F1042">
        <v>0</v>
      </c>
      <c r="G1042">
        <v>20320.68</v>
      </c>
      <c r="H1042" t="s">
        <v>602</v>
      </c>
      <c r="I1042">
        <v>20271653.73</v>
      </c>
      <c r="J1042" t="s">
        <v>641</v>
      </c>
    </row>
    <row r="1043" hidden="1" spans="1:10">
      <c r="A1043">
        <v>4</v>
      </c>
      <c r="B1043">
        <v>30</v>
      </c>
      <c r="C1043" t="s">
        <v>713</v>
      </c>
      <c r="D1043" t="s">
        <v>679</v>
      </c>
      <c r="E1043" t="s">
        <v>671</v>
      </c>
      <c r="F1043">
        <v>0</v>
      </c>
      <c r="G1043">
        <v>7794.14</v>
      </c>
      <c r="H1043" t="s">
        <v>602</v>
      </c>
      <c r="I1043">
        <v>20263859.59</v>
      </c>
      <c r="J1043" t="s">
        <v>641</v>
      </c>
    </row>
    <row r="1044" spans="1:10">
      <c r="A1044">
        <v>4</v>
      </c>
      <c r="B1044">
        <v>30</v>
      </c>
      <c r="C1044" t="s">
        <v>713</v>
      </c>
      <c r="D1044" t="s">
        <v>736</v>
      </c>
      <c r="E1044" t="s">
        <v>690</v>
      </c>
      <c r="F1044">
        <v>878.66</v>
      </c>
      <c r="G1044">
        <v>0</v>
      </c>
      <c r="H1044" t="s">
        <v>602</v>
      </c>
      <c r="I1044">
        <v>20264738.25</v>
      </c>
      <c r="J1044" t="s">
        <v>641</v>
      </c>
    </row>
    <row r="1045" spans="1:10">
      <c r="A1045">
        <v>4</v>
      </c>
      <c r="B1045">
        <v>30</v>
      </c>
      <c r="C1045" t="s">
        <v>713</v>
      </c>
      <c r="D1045" t="s">
        <v>735</v>
      </c>
      <c r="E1045" t="s">
        <v>690</v>
      </c>
      <c r="F1045">
        <v>1597.56</v>
      </c>
      <c r="G1045">
        <v>0</v>
      </c>
      <c r="H1045" t="s">
        <v>602</v>
      </c>
      <c r="I1045">
        <v>20266335.81</v>
      </c>
      <c r="J1045" t="s">
        <v>641</v>
      </c>
    </row>
    <row r="1046" spans="1:10">
      <c r="A1046">
        <v>4</v>
      </c>
      <c r="B1046">
        <v>30</v>
      </c>
      <c r="C1046" t="s">
        <v>713</v>
      </c>
      <c r="D1046" t="s">
        <v>738</v>
      </c>
      <c r="E1046" t="s">
        <v>690</v>
      </c>
      <c r="F1046">
        <v>1897.1</v>
      </c>
      <c r="G1046">
        <v>0</v>
      </c>
      <c r="H1046" t="s">
        <v>602</v>
      </c>
      <c r="I1046">
        <v>20268232.91</v>
      </c>
      <c r="J1046" t="s">
        <v>641</v>
      </c>
    </row>
    <row r="1047" spans="1:10">
      <c r="A1047">
        <v>4</v>
      </c>
      <c r="B1047">
        <v>30</v>
      </c>
      <c r="C1047" t="s">
        <v>713</v>
      </c>
      <c r="D1047" t="s">
        <v>657</v>
      </c>
      <c r="E1047" t="s">
        <v>690</v>
      </c>
      <c r="F1047">
        <v>4403.25</v>
      </c>
      <c r="G1047">
        <v>0</v>
      </c>
      <c r="H1047" t="s">
        <v>602</v>
      </c>
      <c r="I1047">
        <v>20272636.16</v>
      </c>
      <c r="J1047" t="s">
        <v>641</v>
      </c>
    </row>
    <row r="1048" spans="1:10">
      <c r="A1048">
        <v>4</v>
      </c>
      <c r="B1048">
        <v>30</v>
      </c>
      <c r="C1048" t="s">
        <v>713</v>
      </c>
      <c r="D1048" t="s">
        <v>719</v>
      </c>
      <c r="E1048" t="s">
        <v>690</v>
      </c>
      <c r="F1048">
        <v>2366.38</v>
      </c>
      <c r="G1048">
        <v>0</v>
      </c>
      <c r="H1048" t="s">
        <v>602</v>
      </c>
      <c r="I1048">
        <v>20275002.54</v>
      </c>
      <c r="J1048" t="s">
        <v>641</v>
      </c>
    </row>
    <row r="1049" spans="1:10">
      <c r="A1049">
        <v>4</v>
      </c>
      <c r="B1049">
        <v>30</v>
      </c>
      <c r="C1049" t="s">
        <v>713</v>
      </c>
      <c r="D1049" t="s">
        <v>673</v>
      </c>
      <c r="E1049" t="s">
        <v>690</v>
      </c>
      <c r="F1049">
        <v>62105.14</v>
      </c>
      <c r="G1049">
        <v>0</v>
      </c>
      <c r="H1049" t="s">
        <v>602</v>
      </c>
      <c r="I1049">
        <v>20337107.68</v>
      </c>
      <c r="J1049" t="s">
        <v>641</v>
      </c>
    </row>
    <row r="1050" spans="1:10">
      <c r="A1050">
        <v>4</v>
      </c>
      <c r="B1050">
        <v>30</v>
      </c>
      <c r="C1050" t="s">
        <v>713</v>
      </c>
      <c r="D1050" t="s">
        <v>708</v>
      </c>
      <c r="E1050" t="s">
        <v>690</v>
      </c>
      <c r="F1050">
        <v>1647.48</v>
      </c>
      <c r="G1050">
        <v>0</v>
      </c>
      <c r="H1050" t="s">
        <v>602</v>
      </c>
      <c r="I1050">
        <v>20338755.16</v>
      </c>
      <c r="J1050" t="s">
        <v>641</v>
      </c>
    </row>
    <row r="1051" spans="1:10">
      <c r="A1051">
        <v>4</v>
      </c>
      <c r="B1051">
        <v>30</v>
      </c>
      <c r="C1051" t="s">
        <v>713</v>
      </c>
      <c r="D1051" t="s">
        <v>680</v>
      </c>
      <c r="E1051" t="s">
        <v>690</v>
      </c>
      <c r="F1051">
        <v>2016.9</v>
      </c>
      <c r="G1051">
        <v>0</v>
      </c>
      <c r="H1051" t="s">
        <v>602</v>
      </c>
      <c r="I1051">
        <v>20340772.06</v>
      </c>
      <c r="J1051" t="s">
        <v>641</v>
      </c>
    </row>
    <row r="1052" spans="1:10">
      <c r="A1052">
        <v>4</v>
      </c>
      <c r="B1052">
        <v>30</v>
      </c>
      <c r="C1052" t="s">
        <v>713</v>
      </c>
      <c r="D1052" t="s">
        <v>752</v>
      </c>
      <c r="E1052" t="s">
        <v>690</v>
      </c>
      <c r="F1052">
        <v>9245.86</v>
      </c>
      <c r="G1052">
        <v>0</v>
      </c>
      <c r="H1052" t="s">
        <v>602</v>
      </c>
      <c r="I1052">
        <v>20350017.92</v>
      </c>
      <c r="J1052" t="s">
        <v>641</v>
      </c>
    </row>
    <row r="1053" spans="1:10">
      <c r="A1053">
        <v>4</v>
      </c>
      <c r="B1053">
        <v>30</v>
      </c>
      <c r="C1053" t="s">
        <v>713</v>
      </c>
      <c r="D1053" t="s">
        <v>760</v>
      </c>
      <c r="E1053" t="s">
        <v>690</v>
      </c>
      <c r="F1053">
        <v>29954.3</v>
      </c>
      <c r="G1053">
        <v>0</v>
      </c>
      <c r="H1053" t="s">
        <v>602</v>
      </c>
      <c r="I1053">
        <v>20379972.22</v>
      </c>
      <c r="J1053" t="s">
        <v>641</v>
      </c>
    </row>
    <row r="1054" spans="1:10">
      <c r="A1054">
        <v>4</v>
      </c>
      <c r="B1054">
        <v>30</v>
      </c>
      <c r="C1054" t="s">
        <v>713</v>
      </c>
      <c r="D1054" t="s">
        <v>753</v>
      </c>
      <c r="E1054" t="s">
        <v>690</v>
      </c>
      <c r="F1054">
        <v>169.74</v>
      </c>
      <c r="G1054">
        <v>0</v>
      </c>
      <c r="H1054" t="s">
        <v>602</v>
      </c>
      <c r="I1054">
        <v>20380141.96</v>
      </c>
      <c r="J1054" t="s">
        <v>641</v>
      </c>
    </row>
    <row r="1055" spans="1:10">
      <c r="A1055">
        <v>4</v>
      </c>
      <c r="B1055">
        <v>30</v>
      </c>
      <c r="C1055" t="s">
        <v>713</v>
      </c>
      <c r="D1055" t="s">
        <v>754</v>
      </c>
      <c r="E1055" t="s">
        <v>690</v>
      </c>
      <c r="F1055">
        <v>7548.47</v>
      </c>
      <c r="G1055">
        <v>0</v>
      </c>
      <c r="H1055" t="s">
        <v>602</v>
      </c>
      <c r="I1055">
        <v>20387690.43</v>
      </c>
      <c r="J1055" t="s">
        <v>641</v>
      </c>
    </row>
    <row r="1056" spans="1:10">
      <c r="A1056">
        <v>4</v>
      </c>
      <c r="B1056">
        <v>30</v>
      </c>
      <c r="C1056" t="s">
        <v>713</v>
      </c>
      <c r="D1056" t="s">
        <v>775</v>
      </c>
      <c r="E1056" t="s">
        <v>690</v>
      </c>
      <c r="F1056">
        <v>1437.8</v>
      </c>
      <c r="G1056">
        <v>0</v>
      </c>
      <c r="H1056" t="s">
        <v>602</v>
      </c>
      <c r="I1056">
        <v>20389128.23</v>
      </c>
      <c r="J1056" t="s">
        <v>641</v>
      </c>
    </row>
    <row r="1057" hidden="1" spans="4:9">
      <c r="D1057" t="s">
        <v>726</v>
      </c>
      <c r="F1057">
        <v>8480403.98</v>
      </c>
      <c r="G1057">
        <v>932183.69</v>
      </c>
      <c r="H1057" t="s">
        <v>602</v>
      </c>
      <c r="I1057">
        <v>20389128.23</v>
      </c>
    </row>
    <row r="1058" hidden="1" spans="4:9">
      <c r="D1058" t="s">
        <v>727</v>
      </c>
      <c r="F1058">
        <v>39936185.95</v>
      </c>
      <c r="G1058">
        <v>31031182.98</v>
      </c>
      <c r="H1058" t="s">
        <v>602</v>
      </c>
      <c r="I1058">
        <v>20389128.23</v>
      </c>
    </row>
    <row r="1059" hidden="1" spans="1:10">
      <c r="A1059">
        <v>5</v>
      </c>
      <c r="B1059">
        <v>6</v>
      </c>
      <c r="C1059" t="s">
        <v>730</v>
      </c>
      <c r="D1059" t="s">
        <v>639</v>
      </c>
      <c r="E1059" t="s">
        <v>640</v>
      </c>
      <c r="F1059">
        <v>0</v>
      </c>
      <c r="G1059">
        <v>1570.83</v>
      </c>
      <c r="H1059" t="s">
        <v>602</v>
      </c>
      <c r="I1059">
        <v>20387557.4</v>
      </c>
      <c r="J1059" t="s">
        <v>641</v>
      </c>
    </row>
    <row r="1060" hidden="1" spans="1:10">
      <c r="A1060">
        <v>5</v>
      </c>
      <c r="B1060">
        <v>6</v>
      </c>
      <c r="C1060" t="s">
        <v>730</v>
      </c>
      <c r="D1060" t="s">
        <v>696</v>
      </c>
      <c r="E1060" t="s">
        <v>640</v>
      </c>
      <c r="F1060">
        <v>0</v>
      </c>
      <c r="G1060">
        <v>860.45</v>
      </c>
      <c r="H1060" t="s">
        <v>602</v>
      </c>
      <c r="I1060">
        <v>20386696.95</v>
      </c>
      <c r="J1060" t="s">
        <v>641</v>
      </c>
    </row>
    <row r="1061" hidden="1" spans="1:10">
      <c r="A1061">
        <v>5</v>
      </c>
      <c r="B1061">
        <v>6</v>
      </c>
      <c r="C1061" t="s">
        <v>730</v>
      </c>
      <c r="D1061" t="s">
        <v>647</v>
      </c>
      <c r="E1061" t="s">
        <v>640</v>
      </c>
      <c r="F1061">
        <v>0</v>
      </c>
      <c r="G1061">
        <v>1130.6</v>
      </c>
      <c r="H1061" t="s">
        <v>602</v>
      </c>
      <c r="I1061">
        <v>20385566.35</v>
      </c>
      <c r="J1061" t="s">
        <v>641</v>
      </c>
    </row>
    <row r="1062" hidden="1" spans="1:10">
      <c r="A1062">
        <v>5</v>
      </c>
      <c r="B1062">
        <v>6</v>
      </c>
      <c r="C1062" t="s">
        <v>730</v>
      </c>
      <c r="D1062" t="s">
        <v>672</v>
      </c>
      <c r="E1062" t="s">
        <v>640</v>
      </c>
      <c r="F1062">
        <v>0</v>
      </c>
      <c r="G1062">
        <v>19860.44</v>
      </c>
      <c r="H1062" t="s">
        <v>602</v>
      </c>
      <c r="I1062">
        <v>20365705.91</v>
      </c>
      <c r="J1062" t="s">
        <v>641</v>
      </c>
    </row>
    <row r="1063" hidden="1" spans="1:10">
      <c r="A1063">
        <v>5</v>
      </c>
      <c r="B1063">
        <v>6</v>
      </c>
      <c r="C1063" t="s">
        <v>730</v>
      </c>
      <c r="D1063" t="s">
        <v>776</v>
      </c>
      <c r="E1063" t="s">
        <v>640</v>
      </c>
      <c r="F1063">
        <v>0</v>
      </c>
      <c r="G1063">
        <v>10335.43</v>
      </c>
      <c r="H1063" t="s">
        <v>602</v>
      </c>
      <c r="I1063">
        <v>20355370.48</v>
      </c>
      <c r="J1063" t="s">
        <v>641</v>
      </c>
    </row>
    <row r="1064" hidden="1" spans="1:10">
      <c r="A1064">
        <v>5</v>
      </c>
      <c r="B1064">
        <v>6</v>
      </c>
      <c r="C1064" t="s">
        <v>730</v>
      </c>
      <c r="D1064" t="s">
        <v>745</v>
      </c>
      <c r="E1064" t="s">
        <v>640</v>
      </c>
      <c r="F1064">
        <v>0</v>
      </c>
      <c r="G1064">
        <v>403581.8</v>
      </c>
      <c r="H1064" t="s">
        <v>602</v>
      </c>
      <c r="I1064">
        <v>19951788.68</v>
      </c>
      <c r="J1064" t="s">
        <v>641</v>
      </c>
    </row>
    <row r="1065" hidden="1" spans="1:10">
      <c r="A1065">
        <v>5</v>
      </c>
      <c r="B1065">
        <v>6</v>
      </c>
      <c r="C1065" t="s">
        <v>730</v>
      </c>
      <c r="D1065" t="s">
        <v>661</v>
      </c>
      <c r="E1065" t="s">
        <v>640</v>
      </c>
      <c r="F1065">
        <v>0</v>
      </c>
      <c r="G1065">
        <v>10455.49</v>
      </c>
      <c r="H1065" t="s">
        <v>602</v>
      </c>
      <c r="I1065">
        <v>19941333.19</v>
      </c>
      <c r="J1065" t="s">
        <v>641</v>
      </c>
    </row>
    <row r="1066" hidden="1" spans="1:10">
      <c r="A1066">
        <v>5</v>
      </c>
      <c r="B1066">
        <v>6</v>
      </c>
      <c r="C1066" t="s">
        <v>730</v>
      </c>
      <c r="D1066" t="s">
        <v>683</v>
      </c>
      <c r="E1066" t="s">
        <v>640</v>
      </c>
      <c r="F1066">
        <v>0</v>
      </c>
      <c r="G1066">
        <v>4932.59</v>
      </c>
      <c r="H1066" t="s">
        <v>602</v>
      </c>
      <c r="I1066">
        <v>19936400.6</v>
      </c>
      <c r="J1066" t="s">
        <v>641</v>
      </c>
    </row>
    <row r="1067" hidden="1" spans="1:10">
      <c r="A1067">
        <v>5</v>
      </c>
      <c r="B1067">
        <v>6</v>
      </c>
      <c r="C1067" t="s">
        <v>730</v>
      </c>
      <c r="D1067" t="s">
        <v>692</v>
      </c>
      <c r="E1067" t="s">
        <v>640</v>
      </c>
      <c r="F1067">
        <v>0</v>
      </c>
      <c r="G1067">
        <v>4592.43</v>
      </c>
      <c r="H1067" t="s">
        <v>602</v>
      </c>
      <c r="I1067">
        <v>19931808.17</v>
      </c>
      <c r="J1067" t="s">
        <v>641</v>
      </c>
    </row>
    <row r="1068" spans="1:10">
      <c r="A1068">
        <v>5</v>
      </c>
      <c r="B1068">
        <v>6</v>
      </c>
      <c r="C1068" t="s">
        <v>730</v>
      </c>
      <c r="D1068" t="s">
        <v>721</v>
      </c>
      <c r="E1068" t="s">
        <v>653</v>
      </c>
      <c r="F1068">
        <v>19120.79</v>
      </c>
      <c r="G1068">
        <v>0</v>
      </c>
      <c r="H1068" t="s">
        <v>602</v>
      </c>
      <c r="I1068">
        <v>19950928.96</v>
      </c>
      <c r="J1068" t="s">
        <v>641</v>
      </c>
    </row>
    <row r="1069" spans="1:10">
      <c r="A1069">
        <v>5</v>
      </c>
      <c r="B1069">
        <v>6</v>
      </c>
      <c r="C1069" t="s">
        <v>730</v>
      </c>
      <c r="D1069" t="s">
        <v>673</v>
      </c>
      <c r="E1069" t="s">
        <v>653</v>
      </c>
      <c r="F1069">
        <v>13339.62</v>
      </c>
      <c r="G1069">
        <v>0</v>
      </c>
      <c r="H1069" t="s">
        <v>602</v>
      </c>
      <c r="I1069">
        <v>19964268.58</v>
      </c>
      <c r="J1069" t="s">
        <v>641</v>
      </c>
    </row>
    <row r="1070" spans="1:10">
      <c r="A1070">
        <v>5</v>
      </c>
      <c r="B1070">
        <v>6</v>
      </c>
      <c r="C1070" t="s">
        <v>730</v>
      </c>
      <c r="D1070" t="s">
        <v>753</v>
      </c>
      <c r="E1070" t="s">
        <v>653</v>
      </c>
      <c r="F1070">
        <v>2376.36</v>
      </c>
      <c r="G1070">
        <v>0</v>
      </c>
      <c r="H1070" t="s">
        <v>602</v>
      </c>
      <c r="I1070">
        <v>19966644.94</v>
      </c>
      <c r="J1070" t="s">
        <v>641</v>
      </c>
    </row>
    <row r="1071" spans="1:10">
      <c r="A1071">
        <v>5</v>
      </c>
      <c r="B1071">
        <v>6</v>
      </c>
      <c r="C1071" t="s">
        <v>730</v>
      </c>
      <c r="D1071" t="s">
        <v>675</v>
      </c>
      <c r="E1071" t="s">
        <v>653</v>
      </c>
      <c r="F1071">
        <v>1637.5</v>
      </c>
      <c r="G1071">
        <v>0</v>
      </c>
      <c r="H1071" t="s">
        <v>602</v>
      </c>
      <c r="I1071">
        <v>19968282.44</v>
      </c>
      <c r="J1071" t="s">
        <v>641</v>
      </c>
    </row>
    <row r="1072" spans="1:10">
      <c r="A1072">
        <v>5</v>
      </c>
      <c r="B1072">
        <v>6</v>
      </c>
      <c r="C1072" t="s">
        <v>730</v>
      </c>
      <c r="D1072" t="s">
        <v>754</v>
      </c>
      <c r="E1072" t="s">
        <v>653</v>
      </c>
      <c r="F1072">
        <v>7368.73</v>
      </c>
      <c r="G1072">
        <v>0</v>
      </c>
      <c r="H1072" t="s">
        <v>602</v>
      </c>
      <c r="I1072">
        <v>19975651.17</v>
      </c>
      <c r="J1072" t="s">
        <v>641</v>
      </c>
    </row>
    <row r="1073" hidden="1" spans="1:10">
      <c r="A1073">
        <v>5</v>
      </c>
      <c r="B1073">
        <v>7</v>
      </c>
      <c r="C1073" t="s">
        <v>720</v>
      </c>
      <c r="D1073" t="s">
        <v>745</v>
      </c>
      <c r="E1073" t="s">
        <v>671</v>
      </c>
      <c r="F1073">
        <v>0</v>
      </c>
      <c r="G1073">
        <v>58530.73</v>
      </c>
      <c r="H1073" t="s">
        <v>602</v>
      </c>
      <c r="I1073">
        <v>19917120.44</v>
      </c>
      <c r="J1073" t="s">
        <v>641</v>
      </c>
    </row>
    <row r="1074" hidden="1" spans="1:10">
      <c r="A1074">
        <v>5</v>
      </c>
      <c r="B1074">
        <v>7</v>
      </c>
      <c r="C1074" t="s">
        <v>720</v>
      </c>
      <c r="D1074" t="s">
        <v>646</v>
      </c>
      <c r="E1074" t="s">
        <v>671</v>
      </c>
      <c r="F1074">
        <v>0</v>
      </c>
      <c r="G1074">
        <v>1610.85</v>
      </c>
      <c r="H1074" t="s">
        <v>602</v>
      </c>
      <c r="I1074">
        <v>19915509.59</v>
      </c>
      <c r="J1074" t="s">
        <v>641</v>
      </c>
    </row>
    <row r="1075" hidden="1" spans="1:10">
      <c r="A1075">
        <v>5</v>
      </c>
      <c r="B1075">
        <v>7</v>
      </c>
      <c r="C1075" t="s">
        <v>720</v>
      </c>
      <c r="D1075" t="s">
        <v>672</v>
      </c>
      <c r="E1075" t="s">
        <v>671</v>
      </c>
      <c r="F1075">
        <v>0</v>
      </c>
      <c r="G1075">
        <v>6553.44</v>
      </c>
      <c r="H1075" t="s">
        <v>602</v>
      </c>
      <c r="I1075">
        <v>19908956.15</v>
      </c>
      <c r="J1075" t="s">
        <v>641</v>
      </c>
    </row>
    <row r="1076" hidden="1" spans="1:10">
      <c r="A1076">
        <v>5</v>
      </c>
      <c r="B1076">
        <v>7</v>
      </c>
      <c r="C1076" t="s">
        <v>720</v>
      </c>
      <c r="D1076" t="s">
        <v>661</v>
      </c>
      <c r="E1076" t="s">
        <v>671</v>
      </c>
      <c r="F1076">
        <v>0</v>
      </c>
      <c r="G1076">
        <v>14777.75</v>
      </c>
      <c r="H1076" t="s">
        <v>602</v>
      </c>
      <c r="I1076">
        <v>19894178.4</v>
      </c>
      <c r="J1076" t="s">
        <v>641</v>
      </c>
    </row>
    <row r="1077" hidden="1" spans="1:10">
      <c r="A1077">
        <v>5</v>
      </c>
      <c r="B1077">
        <v>7</v>
      </c>
      <c r="C1077" t="s">
        <v>720</v>
      </c>
      <c r="D1077" t="s">
        <v>683</v>
      </c>
      <c r="E1077" t="s">
        <v>671</v>
      </c>
      <c r="F1077">
        <v>0</v>
      </c>
      <c r="G1077">
        <v>9455.01</v>
      </c>
      <c r="H1077" t="s">
        <v>602</v>
      </c>
      <c r="I1077">
        <v>19884723.39</v>
      </c>
      <c r="J1077" t="s">
        <v>641</v>
      </c>
    </row>
    <row r="1078" spans="1:10">
      <c r="A1078">
        <v>5</v>
      </c>
      <c r="B1078">
        <v>7</v>
      </c>
      <c r="C1078" t="s">
        <v>720</v>
      </c>
      <c r="D1078" t="s">
        <v>668</v>
      </c>
      <c r="E1078" t="s">
        <v>653</v>
      </c>
      <c r="F1078">
        <v>10034.66</v>
      </c>
      <c r="G1078">
        <v>0</v>
      </c>
      <c r="H1078" t="s">
        <v>602</v>
      </c>
      <c r="I1078">
        <v>19894758.05</v>
      </c>
      <c r="J1078" t="s">
        <v>641</v>
      </c>
    </row>
    <row r="1079" spans="1:10">
      <c r="A1079">
        <v>5</v>
      </c>
      <c r="B1079">
        <v>7</v>
      </c>
      <c r="C1079" t="s">
        <v>720</v>
      </c>
      <c r="D1079" t="s">
        <v>699</v>
      </c>
      <c r="E1079" t="s">
        <v>653</v>
      </c>
      <c r="F1079">
        <v>5192.07</v>
      </c>
      <c r="G1079">
        <v>0</v>
      </c>
      <c r="H1079" t="s">
        <v>602</v>
      </c>
      <c r="I1079">
        <v>19899950.12</v>
      </c>
      <c r="J1079" t="s">
        <v>641</v>
      </c>
    </row>
    <row r="1080" spans="1:10">
      <c r="A1080">
        <v>5</v>
      </c>
      <c r="B1080">
        <v>7</v>
      </c>
      <c r="C1080" t="s">
        <v>720</v>
      </c>
      <c r="D1080" t="s">
        <v>673</v>
      </c>
      <c r="E1080" t="s">
        <v>653</v>
      </c>
      <c r="F1080">
        <v>20388.86</v>
      </c>
      <c r="G1080">
        <v>0</v>
      </c>
      <c r="H1080" t="s">
        <v>602</v>
      </c>
      <c r="I1080">
        <v>19920338.98</v>
      </c>
      <c r="J1080" t="s">
        <v>641</v>
      </c>
    </row>
    <row r="1081" spans="1:10">
      <c r="A1081">
        <v>5</v>
      </c>
      <c r="B1081">
        <v>7</v>
      </c>
      <c r="C1081" t="s">
        <v>720</v>
      </c>
      <c r="D1081" t="s">
        <v>675</v>
      </c>
      <c r="E1081" t="s">
        <v>653</v>
      </c>
      <c r="F1081">
        <v>15206.72</v>
      </c>
      <c r="G1081">
        <v>0</v>
      </c>
      <c r="H1081" t="s">
        <v>602</v>
      </c>
      <c r="I1081">
        <v>19935545.7</v>
      </c>
      <c r="J1081" t="s">
        <v>641</v>
      </c>
    </row>
    <row r="1082" spans="1:10">
      <c r="A1082">
        <v>5</v>
      </c>
      <c r="B1082">
        <v>7</v>
      </c>
      <c r="C1082" t="s">
        <v>720</v>
      </c>
      <c r="D1082" t="s">
        <v>719</v>
      </c>
      <c r="E1082" t="s">
        <v>653</v>
      </c>
      <c r="F1082">
        <v>3514.62</v>
      </c>
      <c r="G1082">
        <v>0</v>
      </c>
      <c r="H1082" t="s">
        <v>602</v>
      </c>
      <c r="I1082">
        <v>19939060.32</v>
      </c>
      <c r="J1082" t="s">
        <v>641</v>
      </c>
    </row>
    <row r="1083" spans="1:10">
      <c r="A1083">
        <v>5</v>
      </c>
      <c r="B1083">
        <v>7</v>
      </c>
      <c r="C1083" t="s">
        <v>720</v>
      </c>
      <c r="D1083" t="s">
        <v>657</v>
      </c>
      <c r="E1083" t="s">
        <v>653</v>
      </c>
      <c r="F1083">
        <v>4403.25</v>
      </c>
      <c r="G1083">
        <v>0</v>
      </c>
      <c r="H1083" t="s">
        <v>602</v>
      </c>
      <c r="I1083">
        <v>19943463.57</v>
      </c>
      <c r="J1083" t="s">
        <v>641</v>
      </c>
    </row>
    <row r="1084" spans="1:10">
      <c r="A1084">
        <v>5</v>
      </c>
      <c r="B1084">
        <v>7</v>
      </c>
      <c r="C1084" t="s">
        <v>720</v>
      </c>
      <c r="D1084" t="s">
        <v>658</v>
      </c>
      <c r="E1084" t="s">
        <v>653</v>
      </c>
      <c r="F1084">
        <v>1677.44</v>
      </c>
      <c r="G1084">
        <v>0</v>
      </c>
      <c r="H1084" t="s">
        <v>602</v>
      </c>
      <c r="I1084">
        <v>19945141.01</v>
      </c>
      <c r="J1084" t="s">
        <v>641</v>
      </c>
    </row>
    <row r="1085" spans="1:10">
      <c r="A1085">
        <v>5</v>
      </c>
      <c r="B1085">
        <v>7</v>
      </c>
      <c r="C1085" t="s">
        <v>720</v>
      </c>
      <c r="D1085" t="s">
        <v>752</v>
      </c>
      <c r="E1085" t="s">
        <v>653</v>
      </c>
      <c r="F1085">
        <v>6829.56</v>
      </c>
      <c r="G1085">
        <v>0</v>
      </c>
      <c r="H1085" t="s">
        <v>602</v>
      </c>
      <c r="I1085">
        <v>19951970.57</v>
      </c>
      <c r="J1085" t="s">
        <v>641</v>
      </c>
    </row>
    <row r="1086" spans="1:10">
      <c r="A1086">
        <v>5</v>
      </c>
      <c r="B1086">
        <v>7</v>
      </c>
      <c r="C1086" t="s">
        <v>720</v>
      </c>
      <c r="D1086" t="s">
        <v>760</v>
      </c>
      <c r="E1086" t="s">
        <v>653</v>
      </c>
      <c r="F1086">
        <v>13669.09</v>
      </c>
      <c r="G1086">
        <v>0</v>
      </c>
      <c r="H1086" t="s">
        <v>602</v>
      </c>
      <c r="I1086">
        <v>19965639.66</v>
      </c>
      <c r="J1086" t="s">
        <v>641</v>
      </c>
    </row>
    <row r="1087" spans="1:10">
      <c r="A1087">
        <v>5</v>
      </c>
      <c r="B1087">
        <v>7</v>
      </c>
      <c r="C1087" t="s">
        <v>720</v>
      </c>
      <c r="D1087" t="s">
        <v>753</v>
      </c>
      <c r="E1087" t="s">
        <v>653</v>
      </c>
      <c r="F1087">
        <v>3674.47</v>
      </c>
      <c r="G1087">
        <v>0</v>
      </c>
      <c r="H1087" t="s">
        <v>602</v>
      </c>
      <c r="I1087">
        <v>19969314.13</v>
      </c>
      <c r="J1087" t="s">
        <v>641</v>
      </c>
    </row>
    <row r="1088" hidden="1" spans="1:10">
      <c r="A1088">
        <v>5</v>
      </c>
      <c r="B1088">
        <v>8</v>
      </c>
      <c r="C1088" t="s">
        <v>732</v>
      </c>
      <c r="D1088" t="s">
        <v>696</v>
      </c>
      <c r="E1088" t="s">
        <v>671</v>
      </c>
      <c r="F1088">
        <v>0</v>
      </c>
      <c r="G1088">
        <v>840.44</v>
      </c>
      <c r="H1088" t="s">
        <v>602</v>
      </c>
      <c r="I1088">
        <v>19968473.69</v>
      </c>
      <c r="J1088" t="s">
        <v>641</v>
      </c>
    </row>
    <row r="1089" hidden="1" spans="1:10">
      <c r="A1089">
        <v>5</v>
      </c>
      <c r="B1089">
        <v>8</v>
      </c>
      <c r="C1089" t="s">
        <v>732</v>
      </c>
      <c r="D1089" t="s">
        <v>644</v>
      </c>
      <c r="E1089" t="s">
        <v>671</v>
      </c>
      <c r="F1089">
        <v>0</v>
      </c>
      <c r="G1089">
        <v>2451.29</v>
      </c>
      <c r="H1089" t="s">
        <v>602</v>
      </c>
      <c r="I1089">
        <v>19966022.4</v>
      </c>
      <c r="J1089" t="s">
        <v>641</v>
      </c>
    </row>
    <row r="1090" hidden="1" spans="1:10">
      <c r="A1090">
        <v>5</v>
      </c>
      <c r="B1090">
        <v>8</v>
      </c>
      <c r="C1090" t="s">
        <v>732</v>
      </c>
      <c r="D1090" t="s">
        <v>683</v>
      </c>
      <c r="E1090" t="s">
        <v>671</v>
      </c>
      <c r="F1090">
        <v>0</v>
      </c>
      <c r="G1090">
        <v>3822.02</v>
      </c>
      <c r="H1090" t="s">
        <v>602</v>
      </c>
      <c r="I1090">
        <v>19962200.38</v>
      </c>
      <c r="J1090" t="s">
        <v>641</v>
      </c>
    </row>
    <row r="1091" hidden="1" spans="1:10">
      <c r="A1091">
        <v>5</v>
      </c>
      <c r="B1091">
        <v>8</v>
      </c>
      <c r="C1091" t="s">
        <v>732</v>
      </c>
      <c r="D1091" t="s">
        <v>745</v>
      </c>
      <c r="E1091" t="s">
        <v>671</v>
      </c>
      <c r="F1091">
        <v>0</v>
      </c>
      <c r="G1091">
        <v>58080.48</v>
      </c>
      <c r="H1091" t="s">
        <v>602</v>
      </c>
      <c r="I1091">
        <v>19904119.9</v>
      </c>
      <c r="J1091" t="s">
        <v>641</v>
      </c>
    </row>
    <row r="1092" hidden="1" spans="1:10">
      <c r="A1092">
        <v>5</v>
      </c>
      <c r="B1092">
        <v>8</v>
      </c>
      <c r="C1092" t="s">
        <v>732</v>
      </c>
      <c r="D1092" t="s">
        <v>672</v>
      </c>
      <c r="E1092" t="s">
        <v>671</v>
      </c>
      <c r="F1092">
        <v>0</v>
      </c>
      <c r="G1092">
        <v>13106.88</v>
      </c>
      <c r="H1092" t="s">
        <v>602</v>
      </c>
      <c r="I1092">
        <v>19891013.02</v>
      </c>
      <c r="J1092" t="s">
        <v>641</v>
      </c>
    </row>
    <row r="1093" spans="1:10">
      <c r="A1093">
        <v>5</v>
      </c>
      <c r="B1093">
        <v>8</v>
      </c>
      <c r="C1093" t="s">
        <v>732</v>
      </c>
      <c r="D1093" t="s">
        <v>752</v>
      </c>
      <c r="E1093" t="s">
        <v>653</v>
      </c>
      <c r="F1093">
        <v>4393.28</v>
      </c>
      <c r="G1093">
        <v>0</v>
      </c>
      <c r="H1093" t="s">
        <v>602</v>
      </c>
      <c r="I1093">
        <v>19895406.3</v>
      </c>
      <c r="J1093" t="s">
        <v>641</v>
      </c>
    </row>
    <row r="1094" spans="1:10">
      <c r="A1094">
        <v>5</v>
      </c>
      <c r="B1094">
        <v>8</v>
      </c>
      <c r="C1094" t="s">
        <v>732</v>
      </c>
      <c r="D1094" t="s">
        <v>760</v>
      </c>
      <c r="E1094" t="s">
        <v>653</v>
      </c>
      <c r="F1094">
        <v>24013.3</v>
      </c>
      <c r="G1094">
        <v>0</v>
      </c>
      <c r="H1094" t="s">
        <v>602</v>
      </c>
      <c r="I1094">
        <v>19919419.6</v>
      </c>
      <c r="J1094" t="s">
        <v>641</v>
      </c>
    </row>
    <row r="1095" spans="1:10">
      <c r="A1095">
        <v>5</v>
      </c>
      <c r="B1095">
        <v>8</v>
      </c>
      <c r="C1095" t="s">
        <v>732</v>
      </c>
      <c r="D1095" t="s">
        <v>753</v>
      </c>
      <c r="E1095" t="s">
        <v>653</v>
      </c>
      <c r="F1095">
        <v>3175.14</v>
      </c>
      <c r="G1095">
        <v>0</v>
      </c>
      <c r="H1095" t="s">
        <v>602</v>
      </c>
      <c r="I1095">
        <v>19922594.74</v>
      </c>
      <c r="J1095" t="s">
        <v>641</v>
      </c>
    </row>
    <row r="1096" spans="1:10">
      <c r="A1096">
        <v>5</v>
      </c>
      <c r="B1096">
        <v>8</v>
      </c>
      <c r="C1096" t="s">
        <v>732</v>
      </c>
      <c r="D1096" t="s">
        <v>754</v>
      </c>
      <c r="E1096" t="s">
        <v>653</v>
      </c>
      <c r="F1096">
        <v>1238.11</v>
      </c>
      <c r="G1096">
        <v>0</v>
      </c>
      <c r="H1096" t="s">
        <v>602</v>
      </c>
      <c r="I1096">
        <v>19923832.85</v>
      </c>
      <c r="J1096" t="s">
        <v>641</v>
      </c>
    </row>
    <row r="1097" spans="1:10">
      <c r="A1097">
        <v>5</v>
      </c>
      <c r="B1097">
        <v>8</v>
      </c>
      <c r="C1097" t="s">
        <v>732</v>
      </c>
      <c r="D1097" t="s">
        <v>775</v>
      </c>
      <c r="E1097" t="s">
        <v>653</v>
      </c>
      <c r="F1097">
        <v>1397.86</v>
      </c>
      <c r="G1097">
        <v>0</v>
      </c>
      <c r="H1097" t="s">
        <v>602</v>
      </c>
      <c r="I1097">
        <v>19925230.71</v>
      </c>
      <c r="J1097" t="s">
        <v>641</v>
      </c>
    </row>
    <row r="1098" spans="1:10">
      <c r="A1098">
        <v>5</v>
      </c>
      <c r="B1098">
        <v>8</v>
      </c>
      <c r="C1098" t="s">
        <v>732</v>
      </c>
      <c r="D1098" t="s">
        <v>767</v>
      </c>
      <c r="E1098" t="s">
        <v>653</v>
      </c>
      <c r="F1098">
        <v>54297.09</v>
      </c>
      <c r="G1098">
        <v>0</v>
      </c>
      <c r="H1098" t="s">
        <v>602</v>
      </c>
      <c r="I1098">
        <v>19979527.8</v>
      </c>
      <c r="J1098" t="s">
        <v>641</v>
      </c>
    </row>
    <row r="1099" spans="1:10">
      <c r="A1099">
        <v>5</v>
      </c>
      <c r="B1099">
        <v>8</v>
      </c>
      <c r="C1099" t="s">
        <v>732</v>
      </c>
      <c r="D1099" t="s">
        <v>777</v>
      </c>
      <c r="E1099" t="s">
        <v>653</v>
      </c>
      <c r="F1099">
        <v>499437.19</v>
      </c>
      <c r="G1099">
        <v>0</v>
      </c>
      <c r="H1099" t="s">
        <v>602</v>
      </c>
      <c r="I1099">
        <v>20478964.99</v>
      </c>
      <c r="J1099" t="s">
        <v>641</v>
      </c>
    </row>
    <row r="1100" spans="1:10">
      <c r="A1100">
        <v>5</v>
      </c>
      <c r="B1100">
        <v>8</v>
      </c>
      <c r="C1100" t="s">
        <v>732</v>
      </c>
      <c r="D1100" t="s">
        <v>740</v>
      </c>
      <c r="E1100" t="s">
        <v>653</v>
      </c>
      <c r="F1100">
        <v>7628.32</v>
      </c>
      <c r="G1100">
        <v>0</v>
      </c>
      <c r="H1100" t="s">
        <v>602</v>
      </c>
      <c r="I1100">
        <v>20486593.31</v>
      </c>
      <c r="J1100" t="s">
        <v>641</v>
      </c>
    </row>
    <row r="1101" spans="1:10">
      <c r="A1101">
        <v>5</v>
      </c>
      <c r="B1101">
        <v>8</v>
      </c>
      <c r="C1101" t="s">
        <v>732</v>
      </c>
      <c r="D1101" t="s">
        <v>673</v>
      </c>
      <c r="E1101" t="s">
        <v>653</v>
      </c>
      <c r="F1101">
        <v>6769.66</v>
      </c>
      <c r="G1101">
        <v>0</v>
      </c>
      <c r="H1101" t="s">
        <v>602</v>
      </c>
      <c r="I1101">
        <v>20493362.97</v>
      </c>
      <c r="J1101" t="s">
        <v>641</v>
      </c>
    </row>
    <row r="1102" spans="1:10">
      <c r="A1102">
        <v>5</v>
      </c>
      <c r="B1102">
        <v>8</v>
      </c>
      <c r="C1102" t="s">
        <v>732</v>
      </c>
      <c r="D1102" t="s">
        <v>657</v>
      </c>
      <c r="E1102" t="s">
        <v>653</v>
      </c>
      <c r="F1102">
        <v>2955.48</v>
      </c>
      <c r="G1102">
        <v>0</v>
      </c>
      <c r="H1102" t="s">
        <v>602</v>
      </c>
      <c r="I1102">
        <v>20496318.45</v>
      </c>
      <c r="J1102" t="s">
        <v>641</v>
      </c>
    </row>
    <row r="1103" spans="1:10">
      <c r="A1103">
        <v>5</v>
      </c>
      <c r="B1103">
        <v>8</v>
      </c>
      <c r="C1103" t="s">
        <v>732</v>
      </c>
      <c r="D1103" t="s">
        <v>736</v>
      </c>
      <c r="E1103" t="s">
        <v>653</v>
      </c>
      <c r="F1103">
        <v>858.69</v>
      </c>
      <c r="G1103">
        <v>0</v>
      </c>
      <c r="H1103" t="s">
        <v>602</v>
      </c>
      <c r="I1103">
        <v>20497177.14</v>
      </c>
      <c r="J1103" t="s">
        <v>641</v>
      </c>
    </row>
    <row r="1104" spans="1:10">
      <c r="A1104">
        <v>5</v>
      </c>
      <c r="B1104">
        <v>8</v>
      </c>
      <c r="C1104" t="s">
        <v>732</v>
      </c>
      <c r="D1104" t="s">
        <v>668</v>
      </c>
      <c r="E1104" t="s">
        <v>653</v>
      </c>
      <c r="F1104">
        <v>4992.37</v>
      </c>
      <c r="G1104">
        <v>0</v>
      </c>
      <c r="H1104" t="s">
        <v>602</v>
      </c>
      <c r="I1104">
        <v>20502169.51</v>
      </c>
      <c r="J1104" t="s">
        <v>641</v>
      </c>
    </row>
    <row r="1105" hidden="1" spans="1:10">
      <c r="A1105">
        <v>5</v>
      </c>
      <c r="B1105">
        <v>9</v>
      </c>
      <c r="C1105" t="s">
        <v>733</v>
      </c>
      <c r="D1105" t="s">
        <v>682</v>
      </c>
      <c r="E1105" t="s">
        <v>671</v>
      </c>
      <c r="F1105">
        <v>0</v>
      </c>
      <c r="G1105">
        <v>3681.93</v>
      </c>
      <c r="H1105" t="s">
        <v>602</v>
      </c>
      <c r="I1105">
        <v>20498487.58</v>
      </c>
      <c r="J1105" t="s">
        <v>641</v>
      </c>
    </row>
    <row r="1106" hidden="1" spans="1:10">
      <c r="A1106">
        <v>5</v>
      </c>
      <c r="B1106">
        <v>9</v>
      </c>
      <c r="C1106" t="s">
        <v>733</v>
      </c>
      <c r="D1106" t="s">
        <v>683</v>
      </c>
      <c r="E1106" t="s">
        <v>671</v>
      </c>
      <c r="F1106">
        <v>0</v>
      </c>
      <c r="G1106">
        <v>730.39</v>
      </c>
      <c r="H1106" t="s">
        <v>602</v>
      </c>
      <c r="I1106">
        <v>20497757.19</v>
      </c>
      <c r="J1106" t="s">
        <v>641</v>
      </c>
    </row>
    <row r="1107" hidden="1" spans="1:10">
      <c r="A1107">
        <v>5</v>
      </c>
      <c r="B1107">
        <v>9</v>
      </c>
      <c r="C1107" t="s">
        <v>733</v>
      </c>
      <c r="D1107" t="s">
        <v>692</v>
      </c>
      <c r="E1107" t="s">
        <v>671</v>
      </c>
      <c r="F1107">
        <v>0</v>
      </c>
      <c r="G1107">
        <v>1490.79</v>
      </c>
      <c r="H1107" t="s">
        <v>602</v>
      </c>
      <c r="I1107">
        <v>20496266.4</v>
      </c>
      <c r="J1107" t="s">
        <v>641</v>
      </c>
    </row>
    <row r="1108" spans="1:10">
      <c r="A1108">
        <v>5</v>
      </c>
      <c r="B1108">
        <v>9</v>
      </c>
      <c r="C1108" t="s">
        <v>733</v>
      </c>
      <c r="D1108" t="s">
        <v>668</v>
      </c>
      <c r="E1108" t="s">
        <v>690</v>
      </c>
      <c r="F1108">
        <v>5042.29</v>
      </c>
      <c r="G1108">
        <v>0</v>
      </c>
      <c r="H1108" t="s">
        <v>602</v>
      </c>
      <c r="I1108">
        <v>20501308.69</v>
      </c>
      <c r="J1108" t="s">
        <v>641</v>
      </c>
    </row>
    <row r="1109" spans="1:10">
      <c r="A1109">
        <v>5</v>
      </c>
      <c r="B1109">
        <v>9</v>
      </c>
      <c r="C1109" t="s">
        <v>733</v>
      </c>
      <c r="D1109" t="s">
        <v>673</v>
      </c>
      <c r="E1109" t="s">
        <v>690</v>
      </c>
      <c r="F1109">
        <v>27597.84</v>
      </c>
      <c r="G1109">
        <v>0</v>
      </c>
      <c r="H1109" t="s">
        <v>602</v>
      </c>
      <c r="I1109">
        <v>20528906.53</v>
      </c>
      <c r="J1109" t="s">
        <v>641</v>
      </c>
    </row>
    <row r="1110" spans="1:10">
      <c r="A1110">
        <v>5</v>
      </c>
      <c r="B1110">
        <v>9</v>
      </c>
      <c r="C1110" t="s">
        <v>733</v>
      </c>
      <c r="D1110" t="s">
        <v>719</v>
      </c>
      <c r="E1110" t="s">
        <v>690</v>
      </c>
      <c r="F1110">
        <v>1218.14</v>
      </c>
      <c r="G1110">
        <v>0</v>
      </c>
      <c r="H1110" t="s">
        <v>602</v>
      </c>
      <c r="I1110">
        <v>20530124.67</v>
      </c>
      <c r="J1110" t="s">
        <v>641</v>
      </c>
    </row>
    <row r="1111" spans="1:10">
      <c r="A1111">
        <v>5</v>
      </c>
      <c r="B1111">
        <v>9</v>
      </c>
      <c r="C1111" t="s">
        <v>733</v>
      </c>
      <c r="D1111" t="s">
        <v>721</v>
      </c>
      <c r="E1111" t="s">
        <v>690</v>
      </c>
      <c r="F1111">
        <v>18272.09</v>
      </c>
      <c r="G1111">
        <v>0</v>
      </c>
      <c r="H1111" t="s">
        <v>602</v>
      </c>
      <c r="I1111">
        <v>20548396.76</v>
      </c>
      <c r="J1111" t="s">
        <v>641</v>
      </c>
    </row>
    <row r="1112" spans="1:10">
      <c r="A1112">
        <v>5</v>
      </c>
      <c r="B1112">
        <v>9</v>
      </c>
      <c r="C1112" t="s">
        <v>733</v>
      </c>
      <c r="D1112" t="s">
        <v>675</v>
      </c>
      <c r="E1112" t="s">
        <v>690</v>
      </c>
      <c r="F1112">
        <v>2226.59</v>
      </c>
      <c r="G1112">
        <v>0</v>
      </c>
      <c r="H1112" t="s">
        <v>602</v>
      </c>
      <c r="I1112">
        <v>20550623.35</v>
      </c>
      <c r="J1112" t="s">
        <v>641</v>
      </c>
    </row>
    <row r="1113" spans="1:10">
      <c r="A1113">
        <v>5</v>
      </c>
      <c r="B1113">
        <v>9</v>
      </c>
      <c r="C1113" t="s">
        <v>733</v>
      </c>
      <c r="D1113" t="s">
        <v>658</v>
      </c>
      <c r="E1113" t="s">
        <v>690</v>
      </c>
      <c r="F1113">
        <v>3394.82</v>
      </c>
      <c r="G1113">
        <v>0</v>
      </c>
      <c r="H1113" t="s">
        <v>602</v>
      </c>
      <c r="I1113">
        <v>20554018.17</v>
      </c>
      <c r="J1113" t="s">
        <v>641</v>
      </c>
    </row>
    <row r="1114" spans="1:10">
      <c r="A1114">
        <v>5</v>
      </c>
      <c r="B1114">
        <v>9</v>
      </c>
      <c r="C1114" t="s">
        <v>733</v>
      </c>
      <c r="D1114" t="s">
        <v>752</v>
      </c>
      <c r="E1114" t="s">
        <v>690</v>
      </c>
      <c r="F1114">
        <v>4363.34</v>
      </c>
      <c r="G1114">
        <v>0</v>
      </c>
      <c r="H1114" t="s">
        <v>602</v>
      </c>
      <c r="I1114">
        <v>20558381.51</v>
      </c>
      <c r="J1114" t="s">
        <v>641</v>
      </c>
    </row>
    <row r="1115" spans="1:10">
      <c r="A1115">
        <v>5</v>
      </c>
      <c r="B1115">
        <v>9</v>
      </c>
      <c r="C1115" t="s">
        <v>733</v>
      </c>
      <c r="D1115" t="s">
        <v>753</v>
      </c>
      <c r="E1115" t="s">
        <v>690</v>
      </c>
      <c r="F1115">
        <v>1647.47</v>
      </c>
      <c r="G1115">
        <v>0</v>
      </c>
      <c r="H1115" t="s">
        <v>602</v>
      </c>
      <c r="I1115">
        <v>20560028.98</v>
      </c>
      <c r="J1115" t="s">
        <v>641</v>
      </c>
    </row>
    <row r="1116" spans="1:10">
      <c r="A1116">
        <v>5</v>
      </c>
      <c r="B1116">
        <v>9</v>
      </c>
      <c r="C1116" t="s">
        <v>733</v>
      </c>
      <c r="D1116" t="s">
        <v>754</v>
      </c>
      <c r="E1116" t="s">
        <v>690</v>
      </c>
      <c r="F1116">
        <v>23863.54</v>
      </c>
      <c r="G1116">
        <v>0</v>
      </c>
      <c r="H1116" t="s">
        <v>602</v>
      </c>
      <c r="I1116">
        <v>20583892.52</v>
      </c>
      <c r="J1116" t="s">
        <v>641</v>
      </c>
    </row>
    <row r="1117" spans="1:10">
      <c r="A1117">
        <v>5</v>
      </c>
      <c r="B1117">
        <v>9</v>
      </c>
      <c r="C1117" t="s">
        <v>733</v>
      </c>
      <c r="D1117" t="s">
        <v>740</v>
      </c>
      <c r="E1117" t="s">
        <v>690</v>
      </c>
      <c r="F1117">
        <v>1857.16</v>
      </c>
      <c r="G1117">
        <v>0</v>
      </c>
      <c r="H1117" t="s">
        <v>602</v>
      </c>
      <c r="I1117">
        <v>20585749.68</v>
      </c>
      <c r="J1117" t="s">
        <v>641</v>
      </c>
    </row>
    <row r="1118" spans="1:10">
      <c r="A1118">
        <v>5</v>
      </c>
      <c r="B1118">
        <v>9</v>
      </c>
      <c r="C1118" t="s">
        <v>733</v>
      </c>
      <c r="D1118" t="s">
        <v>655</v>
      </c>
      <c r="E1118" t="s">
        <v>690</v>
      </c>
      <c r="F1118">
        <v>181325.79</v>
      </c>
      <c r="G1118">
        <v>0</v>
      </c>
      <c r="H1118" t="s">
        <v>602</v>
      </c>
      <c r="I1118">
        <v>20767075.47</v>
      </c>
      <c r="J1118" t="s">
        <v>641</v>
      </c>
    </row>
    <row r="1119" hidden="1" spans="1:10">
      <c r="A1119">
        <v>5</v>
      </c>
      <c r="B1119">
        <v>9</v>
      </c>
      <c r="C1119" t="s">
        <v>733</v>
      </c>
      <c r="D1119" t="s">
        <v>778</v>
      </c>
      <c r="E1119" t="s">
        <v>690</v>
      </c>
      <c r="F1119">
        <v>57750</v>
      </c>
      <c r="G1119">
        <v>0</v>
      </c>
      <c r="H1119" t="s">
        <v>602</v>
      </c>
      <c r="I1119">
        <v>20824825.47</v>
      </c>
      <c r="J1119" t="s">
        <v>641</v>
      </c>
    </row>
    <row r="1120" hidden="1" spans="1:10">
      <c r="A1120">
        <v>5</v>
      </c>
      <c r="B1120">
        <v>10</v>
      </c>
      <c r="C1120" t="s">
        <v>638</v>
      </c>
      <c r="D1120" t="s">
        <v>643</v>
      </c>
      <c r="E1120" t="s">
        <v>671</v>
      </c>
      <c r="F1120">
        <v>0</v>
      </c>
      <c r="G1120">
        <v>1670.88</v>
      </c>
      <c r="H1120" t="s">
        <v>602</v>
      </c>
      <c r="I1120">
        <v>20823154.59</v>
      </c>
      <c r="J1120" t="s">
        <v>641</v>
      </c>
    </row>
    <row r="1121" hidden="1" spans="1:10">
      <c r="A1121">
        <v>5</v>
      </c>
      <c r="B1121">
        <v>10</v>
      </c>
      <c r="C1121" t="s">
        <v>638</v>
      </c>
      <c r="D1121" t="s">
        <v>683</v>
      </c>
      <c r="E1121" t="s">
        <v>671</v>
      </c>
      <c r="F1121">
        <v>0</v>
      </c>
      <c r="G1121">
        <v>2831.5</v>
      </c>
      <c r="H1121" t="s">
        <v>602</v>
      </c>
      <c r="I1121">
        <v>20820323.09</v>
      </c>
      <c r="J1121" t="s">
        <v>641</v>
      </c>
    </row>
    <row r="1122" hidden="1" spans="1:10">
      <c r="A1122">
        <v>5</v>
      </c>
      <c r="B1122">
        <v>10</v>
      </c>
      <c r="C1122" t="s">
        <v>638</v>
      </c>
      <c r="D1122" t="s">
        <v>661</v>
      </c>
      <c r="E1122" t="s">
        <v>671</v>
      </c>
      <c r="F1122">
        <v>0</v>
      </c>
      <c r="G1122">
        <v>4832.54</v>
      </c>
      <c r="H1122" t="s">
        <v>602</v>
      </c>
      <c r="I1122">
        <v>20815490.55</v>
      </c>
      <c r="J1122" t="s">
        <v>641</v>
      </c>
    </row>
    <row r="1123" hidden="1" spans="1:10">
      <c r="A1123">
        <v>5</v>
      </c>
      <c r="B1123">
        <v>10</v>
      </c>
      <c r="C1123" t="s">
        <v>638</v>
      </c>
      <c r="D1123" t="s">
        <v>672</v>
      </c>
      <c r="E1123" t="s">
        <v>671</v>
      </c>
      <c r="F1123">
        <v>0</v>
      </c>
      <c r="G1123">
        <v>7083.72</v>
      </c>
      <c r="H1123" t="s">
        <v>602</v>
      </c>
      <c r="I1123">
        <v>20808406.83</v>
      </c>
      <c r="J1123" t="s">
        <v>641</v>
      </c>
    </row>
    <row r="1124" hidden="1" spans="1:10">
      <c r="A1124">
        <v>5</v>
      </c>
      <c r="B1124">
        <v>10</v>
      </c>
      <c r="C1124" t="s">
        <v>638</v>
      </c>
      <c r="D1124" t="s">
        <v>710</v>
      </c>
      <c r="E1124" t="s">
        <v>671</v>
      </c>
      <c r="F1124">
        <v>0</v>
      </c>
      <c r="G1124">
        <v>12926.78</v>
      </c>
      <c r="H1124" t="s">
        <v>602</v>
      </c>
      <c r="I1124">
        <v>20795480.05</v>
      </c>
      <c r="J1124" t="s">
        <v>641</v>
      </c>
    </row>
    <row r="1125" spans="1:10">
      <c r="A1125">
        <v>5</v>
      </c>
      <c r="B1125">
        <v>10</v>
      </c>
      <c r="C1125" t="s">
        <v>638</v>
      </c>
      <c r="D1125" t="s">
        <v>658</v>
      </c>
      <c r="E1125" t="s">
        <v>653</v>
      </c>
      <c r="F1125">
        <v>8586.89</v>
      </c>
      <c r="G1125">
        <v>0</v>
      </c>
      <c r="H1125" t="s">
        <v>602</v>
      </c>
      <c r="I1125">
        <v>20804066.94</v>
      </c>
      <c r="J1125" t="s">
        <v>641</v>
      </c>
    </row>
    <row r="1126" spans="1:10">
      <c r="A1126">
        <v>5</v>
      </c>
      <c r="B1126">
        <v>10</v>
      </c>
      <c r="C1126" t="s">
        <v>638</v>
      </c>
      <c r="D1126" t="s">
        <v>779</v>
      </c>
      <c r="E1126" t="s">
        <v>653</v>
      </c>
      <c r="F1126">
        <v>169740.75</v>
      </c>
      <c r="G1126">
        <v>0</v>
      </c>
      <c r="H1126" t="s">
        <v>602</v>
      </c>
      <c r="I1126">
        <v>20973807.69</v>
      </c>
      <c r="J1126" t="s">
        <v>641</v>
      </c>
    </row>
    <row r="1127" spans="1:10">
      <c r="A1127">
        <v>5</v>
      </c>
      <c r="B1127">
        <v>10</v>
      </c>
      <c r="C1127" t="s">
        <v>638</v>
      </c>
      <c r="D1127" t="s">
        <v>675</v>
      </c>
      <c r="E1127" t="s">
        <v>653</v>
      </c>
      <c r="F1127">
        <v>1397.85</v>
      </c>
      <c r="G1127">
        <v>0</v>
      </c>
      <c r="H1127" t="s">
        <v>602</v>
      </c>
      <c r="I1127">
        <v>20975205.54</v>
      </c>
      <c r="J1127" t="s">
        <v>641</v>
      </c>
    </row>
    <row r="1128" spans="1:10">
      <c r="A1128">
        <v>5</v>
      </c>
      <c r="B1128">
        <v>10</v>
      </c>
      <c r="C1128" t="s">
        <v>638</v>
      </c>
      <c r="D1128" t="s">
        <v>673</v>
      </c>
      <c r="E1128" t="s">
        <v>653</v>
      </c>
      <c r="F1128">
        <v>21607</v>
      </c>
      <c r="G1128">
        <v>0</v>
      </c>
      <c r="H1128" t="s">
        <v>602</v>
      </c>
      <c r="I1128">
        <v>20996812.54</v>
      </c>
      <c r="J1128" t="s">
        <v>641</v>
      </c>
    </row>
    <row r="1129" spans="1:10">
      <c r="A1129">
        <v>5</v>
      </c>
      <c r="B1129">
        <v>10</v>
      </c>
      <c r="C1129" t="s">
        <v>638</v>
      </c>
      <c r="D1129" t="s">
        <v>752</v>
      </c>
      <c r="E1129" t="s">
        <v>653</v>
      </c>
      <c r="F1129">
        <v>4293.44</v>
      </c>
      <c r="G1129">
        <v>0</v>
      </c>
      <c r="H1129" t="s">
        <v>602</v>
      </c>
      <c r="I1129">
        <v>21001105.98</v>
      </c>
      <c r="J1129" t="s">
        <v>641</v>
      </c>
    </row>
    <row r="1130" spans="1:10">
      <c r="A1130">
        <v>5</v>
      </c>
      <c r="B1130">
        <v>10</v>
      </c>
      <c r="C1130" t="s">
        <v>638</v>
      </c>
      <c r="D1130" t="s">
        <v>736</v>
      </c>
      <c r="E1130" t="s">
        <v>653</v>
      </c>
      <c r="F1130">
        <v>1777.29</v>
      </c>
      <c r="G1130">
        <v>0</v>
      </c>
      <c r="H1130" t="s">
        <v>602</v>
      </c>
      <c r="I1130">
        <v>21002883.27</v>
      </c>
      <c r="J1130" t="s">
        <v>641</v>
      </c>
    </row>
    <row r="1131" hidden="1" spans="1:10">
      <c r="A1131">
        <v>5</v>
      </c>
      <c r="B1131">
        <v>13</v>
      </c>
      <c r="C1131" t="s">
        <v>659</v>
      </c>
      <c r="D1131" t="s">
        <v>692</v>
      </c>
      <c r="E1131" t="s">
        <v>671</v>
      </c>
      <c r="F1131">
        <v>0</v>
      </c>
      <c r="G1131">
        <v>2941.56</v>
      </c>
      <c r="H1131" t="s">
        <v>602</v>
      </c>
      <c r="I1131">
        <v>20999941.71</v>
      </c>
      <c r="J1131" t="s">
        <v>641</v>
      </c>
    </row>
    <row r="1132" hidden="1" spans="1:10">
      <c r="A1132">
        <v>5</v>
      </c>
      <c r="B1132">
        <v>13</v>
      </c>
      <c r="C1132" t="s">
        <v>659</v>
      </c>
      <c r="D1132" t="s">
        <v>672</v>
      </c>
      <c r="E1132" t="s">
        <v>671</v>
      </c>
      <c r="F1132">
        <v>0</v>
      </c>
      <c r="G1132">
        <v>13547.12</v>
      </c>
      <c r="H1132" t="s">
        <v>602</v>
      </c>
      <c r="I1132">
        <v>20986394.59</v>
      </c>
      <c r="J1132" t="s">
        <v>641</v>
      </c>
    </row>
    <row r="1133" hidden="1" spans="1:10">
      <c r="A1133">
        <v>5</v>
      </c>
      <c r="B1133">
        <v>13</v>
      </c>
      <c r="C1133" t="s">
        <v>659</v>
      </c>
      <c r="D1133" t="s">
        <v>696</v>
      </c>
      <c r="E1133" t="s">
        <v>671</v>
      </c>
      <c r="F1133">
        <v>0</v>
      </c>
      <c r="G1133">
        <v>900.47</v>
      </c>
      <c r="H1133" t="s">
        <v>602</v>
      </c>
      <c r="I1133">
        <v>20985494.12</v>
      </c>
      <c r="J1133" t="s">
        <v>641</v>
      </c>
    </row>
    <row r="1134" hidden="1" spans="1:10">
      <c r="A1134">
        <v>5</v>
      </c>
      <c r="B1134">
        <v>13</v>
      </c>
      <c r="C1134" t="s">
        <v>659</v>
      </c>
      <c r="D1134" t="s">
        <v>683</v>
      </c>
      <c r="E1134" t="s">
        <v>671</v>
      </c>
      <c r="F1134">
        <v>0</v>
      </c>
      <c r="G1134">
        <v>2041.09</v>
      </c>
      <c r="H1134" t="s">
        <v>602</v>
      </c>
      <c r="I1134">
        <v>20983453.03</v>
      </c>
      <c r="J1134" t="s">
        <v>641</v>
      </c>
    </row>
    <row r="1135" spans="1:10">
      <c r="A1135">
        <v>5</v>
      </c>
      <c r="B1135">
        <v>13</v>
      </c>
      <c r="C1135" t="s">
        <v>659</v>
      </c>
      <c r="D1135" t="s">
        <v>658</v>
      </c>
      <c r="E1135" t="s">
        <v>697</v>
      </c>
      <c r="F1135">
        <v>5152.13</v>
      </c>
      <c r="G1135">
        <v>0</v>
      </c>
      <c r="H1135" t="s">
        <v>602</v>
      </c>
      <c r="I1135">
        <v>20988605.16</v>
      </c>
      <c r="J1135" t="s">
        <v>641</v>
      </c>
    </row>
    <row r="1136" spans="1:10">
      <c r="A1136">
        <v>5</v>
      </c>
      <c r="B1136">
        <v>13</v>
      </c>
      <c r="C1136" t="s">
        <v>659</v>
      </c>
      <c r="D1136" t="s">
        <v>752</v>
      </c>
      <c r="E1136" t="s">
        <v>697</v>
      </c>
      <c r="F1136">
        <v>6250.45</v>
      </c>
      <c r="G1136">
        <v>0</v>
      </c>
      <c r="H1136" t="s">
        <v>602</v>
      </c>
      <c r="I1136">
        <v>20994855.61</v>
      </c>
      <c r="J1136" t="s">
        <v>641</v>
      </c>
    </row>
    <row r="1137" spans="1:10">
      <c r="A1137">
        <v>5</v>
      </c>
      <c r="B1137">
        <v>13</v>
      </c>
      <c r="C1137" t="s">
        <v>659</v>
      </c>
      <c r="D1137" t="s">
        <v>754</v>
      </c>
      <c r="E1137" t="s">
        <v>697</v>
      </c>
      <c r="F1137">
        <v>17413.39</v>
      </c>
      <c r="G1137">
        <v>0</v>
      </c>
      <c r="H1137" t="s">
        <v>602</v>
      </c>
      <c r="I1137">
        <v>21012269</v>
      </c>
      <c r="J1137" t="s">
        <v>641</v>
      </c>
    </row>
    <row r="1138" spans="1:10">
      <c r="A1138">
        <v>5</v>
      </c>
      <c r="B1138">
        <v>13</v>
      </c>
      <c r="C1138" t="s">
        <v>659</v>
      </c>
      <c r="D1138" t="s">
        <v>652</v>
      </c>
      <c r="E1138" t="s">
        <v>697</v>
      </c>
      <c r="F1138">
        <v>1487.72</v>
      </c>
      <c r="G1138">
        <v>0</v>
      </c>
      <c r="H1138" t="s">
        <v>602</v>
      </c>
      <c r="I1138">
        <v>21013756.72</v>
      </c>
      <c r="J1138" t="s">
        <v>641</v>
      </c>
    </row>
    <row r="1139" spans="1:10">
      <c r="A1139">
        <v>5</v>
      </c>
      <c r="B1139">
        <v>13</v>
      </c>
      <c r="C1139" t="s">
        <v>659</v>
      </c>
      <c r="D1139" t="s">
        <v>667</v>
      </c>
      <c r="E1139" t="s">
        <v>697</v>
      </c>
      <c r="F1139">
        <v>81944.84</v>
      </c>
      <c r="G1139">
        <v>0</v>
      </c>
      <c r="H1139" t="s">
        <v>602</v>
      </c>
      <c r="I1139">
        <v>21095701.56</v>
      </c>
      <c r="J1139" t="s">
        <v>641</v>
      </c>
    </row>
    <row r="1140" spans="1:10">
      <c r="A1140">
        <v>5</v>
      </c>
      <c r="B1140">
        <v>13</v>
      </c>
      <c r="C1140" t="s">
        <v>659</v>
      </c>
      <c r="D1140" t="s">
        <v>740</v>
      </c>
      <c r="E1140" t="s">
        <v>697</v>
      </c>
      <c r="F1140">
        <v>7198.98</v>
      </c>
      <c r="G1140">
        <v>0</v>
      </c>
      <c r="H1140" t="s">
        <v>602</v>
      </c>
      <c r="I1140">
        <v>21102900.54</v>
      </c>
      <c r="J1140" t="s">
        <v>641</v>
      </c>
    </row>
    <row r="1141" spans="1:10">
      <c r="A1141">
        <v>5</v>
      </c>
      <c r="B1141">
        <v>13</v>
      </c>
      <c r="C1141" t="s">
        <v>659</v>
      </c>
      <c r="D1141" t="s">
        <v>736</v>
      </c>
      <c r="E1141" t="s">
        <v>697</v>
      </c>
      <c r="F1141">
        <v>918.6</v>
      </c>
      <c r="G1141">
        <v>0</v>
      </c>
      <c r="H1141" t="s">
        <v>602</v>
      </c>
      <c r="I1141">
        <v>21103819.14</v>
      </c>
      <c r="J1141" t="s">
        <v>641</v>
      </c>
    </row>
    <row r="1142" spans="1:10">
      <c r="A1142">
        <v>5</v>
      </c>
      <c r="B1142">
        <v>13</v>
      </c>
      <c r="C1142" t="s">
        <v>659</v>
      </c>
      <c r="D1142" t="s">
        <v>657</v>
      </c>
      <c r="E1142" t="s">
        <v>697</v>
      </c>
      <c r="F1142">
        <v>22315.9</v>
      </c>
      <c r="G1142">
        <v>0</v>
      </c>
      <c r="H1142" t="s">
        <v>602</v>
      </c>
      <c r="I1142">
        <v>21126135.04</v>
      </c>
      <c r="J1142" t="s">
        <v>641</v>
      </c>
    </row>
    <row r="1143" hidden="1" spans="1:10">
      <c r="A1143">
        <v>5</v>
      </c>
      <c r="B1143">
        <v>14</v>
      </c>
      <c r="C1143" t="s">
        <v>670</v>
      </c>
      <c r="D1143" t="s">
        <v>683</v>
      </c>
      <c r="E1143" t="s">
        <v>671</v>
      </c>
      <c r="F1143">
        <v>0</v>
      </c>
      <c r="G1143">
        <v>1951.04</v>
      </c>
      <c r="H1143" t="s">
        <v>602</v>
      </c>
      <c r="I1143">
        <v>21124184</v>
      </c>
      <c r="J1143" t="s">
        <v>641</v>
      </c>
    </row>
    <row r="1144" hidden="1" spans="1:10">
      <c r="A1144">
        <v>5</v>
      </c>
      <c r="B1144">
        <v>14</v>
      </c>
      <c r="C1144" t="s">
        <v>670</v>
      </c>
      <c r="D1144" t="s">
        <v>696</v>
      </c>
      <c r="E1144" t="s">
        <v>671</v>
      </c>
      <c r="F1144">
        <v>0</v>
      </c>
      <c r="G1144">
        <v>880.46</v>
      </c>
      <c r="H1144" t="s">
        <v>602</v>
      </c>
      <c r="I1144">
        <v>21123303.54</v>
      </c>
      <c r="J1144" t="s">
        <v>641</v>
      </c>
    </row>
    <row r="1145" spans="1:10">
      <c r="A1145">
        <v>5</v>
      </c>
      <c r="B1145">
        <v>14</v>
      </c>
      <c r="C1145" t="s">
        <v>670</v>
      </c>
      <c r="D1145" t="s">
        <v>752</v>
      </c>
      <c r="E1145" t="s">
        <v>690</v>
      </c>
      <c r="F1145">
        <v>7828.04</v>
      </c>
      <c r="G1145">
        <v>0</v>
      </c>
      <c r="H1145" t="s">
        <v>602</v>
      </c>
      <c r="I1145">
        <v>21131131.58</v>
      </c>
      <c r="J1145" t="s">
        <v>641</v>
      </c>
    </row>
    <row r="1146" spans="1:10">
      <c r="A1146">
        <v>5</v>
      </c>
      <c r="B1146">
        <v>14</v>
      </c>
      <c r="C1146" t="s">
        <v>670</v>
      </c>
      <c r="D1146" t="s">
        <v>668</v>
      </c>
      <c r="E1146" t="s">
        <v>690</v>
      </c>
      <c r="F1146">
        <v>20229.09</v>
      </c>
      <c r="G1146">
        <v>0</v>
      </c>
      <c r="H1146" t="s">
        <v>602</v>
      </c>
      <c r="I1146">
        <v>21151360.67</v>
      </c>
      <c r="J1146" t="s">
        <v>641</v>
      </c>
    </row>
    <row r="1147" spans="1:10">
      <c r="A1147">
        <v>5</v>
      </c>
      <c r="B1147">
        <v>14</v>
      </c>
      <c r="C1147" t="s">
        <v>670</v>
      </c>
      <c r="D1147" t="s">
        <v>675</v>
      </c>
      <c r="E1147" t="s">
        <v>690</v>
      </c>
      <c r="F1147">
        <v>1976.96</v>
      </c>
      <c r="G1147">
        <v>0</v>
      </c>
      <c r="H1147" t="s">
        <v>602</v>
      </c>
      <c r="I1147">
        <v>21153337.63</v>
      </c>
      <c r="J1147" t="s">
        <v>641</v>
      </c>
    </row>
    <row r="1148" spans="1:10">
      <c r="A1148">
        <v>5</v>
      </c>
      <c r="B1148">
        <v>14</v>
      </c>
      <c r="C1148" t="s">
        <v>670</v>
      </c>
      <c r="D1148" t="s">
        <v>658</v>
      </c>
      <c r="E1148" t="s">
        <v>690</v>
      </c>
      <c r="F1148">
        <v>5242</v>
      </c>
      <c r="G1148">
        <v>0</v>
      </c>
      <c r="H1148" t="s">
        <v>602</v>
      </c>
      <c r="I1148">
        <v>21158579.63</v>
      </c>
      <c r="J1148" t="s">
        <v>641</v>
      </c>
    </row>
    <row r="1149" spans="1:10">
      <c r="A1149">
        <v>5</v>
      </c>
      <c r="B1149">
        <v>14</v>
      </c>
      <c r="C1149" t="s">
        <v>670</v>
      </c>
      <c r="D1149" t="s">
        <v>657</v>
      </c>
      <c r="E1149" t="s">
        <v>690</v>
      </c>
      <c r="F1149">
        <v>3005.4</v>
      </c>
      <c r="G1149">
        <v>0</v>
      </c>
      <c r="H1149" t="s">
        <v>602</v>
      </c>
      <c r="I1149">
        <v>21161585.03</v>
      </c>
      <c r="J1149" t="s">
        <v>641</v>
      </c>
    </row>
    <row r="1150" spans="1:10">
      <c r="A1150">
        <v>5</v>
      </c>
      <c r="B1150">
        <v>14</v>
      </c>
      <c r="C1150" t="s">
        <v>670</v>
      </c>
      <c r="D1150" t="s">
        <v>736</v>
      </c>
      <c r="E1150" t="s">
        <v>690</v>
      </c>
      <c r="F1150">
        <v>898.63</v>
      </c>
      <c r="G1150">
        <v>0</v>
      </c>
      <c r="H1150" t="s">
        <v>602</v>
      </c>
      <c r="I1150">
        <v>21162483.66</v>
      </c>
      <c r="J1150" t="s">
        <v>641</v>
      </c>
    </row>
    <row r="1151" spans="1:10">
      <c r="A1151">
        <v>5</v>
      </c>
      <c r="B1151">
        <v>14</v>
      </c>
      <c r="C1151" t="s">
        <v>670</v>
      </c>
      <c r="D1151" t="s">
        <v>719</v>
      </c>
      <c r="E1151" t="s">
        <v>690</v>
      </c>
      <c r="F1151">
        <v>3714.33</v>
      </c>
      <c r="G1151">
        <v>0</v>
      </c>
      <c r="H1151" t="s">
        <v>602</v>
      </c>
      <c r="I1151">
        <v>21166197.99</v>
      </c>
      <c r="J1151" t="s">
        <v>641</v>
      </c>
    </row>
    <row r="1152" hidden="1" spans="1:10">
      <c r="A1152">
        <v>5</v>
      </c>
      <c r="B1152">
        <v>15</v>
      </c>
      <c r="C1152" t="s">
        <v>676</v>
      </c>
      <c r="D1152" t="s">
        <v>672</v>
      </c>
      <c r="E1152" t="s">
        <v>671</v>
      </c>
      <c r="F1152">
        <v>0</v>
      </c>
      <c r="G1152">
        <v>13307</v>
      </c>
      <c r="H1152" t="s">
        <v>602</v>
      </c>
      <c r="I1152">
        <v>21152890.99</v>
      </c>
      <c r="J1152" t="s">
        <v>641</v>
      </c>
    </row>
    <row r="1153" hidden="1" spans="1:10">
      <c r="A1153">
        <v>5</v>
      </c>
      <c r="B1153">
        <v>15</v>
      </c>
      <c r="C1153" t="s">
        <v>676</v>
      </c>
      <c r="D1153" t="s">
        <v>780</v>
      </c>
      <c r="E1153" t="s">
        <v>671</v>
      </c>
      <c r="F1153">
        <v>0</v>
      </c>
      <c r="G1153">
        <v>787.91</v>
      </c>
      <c r="H1153" t="s">
        <v>602</v>
      </c>
      <c r="I1153">
        <v>21152103.08</v>
      </c>
      <c r="J1153" t="s">
        <v>641</v>
      </c>
    </row>
    <row r="1154" hidden="1" spans="1:10">
      <c r="A1154">
        <v>5</v>
      </c>
      <c r="B1154">
        <v>15</v>
      </c>
      <c r="C1154" t="s">
        <v>676</v>
      </c>
      <c r="D1154" t="s">
        <v>683</v>
      </c>
      <c r="E1154" t="s">
        <v>671</v>
      </c>
      <c r="F1154">
        <v>0</v>
      </c>
      <c r="G1154">
        <v>650.35</v>
      </c>
      <c r="H1154" t="s">
        <v>602</v>
      </c>
      <c r="I1154">
        <v>21151452.73</v>
      </c>
      <c r="J1154" t="s">
        <v>641</v>
      </c>
    </row>
    <row r="1155" spans="1:10">
      <c r="A1155">
        <v>5</v>
      </c>
      <c r="B1155">
        <v>15</v>
      </c>
      <c r="C1155" t="s">
        <v>676</v>
      </c>
      <c r="D1155" t="s">
        <v>673</v>
      </c>
      <c r="E1155" t="s">
        <v>690</v>
      </c>
      <c r="F1155">
        <v>20548.62</v>
      </c>
      <c r="G1155">
        <v>0</v>
      </c>
      <c r="H1155" t="s">
        <v>602</v>
      </c>
      <c r="I1155">
        <v>21172001.35</v>
      </c>
      <c r="J1155" t="s">
        <v>641</v>
      </c>
    </row>
    <row r="1156" spans="1:10">
      <c r="A1156">
        <v>5</v>
      </c>
      <c r="B1156">
        <v>15</v>
      </c>
      <c r="C1156" t="s">
        <v>676</v>
      </c>
      <c r="D1156" t="s">
        <v>675</v>
      </c>
      <c r="E1156" t="s">
        <v>690</v>
      </c>
      <c r="F1156">
        <v>668.97</v>
      </c>
      <c r="G1156">
        <v>0</v>
      </c>
      <c r="H1156" t="s">
        <v>602</v>
      </c>
      <c r="I1156">
        <v>21172670.32</v>
      </c>
      <c r="J1156" t="s">
        <v>641</v>
      </c>
    </row>
    <row r="1157" spans="1:10">
      <c r="A1157">
        <v>5</v>
      </c>
      <c r="B1157">
        <v>15</v>
      </c>
      <c r="C1157" t="s">
        <v>676</v>
      </c>
      <c r="D1157" t="s">
        <v>781</v>
      </c>
      <c r="E1157" t="s">
        <v>690</v>
      </c>
      <c r="F1157">
        <v>2616</v>
      </c>
      <c r="G1157">
        <v>0</v>
      </c>
      <c r="H1157" t="s">
        <v>602</v>
      </c>
      <c r="I1157">
        <v>21175286.32</v>
      </c>
      <c r="J1157" t="s">
        <v>641</v>
      </c>
    </row>
    <row r="1158" hidden="1" spans="1:10">
      <c r="A1158">
        <v>5</v>
      </c>
      <c r="B1158">
        <v>16</v>
      </c>
      <c r="C1158" t="s">
        <v>678</v>
      </c>
      <c r="D1158" t="s">
        <v>639</v>
      </c>
      <c r="E1158" t="s">
        <v>671</v>
      </c>
      <c r="F1158">
        <v>0</v>
      </c>
      <c r="G1158">
        <v>1520.8</v>
      </c>
      <c r="H1158" t="s">
        <v>602</v>
      </c>
      <c r="I1158">
        <v>21173765.52</v>
      </c>
      <c r="J1158" t="s">
        <v>641</v>
      </c>
    </row>
    <row r="1159" hidden="1" spans="1:10">
      <c r="A1159">
        <v>5</v>
      </c>
      <c r="B1159">
        <v>16</v>
      </c>
      <c r="C1159" t="s">
        <v>678</v>
      </c>
      <c r="D1159" t="s">
        <v>750</v>
      </c>
      <c r="E1159" t="s">
        <v>671</v>
      </c>
      <c r="F1159">
        <v>0</v>
      </c>
      <c r="G1159">
        <v>17539.21</v>
      </c>
      <c r="H1159" t="s">
        <v>602</v>
      </c>
      <c r="I1159">
        <v>21156226.31</v>
      </c>
      <c r="J1159" t="s">
        <v>641</v>
      </c>
    </row>
    <row r="1160" hidden="1" spans="1:10">
      <c r="A1160">
        <v>5</v>
      </c>
      <c r="B1160">
        <v>16</v>
      </c>
      <c r="C1160" t="s">
        <v>678</v>
      </c>
      <c r="D1160" t="s">
        <v>683</v>
      </c>
      <c r="E1160" t="s">
        <v>671</v>
      </c>
      <c r="F1160">
        <v>0</v>
      </c>
      <c r="G1160">
        <v>650.35</v>
      </c>
      <c r="H1160" t="s">
        <v>602</v>
      </c>
      <c r="I1160">
        <v>21155575.96</v>
      </c>
      <c r="J1160" t="s">
        <v>641</v>
      </c>
    </row>
    <row r="1161" spans="1:10">
      <c r="A1161">
        <v>5</v>
      </c>
      <c r="B1161">
        <v>16</v>
      </c>
      <c r="C1161" t="s">
        <v>678</v>
      </c>
      <c r="D1161" t="s">
        <v>657</v>
      </c>
      <c r="E1161" t="s">
        <v>690</v>
      </c>
      <c r="F1161">
        <v>1527.66</v>
      </c>
      <c r="G1161">
        <v>0</v>
      </c>
      <c r="H1161" t="s">
        <v>602</v>
      </c>
      <c r="I1161">
        <v>21157103.62</v>
      </c>
      <c r="J1161" t="s">
        <v>641</v>
      </c>
    </row>
    <row r="1162" spans="1:10">
      <c r="A1162">
        <v>5</v>
      </c>
      <c r="B1162">
        <v>16</v>
      </c>
      <c r="C1162" t="s">
        <v>678</v>
      </c>
      <c r="D1162" t="s">
        <v>673</v>
      </c>
      <c r="E1162" t="s">
        <v>690</v>
      </c>
      <c r="F1162">
        <v>6759.67</v>
      </c>
      <c r="G1162">
        <v>0</v>
      </c>
      <c r="H1162" t="s">
        <v>602</v>
      </c>
      <c r="I1162">
        <v>21163863.29</v>
      </c>
      <c r="J1162" t="s">
        <v>641</v>
      </c>
    </row>
    <row r="1163" spans="1:10">
      <c r="A1163">
        <v>5</v>
      </c>
      <c r="B1163">
        <v>16</v>
      </c>
      <c r="C1163" t="s">
        <v>678</v>
      </c>
      <c r="D1163" t="s">
        <v>675</v>
      </c>
      <c r="E1163" t="s">
        <v>690</v>
      </c>
      <c r="F1163">
        <v>668.97</v>
      </c>
      <c r="G1163">
        <v>0</v>
      </c>
      <c r="H1163" t="s">
        <v>602</v>
      </c>
      <c r="I1163">
        <v>21164532.26</v>
      </c>
      <c r="J1163" t="s">
        <v>641</v>
      </c>
    </row>
    <row r="1164" hidden="1" spans="1:10">
      <c r="A1164">
        <v>5</v>
      </c>
      <c r="B1164">
        <v>16</v>
      </c>
      <c r="C1164" t="s">
        <v>678</v>
      </c>
      <c r="D1164" t="s">
        <v>782</v>
      </c>
      <c r="E1164" t="s">
        <v>690</v>
      </c>
      <c r="F1164">
        <v>158100</v>
      </c>
      <c r="G1164">
        <v>0</v>
      </c>
      <c r="H1164" t="s">
        <v>602</v>
      </c>
      <c r="I1164">
        <v>21322632.26</v>
      </c>
      <c r="J1164" t="s">
        <v>641</v>
      </c>
    </row>
    <row r="1165" hidden="1" spans="1:10">
      <c r="A1165">
        <v>5</v>
      </c>
      <c r="B1165">
        <v>17</v>
      </c>
      <c r="C1165" t="s">
        <v>681</v>
      </c>
      <c r="D1165" t="s">
        <v>639</v>
      </c>
      <c r="E1165" t="s">
        <v>671</v>
      </c>
      <c r="F1165">
        <v>0</v>
      </c>
      <c r="G1165">
        <v>1480.78</v>
      </c>
      <c r="H1165" t="s">
        <v>602</v>
      </c>
      <c r="I1165">
        <v>21321151.48</v>
      </c>
      <c r="J1165" t="s">
        <v>641</v>
      </c>
    </row>
    <row r="1166" hidden="1" spans="1:10">
      <c r="A1166">
        <v>5</v>
      </c>
      <c r="B1166">
        <v>17</v>
      </c>
      <c r="C1166" t="s">
        <v>681</v>
      </c>
      <c r="D1166" t="s">
        <v>672</v>
      </c>
      <c r="E1166" t="s">
        <v>671</v>
      </c>
      <c r="F1166">
        <v>0</v>
      </c>
      <c r="G1166">
        <v>6563.44</v>
      </c>
      <c r="H1166" t="s">
        <v>602</v>
      </c>
      <c r="I1166">
        <v>21314588.04</v>
      </c>
      <c r="J1166" t="s">
        <v>641</v>
      </c>
    </row>
    <row r="1167" hidden="1" spans="1:10">
      <c r="A1167">
        <v>5</v>
      </c>
      <c r="B1167">
        <v>17</v>
      </c>
      <c r="C1167" t="s">
        <v>681</v>
      </c>
      <c r="D1167" t="s">
        <v>683</v>
      </c>
      <c r="E1167" t="s">
        <v>671</v>
      </c>
      <c r="F1167">
        <v>0</v>
      </c>
      <c r="G1167">
        <v>1280.68</v>
      </c>
      <c r="H1167" t="s">
        <v>602</v>
      </c>
      <c r="I1167">
        <v>21313307.36</v>
      </c>
      <c r="J1167" t="s">
        <v>641</v>
      </c>
    </row>
    <row r="1168" hidden="1" spans="1:10">
      <c r="A1168">
        <v>5</v>
      </c>
      <c r="B1168">
        <v>17</v>
      </c>
      <c r="C1168" t="s">
        <v>681</v>
      </c>
      <c r="D1168" t="s">
        <v>643</v>
      </c>
      <c r="E1168" t="s">
        <v>671</v>
      </c>
      <c r="F1168">
        <v>0</v>
      </c>
      <c r="G1168">
        <v>1700.89</v>
      </c>
      <c r="H1168" t="s">
        <v>602</v>
      </c>
      <c r="I1168">
        <v>21311606.47</v>
      </c>
      <c r="J1168" t="s">
        <v>641</v>
      </c>
    </row>
    <row r="1169" hidden="1" spans="1:10">
      <c r="A1169">
        <v>5</v>
      </c>
      <c r="B1169">
        <v>17</v>
      </c>
      <c r="C1169" t="s">
        <v>681</v>
      </c>
      <c r="D1169" t="s">
        <v>692</v>
      </c>
      <c r="E1169" t="s">
        <v>671</v>
      </c>
      <c r="F1169">
        <v>0</v>
      </c>
      <c r="G1169">
        <v>1430.76</v>
      </c>
      <c r="H1169" t="s">
        <v>602</v>
      </c>
      <c r="I1169">
        <v>21310175.71</v>
      </c>
      <c r="J1169" t="s">
        <v>641</v>
      </c>
    </row>
    <row r="1170" spans="1:10">
      <c r="A1170">
        <v>5</v>
      </c>
      <c r="B1170">
        <v>17</v>
      </c>
      <c r="C1170" t="s">
        <v>681</v>
      </c>
      <c r="D1170" t="s">
        <v>721</v>
      </c>
      <c r="E1170" t="s">
        <v>653</v>
      </c>
      <c r="F1170">
        <v>17862.71</v>
      </c>
      <c r="G1170">
        <v>0</v>
      </c>
      <c r="H1170" t="s">
        <v>602</v>
      </c>
      <c r="I1170">
        <v>21328038.42</v>
      </c>
      <c r="J1170" t="s">
        <v>641</v>
      </c>
    </row>
    <row r="1171" spans="1:10">
      <c r="A1171">
        <v>5</v>
      </c>
      <c r="B1171">
        <v>17</v>
      </c>
      <c r="C1171" t="s">
        <v>681</v>
      </c>
      <c r="D1171" t="s">
        <v>675</v>
      </c>
      <c r="E1171" t="s">
        <v>653</v>
      </c>
      <c r="F1171">
        <v>1307.99</v>
      </c>
      <c r="G1171">
        <v>0</v>
      </c>
      <c r="H1171" t="s">
        <v>602</v>
      </c>
      <c r="I1171">
        <v>21329346.41</v>
      </c>
      <c r="J1171" t="s">
        <v>641</v>
      </c>
    </row>
    <row r="1172" spans="1:10">
      <c r="A1172">
        <v>5</v>
      </c>
      <c r="B1172">
        <v>17</v>
      </c>
      <c r="C1172" t="s">
        <v>681</v>
      </c>
      <c r="D1172" t="s">
        <v>668</v>
      </c>
      <c r="E1172" t="s">
        <v>653</v>
      </c>
      <c r="F1172">
        <v>42864.52</v>
      </c>
      <c r="G1172">
        <v>0</v>
      </c>
      <c r="H1172" t="s">
        <v>602</v>
      </c>
      <c r="I1172">
        <v>21372210.93</v>
      </c>
      <c r="J1172" t="s">
        <v>641</v>
      </c>
    </row>
    <row r="1173" spans="1:10">
      <c r="A1173">
        <v>5</v>
      </c>
      <c r="B1173">
        <v>17</v>
      </c>
      <c r="C1173" t="s">
        <v>681</v>
      </c>
      <c r="D1173" t="s">
        <v>657</v>
      </c>
      <c r="E1173" t="s">
        <v>653</v>
      </c>
      <c r="F1173">
        <v>1527.66</v>
      </c>
      <c r="G1173">
        <v>0</v>
      </c>
      <c r="H1173" t="s">
        <v>602</v>
      </c>
      <c r="I1173">
        <v>21373738.59</v>
      </c>
      <c r="J1173" t="s">
        <v>641</v>
      </c>
    </row>
    <row r="1174" hidden="1" spans="1:10">
      <c r="A1174">
        <v>5</v>
      </c>
      <c r="B1174">
        <v>17</v>
      </c>
      <c r="C1174" t="s">
        <v>681</v>
      </c>
      <c r="D1174" t="s">
        <v>783</v>
      </c>
      <c r="E1174" t="s">
        <v>653</v>
      </c>
      <c r="F1174">
        <v>273000</v>
      </c>
      <c r="G1174">
        <v>0</v>
      </c>
      <c r="H1174" t="s">
        <v>602</v>
      </c>
      <c r="I1174">
        <v>21646738.59</v>
      </c>
      <c r="J1174" t="s">
        <v>641</v>
      </c>
    </row>
    <row r="1175" hidden="1" spans="1:10">
      <c r="A1175">
        <v>5</v>
      </c>
      <c r="B1175">
        <v>20</v>
      </c>
      <c r="C1175" t="s">
        <v>688</v>
      </c>
      <c r="D1175" t="s">
        <v>639</v>
      </c>
      <c r="E1175" t="s">
        <v>671</v>
      </c>
      <c r="F1175">
        <v>0</v>
      </c>
      <c r="G1175">
        <v>1440.76</v>
      </c>
      <c r="H1175" t="s">
        <v>602</v>
      </c>
      <c r="I1175">
        <v>21645297.83</v>
      </c>
      <c r="J1175" t="s">
        <v>641</v>
      </c>
    </row>
    <row r="1176" hidden="1" spans="1:10">
      <c r="A1176">
        <v>5</v>
      </c>
      <c r="B1176">
        <v>20</v>
      </c>
      <c r="C1176" t="s">
        <v>688</v>
      </c>
      <c r="D1176" t="s">
        <v>672</v>
      </c>
      <c r="E1176" t="s">
        <v>671</v>
      </c>
      <c r="F1176">
        <v>0</v>
      </c>
      <c r="G1176">
        <v>6463.39</v>
      </c>
      <c r="H1176" t="s">
        <v>602</v>
      </c>
      <c r="I1176">
        <v>21638834.44</v>
      </c>
      <c r="J1176" t="s">
        <v>641</v>
      </c>
    </row>
    <row r="1177" hidden="1" spans="1:10">
      <c r="A1177">
        <v>5</v>
      </c>
      <c r="B1177">
        <v>20</v>
      </c>
      <c r="C1177" t="s">
        <v>688</v>
      </c>
      <c r="D1177" t="s">
        <v>661</v>
      </c>
      <c r="E1177" t="s">
        <v>671</v>
      </c>
      <c r="F1177">
        <v>0</v>
      </c>
      <c r="G1177">
        <v>29395.44</v>
      </c>
      <c r="H1177" t="s">
        <v>602</v>
      </c>
      <c r="I1177">
        <v>21609439</v>
      </c>
      <c r="J1177" t="s">
        <v>641</v>
      </c>
    </row>
    <row r="1178" hidden="1" spans="1:10">
      <c r="A1178">
        <v>5</v>
      </c>
      <c r="B1178">
        <v>20</v>
      </c>
      <c r="C1178" t="s">
        <v>688</v>
      </c>
      <c r="D1178" t="s">
        <v>683</v>
      </c>
      <c r="E1178" t="s">
        <v>671</v>
      </c>
      <c r="F1178">
        <v>0</v>
      </c>
      <c r="G1178">
        <v>3171.7</v>
      </c>
      <c r="H1178" t="s">
        <v>602</v>
      </c>
      <c r="I1178">
        <v>21606267.3</v>
      </c>
      <c r="J1178" t="s">
        <v>641</v>
      </c>
    </row>
    <row r="1179" hidden="1" spans="1:10">
      <c r="A1179">
        <v>5</v>
      </c>
      <c r="B1179">
        <v>20</v>
      </c>
      <c r="C1179" t="s">
        <v>688</v>
      </c>
      <c r="D1179" t="s">
        <v>679</v>
      </c>
      <c r="E1179" t="s">
        <v>671</v>
      </c>
      <c r="F1179">
        <v>0</v>
      </c>
      <c r="G1179">
        <v>650.35</v>
      </c>
      <c r="H1179" t="s">
        <v>602</v>
      </c>
      <c r="I1179">
        <v>21605616.95</v>
      </c>
      <c r="J1179" t="s">
        <v>641</v>
      </c>
    </row>
    <row r="1180" hidden="1" spans="1:10">
      <c r="A1180">
        <v>5</v>
      </c>
      <c r="B1180">
        <v>20</v>
      </c>
      <c r="C1180" t="s">
        <v>688</v>
      </c>
      <c r="D1180" t="s">
        <v>643</v>
      </c>
      <c r="E1180" t="s">
        <v>671</v>
      </c>
      <c r="F1180">
        <v>0</v>
      </c>
      <c r="G1180">
        <v>1670.88</v>
      </c>
      <c r="H1180" t="s">
        <v>602</v>
      </c>
      <c r="I1180">
        <v>21603946.07</v>
      </c>
      <c r="J1180" t="s">
        <v>641</v>
      </c>
    </row>
    <row r="1181" spans="1:10">
      <c r="A1181">
        <v>5</v>
      </c>
      <c r="B1181">
        <v>20</v>
      </c>
      <c r="C1181" t="s">
        <v>688</v>
      </c>
      <c r="D1181" t="s">
        <v>673</v>
      </c>
      <c r="E1181" t="s">
        <v>653</v>
      </c>
      <c r="F1181">
        <v>6500.07</v>
      </c>
      <c r="G1181">
        <v>0</v>
      </c>
      <c r="H1181" t="s">
        <v>602</v>
      </c>
      <c r="I1181">
        <v>21610446.14</v>
      </c>
      <c r="J1181" t="s">
        <v>641</v>
      </c>
    </row>
    <row r="1182" spans="1:10">
      <c r="A1182">
        <v>5</v>
      </c>
      <c r="B1182">
        <v>20</v>
      </c>
      <c r="C1182" t="s">
        <v>688</v>
      </c>
      <c r="D1182" t="s">
        <v>668</v>
      </c>
      <c r="E1182" t="s">
        <v>653</v>
      </c>
      <c r="F1182">
        <v>77281.93</v>
      </c>
      <c r="G1182">
        <v>0</v>
      </c>
      <c r="H1182" t="s">
        <v>602</v>
      </c>
      <c r="I1182">
        <v>21687728.07</v>
      </c>
      <c r="J1182" t="s">
        <v>641</v>
      </c>
    </row>
    <row r="1183" spans="1:10">
      <c r="A1183">
        <v>5</v>
      </c>
      <c r="B1183">
        <v>20</v>
      </c>
      <c r="C1183" t="s">
        <v>688</v>
      </c>
      <c r="D1183" t="s">
        <v>675</v>
      </c>
      <c r="E1183" t="s">
        <v>653</v>
      </c>
      <c r="F1183">
        <v>2615.98</v>
      </c>
      <c r="G1183">
        <v>0</v>
      </c>
      <c r="H1183" t="s">
        <v>602</v>
      </c>
      <c r="I1183">
        <v>21690344.05</v>
      </c>
      <c r="J1183" t="s">
        <v>641</v>
      </c>
    </row>
    <row r="1184" hidden="1" spans="1:10">
      <c r="A1184">
        <v>5</v>
      </c>
      <c r="B1184">
        <v>21</v>
      </c>
      <c r="C1184" t="s">
        <v>689</v>
      </c>
      <c r="D1184" t="s">
        <v>661</v>
      </c>
      <c r="E1184" t="s">
        <v>784</v>
      </c>
      <c r="F1184">
        <v>0</v>
      </c>
      <c r="G1184">
        <v>11405.98</v>
      </c>
      <c r="H1184" t="s">
        <v>602</v>
      </c>
      <c r="I1184">
        <v>21678938.07</v>
      </c>
      <c r="J1184" t="s">
        <v>641</v>
      </c>
    </row>
    <row r="1185" hidden="1" spans="1:10">
      <c r="A1185">
        <v>5</v>
      </c>
      <c r="B1185">
        <v>21</v>
      </c>
      <c r="C1185" t="s">
        <v>689</v>
      </c>
      <c r="D1185" t="s">
        <v>683</v>
      </c>
      <c r="E1185" t="s">
        <v>784</v>
      </c>
      <c r="F1185">
        <v>0</v>
      </c>
      <c r="G1185">
        <v>1250.67</v>
      </c>
      <c r="H1185" t="s">
        <v>602</v>
      </c>
      <c r="I1185">
        <v>21677687.4</v>
      </c>
      <c r="J1185" t="s">
        <v>641</v>
      </c>
    </row>
    <row r="1186" spans="1:10">
      <c r="A1186">
        <v>5</v>
      </c>
      <c r="B1186">
        <v>21</v>
      </c>
      <c r="C1186" t="s">
        <v>689</v>
      </c>
      <c r="D1186" t="s">
        <v>736</v>
      </c>
      <c r="E1186" t="s">
        <v>690</v>
      </c>
      <c r="F1186">
        <v>918.6</v>
      </c>
      <c r="G1186">
        <v>0</v>
      </c>
      <c r="H1186" t="s">
        <v>602</v>
      </c>
      <c r="I1186">
        <v>21678606</v>
      </c>
      <c r="J1186" t="s">
        <v>641</v>
      </c>
    </row>
    <row r="1187" spans="1:10">
      <c r="A1187">
        <v>5</v>
      </c>
      <c r="B1187">
        <v>21</v>
      </c>
      <c r="C1187" t="s">
        <v>689</v>
      </c>
      <c r="D1187" t="s">
        <v>708</v>
      </c>
      <c r="E1187" t="s">
        <v>690</v>
      </c>
      <c r="F1187">
        <v>1647.48</v>
      </c>
      <c r="G1187">
        <v>0</v>
      </c>
      <c r="H1187" t="s">
        <v>602</v>
      </c>
      <c r="I1187">
        <v>21680253.48</v>
      </c>
      <c r="J1187" t="s">
        <v>641</v>
      </c>
    </row>
    <row r="1188" spans="1:10">
      <c r="A1188">
        <v>5</v>
      </c>
      <c r="B1188">
        <v>21</v>
      </c>
      <c r="C1188" t="s">
        <v>689</v>
      </c>
      <c r="D1188" t="s">
        <v>668</v>
      </c>
      <c r="E1188" t="s">
        <v>690</v>
      </c>
      <c r="F1188">
        <v>17772.85</v>
      </c>
      <c r="G1188">
        <v>0</v>
      </c>
      <c r="H1188" t="s">
        <v>602</v>
      </c>
      <c r="I1188">
        <v>21698026.33</v>
      </c>
      <c r="J1188" t="s">
        <v>641</v>
      </c>
    </row>
    <row r="1189" spans="1:10">
      <c r="A1189">
        <v>5</v>
      </c>
      <c r="B1189">
        <v>21</v>
      </c>
      <c r="C1189" t="s">
        <v>689</v>
      </c>
      <c r="D1189" t="s">
        <v>675</v>
      </c>
      <c r="E1189" t="s">
        <v>690</v>
      </c>
      <c r="F1189">
        <v>649</v>
      </c>
      <c r="G1189">
        <v>0</v>
      </c>
      <c r="H1189" t="s">
        <v>602</v>
      </c>
      <c r="I1189">
        <v>21698675.33</v>
      </c>
      <c r="J1189" t="s">
        <v>641</v>
      </c>
    </row>
    <row r="1190" hidden="1" spans="1:10">
      <c r="A1190">
        <v>5</v>
      </c>
      <c r="B1190">
        <v>22</v>
      </c>
      <c r="C1190" t="s">
        <v>691</v>
      </c>
      <c r="D1190" t="s">
        <v>639</v>
      </c>
      <c r="E1190" t="s">
        <v>671</v>
      </c>
      <c r="F1190">
        <v>0</v>
      </c>
      <c r="G1190">
        <v>1400.74</v>
      </c>
      <c r="H1190" t="s">
        <v>602</v>
      </c>
      <c r="I1190">
        <v>21697274.59</v>
      </c>
      <c r="J1190" t="s">
        <v>641</v>
      </c>
    </row>
    <row r="1191" hidden="1" spans="1:10">
      <c r="A1191">
        <v>5</v>
      </c>
      <c r="B1191">
        <v>22</v>
      </c>
      <c r="C1191" t="s">
        <v>691</v>
      </c>
      <c r="D1191" t="s">
        <v>710</v>
      </c>
      <c r="E1191" t="s">
        <v>671</v>
      </c>
      <c r="F1191">
        <v>0</v>
      </c>
      <c r="G1191">
        <v>12836.74</v>
      </c>
      <c r="H1191" t="s">
        <v>602</v>
      </c>
      <c r="I1191">
        <v>21684437.85</v>
      </c>
      <c r="J1191" t="s">
        <v>641</v>
      </c>
    </row>
    <row r="1192" hidden="1" spans="1:10">
      <c r="A1192">
        <v>5</v>
      </c>
      <c r="B1192">
        <v>22</v>
      </c>
      <c r="C1192" t="s">
        <v>691</v>
      </c>
      <c r="D1192" t="s">
        <v>672</v>
      </c>
      <c r="E1192" t="s">
        <v>671</v>
      </c>
      <c r="F1192">
        <v>0</v>
      </c>
      <c r="G1192">
        <v>6453.39</v>
      </c>
      <c r="H1192" t="s">
        <v>602</v>
      </c>
      <c r="I1192">
        <v>21677984.46</v>
      </c>
      <c r="J1192" t="s">
        <v>641</v>
      </c>
    </row>
    <row r="1193" hidden="1" spans="1:10">
      <c r="A1193">
        <v>5</v>
      </c>
      <c r="B1193">
        <v>22</v>
      </c>
      <c r="C1193" t="s">
        <v>691</v>
      </c>
      <c r="D1193" t="s">
        <v>646</v>
      </c>
      <c r="E1193" t="s">
        <v>671</v>
      </c>
      <c r="F1193">
        <v>0</v>
      </c>
      <c r="G1193">
        <v>1430.76</v>
      </c>
      <c r="H1193" t="s">
        <v>602</v>
      </c>
      <c r="I1193">
        <v>21676553.7</v>
      </c>
      <c r="J1193" t="s">
        <v>641</v>
      </c>
    </row>
    <row r="1194" hidden="1" spans="1:10">
      <c r="A1194">
        <v>5</v>
      </c>
      <c r="B1194">
        <v>22</v>
      </c>
      <c r="C1194" t="s">
        <v>691</v>
      </c>
      <c r="D1194" t="s">
        <v>661</v>
      </c>
      <c r="E1194" t="s">
        <v>671</v>
      </c>
      <c r="F1194">
        <v>0</v>
      </c>
      <c r="G1194">
        <v>11466.02</v>
      </c>
      <c r="H1194" t="s">
        <v>602</v>
      </c>
      <c r="I1194">
        <v>21665087.68</v>
      </c>
      <c r="J1194" t="s">
        <v>641</v>
      </c>
    </row>
    <row r="1195" hidden="1" spans="1:10">
      <c r="A1195">
        <v>5</v>
      </c>
      <c r="B1195">
        <v>22</v>
      </c>
      <c r="C1195" t="s">
        <v>691</v>
      </c>
      <c r="D1195" t="s">
        <v>683</v>
      </c>
      <c r="E1195" t="s">
        <v>671</v>
      </c>
      <c r="F1195">
        <v>0</v>
      </c>
      <c r="G1195">
        <v>1901.02</v>
      </c>
      <c r="H1195" t="s">
        <v>602</v>
      </c>
      <c r="I1195">
        <v>21663186.66</v>
      </c>
      <c r="J1195" t="s">
        <v>641</v>
      </c>
    </row>
    <row r="1196" spans="1:10">
      <c r="A1196">
        <v>5</v>
      </c>
      <c r="B1196">
        <v>22</v>
      </c>
      <c r="C1196" t="s">
        <v>691</v>
      </c>
      <c r="D1196" t="s">
        <v>667</v>
      </c>
      <c r="E1196" t="s">
        <v>653</v>
      </c>
      <c r="F1196">
        <v>210079.12</v>
      </c>
      <c r="G1196">
        <v>0</v>
      </c>
      <c r="H1196" t="s">
        <v>602</v>
      </c>
      <c r="I1196">
        <v>21873265.78</v>
      </c>
      <c r="J1196" t="s">
        <v>641</v>
      </c>
    </row>
    <row r="1197" spans="1:10">
      <c r="A1197">
        <v>5</v>
      </c>
      <c r="B1197">
        <v>22</v>
      </c>
      <c r="C1197" t="s">
        <v>691</v>
      </c>
      <c r="D1197" t="s">
        <v>668</v>
      </c>
      <c r="E1197" t="s">
        <v>653</v>
      </c>
      <c r="F1197">
        <v>5891</v>
      </c>
      <c r="G1197">
        <v>0</v>
      </c>
      <c r="H1197" t="s">
        <v>602</v>
      </c>
      <c r="I1197">
        <v>21879156.78</v>
      </c>
      <c r="J1197" t="s">
        <v>641</v>
      </c>
    </row>
    <row r="1198" spans="1:10">
      <c r="A1198">
        <v>5</v>
      </c>
      <c r="B1198">
        <v>22</v>
      </c>
      <c r="C1198" t="s">
        <v>691</v>
      </c>
      <c r="D1198" t="s">
        <v>675</v>
      </c>
      <c r="E1198" t="s">
        <v>653</v>
      </c>
      <c r="F1198">
        <v>3904</v>
      </c>
      <c r="G1198">
        <v>0</v>
      </c>
      <c r="H1198" t="s">
        <v>602</v>
      </c>
      <c r="I1198">
        <v>21883060.78</v>
      </c>
      <c r="J1198" t="s">
        <v>641</v>
      </c>
    </row>
    <row r="1199" hidden="1" spans="1:10">
      <c r="A1199">
        <v>5</v>
      </c>
      <c r="B1199">
        <v>22</v>
      </c>
      <c r="C1199" t="s">
        <v>691</v>
      </c>
      <c r="D1199" t="s">
        <v>785</v>
      </c>
      <c r="E1199" t="s">
        <v>653</v>
      </c>
      <c r="F1199">
        <v>12600</v>
      </c>
      <c r="G1199">
        <v>0</v>
      </c>
      <c r="H1199" t="s">
        <v>602</v>
      </c>
      <c r="I1199">
        <v>21895660.78</v>
      </c>
      <c r="J1199" t="s">
        <v>641</v>
      </c>
    </row>
    <row r="1200" hidden="1" spans="1:10">
      <c r="A1200">
        <v>5</v>
      </c>
      <c r="B1200">
        <v>23</v>
      </c>
      <c r="C1200" t="s">
        <v>694</v>
      </c>
      <c r="D1200" t="s">
        <v>711</v>
      </c>
      <c r="E1200" t="s">
        <v>671</v>
      </c>
      <c r="F1200">
        <v>0</v>
      </c>
      <c r="G1200">
        <v>1470.78</v>
      </c>
      <c r="H1200" t="s">
        <v>602</v>
      </c>
      <c r="I1200">
        <v>21894190</v>
      </c>
      <c r="J1200" t="s">
        <v>641</v>
      </c>
    </row>
    <row r="1201" hidden="1" spans="1:10">
      <c r="A1201">
        <v>5</v>
      </c>
      <c r="B1201">
        <v>23</v>
      </c>
      <c r="C1201" t="s">
        <v>694</v>
      </c>
      <c r="D1201" t="s">
        <v>672</v>
      </c>
      <c r="E1201" t="s">
        <v>671</v>
      </c>
      <c r="F1201">
        <v>0</v>
      </c>
      <c r="G1201">
        <v>6373.35</v>
      </c>
      <c r="H1201" t="s">
        <v>602</v>
      </c>
      <c r="I1201">
        <v>21887816.65</v>
      </c>
      <c r="J1201" t="s">
        <v>641</v>
      </c>
    </row>
    <row r="1202" hidden="1" spans="1:10">
      <c r="A1202">
        <v>5</v>
      </c>
      <c r="B1202">
        <v>23</v>
      </c>
      <c r="C1202" t="s">
        <v>694</v>
      </c>
      <c r="D1202" t="s">
        <v>716</v>
      </c>
      <c r="E1202" t="s">
        <v>671</v>
      </c>
      <c r="F1202">
        <v>0</v>
      </c>
      <c r="G1202">
        <v>2521.32</v>
      </c>
      <c r="H1202" t="s">
        <v>602</v>
      </c>
      <c r="I1202">
        <v>21885295.33</v>
      </c>
      <c r="J1202" t="s">
        <v>641</v>
      </c>
    </row>
    <row r="1203" hidden="1" spans="1:10">
      <c r="A1203">
        <v>5</v>
      </c>
      <c r="B1203">
        <v>23</v>
      </c>
      <c r="C1203" t="s">
        <v>694</v>
      </c>
      <c r="D1203" t="s">
        <v>683</v>
      </c>
      <c r="E1203" t="s">
        <v>671</v>
      </c>
      <c r="F1203">
        <v>0</v>
      </c>
      <c r="G1203">
        <v>1911.02</v>
      </c>
      <c r="H1203" t="s">
        <v>602</v>
      </c>
      <c r="I1203">
        <v>21883384.31</v>
      </c>
      <c r="J1203" t="s">
        <v>641</v>
      </c>
    </row>
    <row r="1204" spans="1:10">
      <c r="A1204">
        <v>5</v>
      </c>
      <c r="B1204">
        <v>23</v>
      </c>
      <c r="C1204" t="s">
        <v>694</v>
      </c>
      <c r="D1204" t="s">
        <v>736</v>
      </c>
      <c r="E1204" t="s">
        <v>697</v>
      </c>
      <c r="F1204">
        <v>938.57</v>
      </c>
      <c r="G1204">
        <v>0</v>
      </c>
      <c r="H1204" t="s">
        <v>602</v>
      </c>
      <c r="I1204">
        <v>21884322.88</v>
      </c>
      <c r="J1204" t="s">
        <v>641</v>
      </c>
    </row>
    <row r="1205" spans="1:10">
      <c r="A1205">
        <v>5</v>
      </c>
      <c r="B1205">
        <v>23</v>
      </c>
      <c r="C1205" t="s">
        <v>694</v>
      </c>
      <c r="D1205" t="s">
        <v>673</v>
      </c>
      <c r="E1205" t="s">
        <v>697</v>
      </c>
      <c r="F1205">
        <v>12880.33</v>
      </c>
      <c r="G1205">
        <v>0</v>
      </c>
      <c r="H1205" t="s">
        <v>602</v>
      </c>
      <c r="I1205">
        <v>21897203.21</v>
      </c>
      <c r="J1205" t="s">
        <v>641</v>
      </c>
    </row>
    <row r="1206" spans="1:10">
      <c r="A1206">
        <v>5</v>
      </c>
      <c r="B1206">
        <v>23</v>
      </c>
      <c r="C1206" t="s">
        <v>694</v>
      </c>
      <c r="D1206" t="s">
        <v>668</v>
      </c>
      <c r="E1206" t="s">
        <v>697</v>
      </c>
      <c r="F1206">
        <v>11632.22</v>
      </c>
      <c r="G1206">
        <v>0</v>
      </c>
      <c r="H1206" t="s">
        <v>602</v>
      </c>
      <c r="I1206">
        <v>21908835.43</v>
      </c>
      <c r="J1206" t="s">
        <v>641</v>
      </c>
    </row>
    <row r="1207" spans="1:10">
      <c r="A1207">
        <v>5</v>
      </c>
      <c r="B1207">
        <v>23</v>
      </c>
      <c r="C1207" t="s">
        <v>694</v>
      </c>
      <c r="D1207" t="s">
        <v>675</v>
      </c>
      <c r="E1207" t="s">
        <v>697</v>
      </c>
      <c r="F1207">
        <v>14088.47</v>
      </c>
      <c r="G1207">
        <v>0</v>
      </c>
      <c r="H1207" t="s">
        <v>602</v>
      </c>
      <c r="I1207">
        <v>21922923.9</v>
      </c>
      <c r="J1207" t="s">
        <v>641</v>
      </c>
    </row>
    <row r="1208" spans="1:10">
      <c r="A1208">
        <v>5</v>
      </c>
      <c r="B1208">
        <v>23</v>
      </c>
      <c r="C1208" t="s">
        <v>694</v>
      </c>
      <c r="D1208" t="s">
        <v>719</v>
      </c>
      <c r="E1208" t="s">
        <v>697</v>
      </c>
      <c r="F1208">
        <v>11742.04</v>
      </c>
      <c r="G1208">
        <v>0</v>
      </c>
      <c r="H1208" t="s">
        <v>602</v>
      </c>
      <c r="I1208">
        <v>21934665.94</v>
      </c>
      <c r="J1208" t="s">
        <v>641</v>
      </c>
    </row>
    <row r="1209" spans="1:10">
      <c r="A1209">
        <v>5</v>
      </c>
      <c r="B1209">
        <v>23</v>
      </c>
      <c r="C1209" t="s">
        <v>694</v>
      </c>
      <c r="D1209" t="s">
        <v>740</v>
      </c>
      <c r="E1209" t="s">
        <v>697</v>
      </c>
      <c r="F1209">
        <v>24436.65</v>
      </c>
      <c r="G1209">
        <v>0</v>
      </c>
      <c r="H1209" t="s">
        <v>602</v>
      </c>
      <c r="I1209">
        <v>21959102.59</v>
      </c>
      <c r="J1209" t="s">
        <v>641</v>
      </c>
    </row>
    <row r="1210" hidden="1" spans="1:10">
      <c r="A1210">
        <v>5</v>
      </c>
      <c r="B1210">
        <v>24</v>
      </c>
      <c r="C1210" t="s">
        <v>698</v>
      </c>
      <c r="D1210" t="s">
        <v>711</v>
      </c>
      <c r="E1210" t="s">
        <v>671</v>
      </c>
      <c r="F1210">
        <v>0</v>
      </c>
      <c r="G1210">
        <v>2821.49</v>
      </c>
      <c r="H1210" t="s">
        <v>602</v>
      </c>
      <c r="I1210">
        <v>21956281.1</v>
      </c>
      <c r="J1210" t="s">
        <v>641</v>
      </c>
    </row>
    <row r="1211" hidden="1" spans="1:10">
      <c r="A1211">
        <v>5</v>
      </c>
      <c r="B1211">
        <v>24</v>
      </c>
      <c r="C1211" t="s">
        <v>698</v>
      </c>
      <c r="D1211" t="s">
        <v>672</v>
      </c>
      <c r="E1211" t="s">
        <v>671</v>
      </c>
      <c r="F1211">
        <v>0</v>
      </c>
      <c r="G1211">
        <v>6353.34</v>
      </c>
      <c r="H1211" t="s">
        <v>602</v>
      </c>
      <c r="I1211">
        <v>21949927.76</v>
      </c>
      <c r="J1211" t="s">
        <v>641</v>
      </c>
    </row>
    <row r="1212" hidden="1" spans="1:10">
      <c r="A1212">
        <v>5</v>
      </c>
      <c r="B1212">
        <v>24</v>
      </c>
      <c r="C1212" t="s">
        <v>698</v>
      </c>
      <c r="D1212" t="s">
        <v>646</v>
      </c>
      <c r="E1212" t="s">
        <v>671</v>
      </c>
      <c r="F1212">
        <v>0</v>
      </c>
      <c r="G1212">
        <v>1390.73</v>
      </c>
      <c r="H1212" t="s">
        <v>602</v>
      </c>
      <c r="I1212">
        <v>21948537.03</v>
      </c>
      <c r="J1212" t="s">
        <v>641</v>
      </c>
    </row>
    <row r="1213" hidden="1" spans="1:10">
      <c r="A1213">
        <v>5</v>
      </c>
      <c r="B1213">
        <v>24</v>
      </c>
      <c r="C1213" t="s">
        <v>698</v>
      </c>
      <c r="D1213" t="s">
        <v>776</v>
      </c>
      <c r="E1213" t="s">
        <v>671</v>
      </c>
      <c r="F1213">
        <v>0</v>
      </c>
      <c r="G1213">
        <v>4942.59</v>
      </c>
      <c r="H1213" t="s">
        <v>602</v>
      </c>
      <c r="I1213">
        <v>21943594.44</v>
      </c>
      <c r="J1213" t="s">
        <v>641</v>
      </c>
    </row>
    <row r="1214" hidden="1" spans="1:10">
      <c r="A1214">
        <v>5</v>
      </c>
      <c r="B1214">
        <v>24</v>
      </c>
      <c r="C1214" t="s">
        <v>698</v>
      </c>
      <c r="D1214" t="s">
        <v>661</v>
      </c>
      <c r="E1214" t="s">
        <v>671</v>
      </c>
      <c r="F1214">
        <v>0</v>
      </c>
      <c r="G1214">
        <v>5662.97</v>
      </c>
      <c r="H1214" t="s">
        <v>602</v>
      </c>
      <c r="I1214">
        <v>21937931.47</v>
      </c>
      <c r="J1214" t="s">
        <v>641</v>
      </c>
    </row>
    <row r="1215" hidden="1" spans="1:10">
      <c r="A1215">
        <v>5</v>
      </c>
      <c r="B1215">
        <v>24</v>
      </c>
      <c r="C1215" t="s">
        <v>698</v>
      </c>
      <c r="D1215" t="s">
        <v>683</v>
      </c>
      <c r="E1215" t="s">
        <v>671</v>
      </c>
      <c r="F1215">
        <v>0</v>
      </c>
      <c r="G1215">
        <v>620.33</v>
      </c>
      <c r="H1215" t="s">
        <v>602</v>
      </c>
      <c r="I1215">
        <v>21937311.14</v>
      </c>
      <c r="J1215" t="s">
        <v>641</v>
      </c>
    </row>
    <row r="1216" spans="1:10">
      <c r="A1216">
        <v>5</v>
      </c>
      <c r="B1216">
        <v>24</v>
      </c>
      <c r="C1216" t="s">
        <v>698</v>
      </c>
      <c r="D1216" t="s">
        <v>736</v>
      </c>
      <c r="E1216" t="s">
        <v>653</v>
      </c>
      <c r="F1216">
        <v>958.54</v>
      </c>
      <c r="G1216">
        <v>0</v>
      </c>
      <c r="H1216" t="s">
        <v>602</v>
      </c>
      <c r="I1216">
        <v>21938269.68</v>
      </c>
      <c r="J1216" t="s">
        <v>641</v>
      </c>
    </row>
    <row r="1217" spans="1:10">
      <c r="A1217">
        <v>5</v>
      </c>
      <c r="B1217">
        <v>24</v>
      </c>
      <c r="C1217" t="s">
        <v>698</v>
      </c>
      <c r="D1217" t="s">
        <v>668</v>
      </c>
      <c r="E1217" t="s">
        <v>653</v>
      </c>
      <c r="F1217">
        <v>11782</v>
      </c>
      <c r="G1217">
        <v>0</v>
      </c>
      <c r="H1217" t="s">
        <v>602</v>
      </c>
      <c r="I1217">
        <v>21950051.68</v>
      </c>
      <c r="J1217" t="s">
        <v>641</v>
      </c>
    </row>
    <row r="1218" spans="1:10">
      <c r="A1218">
        <v>5</v>
      </c>
      <c r="B1218">
        <v>24</v>
      </c>
      <c r="C1218" t="s">
        <v>698</v>
      </c>
      <c r="D1218" t="s">
        <v>658</v>
      </c>
      <c r="E1218" t="s">
        <v>653</v>
      </c>
      <c r="F1218">
        <v>5152.14</v>
      </c>
      <c r="G1218">
        <v>0</v>
      </c>
      <c r="H1218" t="s">
        <v>602</v>
      </c>
      <c r="I1218">
        <v>21955203.82</v>
      </c>
      <c r="J1218" t="s">
        <v>641</v>
      </c>
    </row>
    <row r="1219" spans="1:10">
      <c r="A1219">
        <v>5</v>
      </c>
      <c r="B1219">
        <v>24</v>
      </c>
      <c r="C1219" t="s">
        <v>698</v>
      </c>
      <c r="D1219" t="s">
        <v>719</v>
      </c>
      <c r="E1219" t="s">
        <v>653</v>
      </c>
      <c r="F1219">
        <v>11284.75</v>
      </c>
      <c r="G1219">
        <v>0</v>
      </c>
      <c r="H1219" t="s">
        <v>602</v>
      </c>
      <c r="I1219">
        <v>21966488.57</v>
      </c>
      <c r="J1219" t="s">
        <v>641</v>
      </c>
    </row>
    <row r="1220" hidden="1" spans="1:10">
      <c r="A1220">
        <v>5</v>
      </c>
      <c r="B1220">
        <v>27</v>
      </c>
      <c r="C1220" t="s">
        <v>700</v>
      </c>
      <c r="D1220" t="s">
        <v>672</v>
      </c>
      <c r="E1220" t="s">
        <v>671</v>
      </c>
      <c r="F1220">
        <v>0</v>
      </c>
      <c r="G1220">
        <v>6273.3</v>
      </c>
      <c r="H1220" t="s">
        <v>602</v>
      </c>
      <c r="I1220">
        <v>21960215.27</v>
      </c>
      <c r="J1220" t="s">
        <v>641</v>
      </c>
    </row>
    <row r="1221" hidden="1" spans="1:10">
      <c r="A1221">
        <v>5</v>
      </c>
      <c r="B1221">
        <v>27</v>
      </c>
      <c r="C1221" t="s">
        <v>700</v>
      </c>
      <c r="D1221" t="s">
        <v>661</v>
      </c>
      <c r="E1221" t="s">
        <v>671</v>
      </c>
      <c r="F1221">
        <v>0</v>
      </c>
      <c r="G1221">
        <v>5562.92</v>
      </c>
      <c r="H1221" t="s">
        <v>602</v>
      </c>
      <c r="I1221">
        <v>21954652.35</v>
      </c>
      <c r="J1221" t="s">
        <v>641</v>
      </c>
    </row>
    <row r="1222" spans="1:10">
      <c r="A1222">
        <v>5</v>
      </c>
      <c r="B1222">
        <v>27</v>
      </c>
      <c r="C1222" t="s">
        <v>700</v>
      </c>
      <c r="D1222" t="s">
        <v>673</v>
      </c>
      <c r="E1222" t="s">
        <v>690</v>
      </c>
      <c r="F1222">
        <v>13030.1</v>
      </c>
      <c r="G1222">
        <v>0</v>
      </c>
      <c r="H1222" t="s">
        <v>602</v>
      </c>
      <c r="I1222">
        <v>21967682.45</v>
      </c>
      <c r="J1222" t="s">
        <v>641</v>
      </c>
    </row>
    <row r="1223" spans="1:10">
      <c r="A1223">
        <v>5</v>
      </c>
      <c r="B1223">
        <v>27</v>
      </c>
      <c r="C1223" t="s">
        <v>700</v>
      </c>
      <c r="D1223" t="s">
        <v>657</v>
      </c>
      <c r="E1223" t="s">
        <v>690</v>
      </c>
      <c r="F1223">
        <v>1417.83</v>
      </c>
      <c r="G1223">
        <v>0</v>
      </c>
      <c r="H1223" t="s">
        <v>602</v>
      </c>
      <c r="I1223">
        <v>21969100.28</v>
      </c>
      <c r="J1223" t="s">
        <v>641</v>
      </c>
    </row>
    <row r="1224" spans="1:10">
      <c r="A1224">
        <v>5</v>
      </c>
      <c r="B1224">
        <v>27</v>
      </c>
      <c r="C1224" t="s">
        <v>700</v>
      </c>
      <c r="D1224" t="s">
        <v>736</v>
      </c>
      <c r="E1224" t="s">
        <v>690</v>
      </c>
      <c r="F1224">
        <v>1976.98</v>
      </c>
      <c r="G1224">
        <v>0</v>
      </c>
      <c r="H1224" t="s">
        <v>602</v>
      </c>
      <c r="I1224">
        <v>21971077.26</v>
      </c>
      <c r="J1224" t="s">
        <v>641</v>
      </c>
    </row>
    <row r="1225" spans="1:10">
      <c r="A1225">
        <v>5</v>
      </c>
      <c r="B1225">
        <v>27</v>
      </c>
      <c r="C1225" t="s">
        <v>700</v>
      </c>
      <c r="D1225" t="s">
        <v>668</v>
      </c>
      <c r="E1225" t="s">
        <v>690</v>
      </c>
      <c r="F1225">
        <v>5641.38</v>
      </c>
      <c r="G1225">
        <v>0</v>
      </c>
      <c r="H1225" t="s">
        <v>602</v>
      </c>
      <c r="I1225">
        <v>21976718.64</v>
      </c>
      <c r="J1225" t="s">
        <v>641</v>
      </c>
    </row>
    <row r="1226" spans="1:10">
      <c r="A1226">
        <v>5</v>
      </c>
      <c r="B1226">
        <v>27</v>
      </c>
      <c r="C1226" t="s">
        <v>700</v>
      </c>
      <c r="D1226" t="s">
        <v>675</v>
      </c>
      <c r="E1226" t="s">
        <v>690</v>
      </c>
      <c r="F1226">
        <v>1278.04</v>
      </c>
      <c r="G1226">
        <v>0</v>
      </c>
      <c r="H1226" t="s">
        <v>602</v>
      </c>
      <c r="I1226">
        <v>21977996.68</v>
      </c>
      <c r="J1226" t="s">
        <v>641</v>
      </c>
    </row>
    <row r="1227" spans="1:10">
      <c r="A1227">
        <v>5</v>
      </c>
      <c r="B1227">
        <v>27</v>
      </c>
      <c r="C1227" t="s">
        <v>700</v>
      </c>
      <c r="D1227" t="s">
        <v>658</v>
      </c>
      <c r="E1227" t="s">
        <v>690</v>
      </c>
      <c r="F1227">
        <v>1757.32</v>
      </c>
      <c r="G1227">
        <v>0</v>
      </c>
      <c r="H1227" t="s">
        <v>602</v>
      </c>
      <c r="I1227">
        <v>21979754</v>
      </c>
      <c r="J1227" t="s">
        <v>641</v>
      </c>
    </row>
    <row r="1228" spans="1:10">
      <c r="A1228">
        <v>5</v>
      </c>
      <c r="B1228">
        <v>27</v>
      </c>
      <c r="C1228" t="s">
        <v>700</v>
      </c>
      <c r="D1228" t="s">
        <v>754</v>
      </c>
      <c r="E1228" t="s">
        <v>690</v>
      </c>
      <c r="F1228">
        <v>7608.36</v>
      </c>
      <c r="G1228">
        <v>0</v>
      </c>
      <c r="H1228" t="s">
        <v>602</v>
      </c>
      <c r="I1228">
        <v>21987362.36</v>
      </c>
      <c r="J1228" t="s">
        <v>641</v>
      </c>
    </row>
    <row r="1229" spans="1:10">
      <c r="A1229">
        <v>5</v>
      </c>
      <c r="B1229">
        <v>27</v>
      </c>
      <c r="C1229" t="s">
        <v>700</v>
      </c>
      <c r="D1229" t="s">
        <v>767</v>
      </c>
      <c r="E1229" t="s">
        <v>690</v>
      </c>
      <c r="F1229">
        <v>12760.5</v>
      </c>
      <c r="G1229">
        <v>0</v>
      </c>
      <c r="H1229" t="s">
        <v>602</v>
      </c>
      <c r="I1229">
        <v>22000122.86</v>
      </c>
      <c r="J1229" t="s">
        <v>641</v>
      </c>
    </row>
    <row r="1230" hidden="1" spans="1:10">
      <c r="A1230">
        <v>5</v>
      </c>
      <c r="B1230">
        <v>27</v>
      </c>
      <c r="C1230" t="s">
        <v>700</v>
      </c>
      <c r="D1230" t="s">
        <v>786</v>
      </c>
      <c r="E1230" t="s">
        <v>690</v>
      </c>
      <c r="F1230">
        <v>37800</v>
      </c>
      <c r="G1230">
        <v>0</v>
      </c>
      <c r="H1230" t="s">
        <v>602</v>
      </c>
      <c r="I1230">
        <v>22037922.86</v>
      </c>
      <c r="J1230" t="s">
        <v>641</v>
      </c>
    </row>
    <row r="1231" hidden="1" spans="1:10">
      <c r="A1231">
        <v>5</v>
      </c>
      <c r="B1231">
        <v>28</v>
      </c>
      <c r="C1231" t="s">
        <v>703</v>
      </c>
      <c r="D1231" t="s">
        <v>672</v>
      </c>
      <c r="E1231" t="s">
        <v>671</v>
      </c>
      <c r="F1231">
        <v>0</v>
      </c>
      <c r="G1231">
        <v>6323.32</v>
      </c>
      <c r="H1231" t="s">
        <v>602</v>
      </c>
      <c r="I1231">
        <v>22031599.54</v>
      </c>
      <c r="J1231" t="s">
        <v>641</v>
      </c>
    </row>
    <row r="1232" hidden="1" spans="1:10">
      <c r="A1232">
        <v>5</v>
      </c>
      <c r="B1232">
        <v>28</v>
      </c>
      <c r="C1232" t="s">
        <v>703</v>
      </c>
      <c r="D1232" t="s">
        <v>683</v>
      </c>
      <c r="E1232" t="s">
        <v>671</v>
      </c>
      <c r="F1232">
        <v>0</v>
      </c>
      <c r="G1232">
        <v>1871</v>
      </c>
      <c r="H1232" t="s">
        <v>602</v>
      </c>
      <c r="I1232">
        <v>22029728.54</v>
      </c>
      <c r="J1232" t="s">
        <v>641</v>
      </c>
    </row>
    <row r="1233" spans="1:10">
      <c r="A1233">
        <v>5</v>
      </c>
      <c r="B1233">
        <v>28</v>
      </c>
      <c r="C1233" t="s">
        <v>703</v>
      </c>
      <c r="D1233" t="s">
        <v>673</v>
      </c>
      <c r="E1233" t="s">
        <v>690</v>
      </c>
      <c r="F1233">
        <v>13020.11</v>
      </c>
      <c r="G1233">
        <v>0</v>
      </c>
      <c r="H1233" t="s">
        <v>602</v>
      </c>
      <c r="I1233">
        <v>22042748.65</v>
      </c>
      <c r="J1233" t="s">
        <v>641</v>
      </c>
    </row>
    <row r="1234" spans="1:10">
      <c r="A1234">
        <v>5</v>
      </c>
      <c r="B1234">
        <v>28</v>
      </c>
      <c r="C1234" t="s">
        <v>703</v>
      </c>
      <c r="D1234" t="s">
        <v>675</v>
      </c>
      <c r="E1234" t="s">
        <v>690</v>
      </c>
      <c r="F1234">
        <v>1927.04</v>
      </c>
      <c r="G1234">
        <v>0</v>
      </c>
      <c r="H1234" t="s">
        <v>602</v>
      </c>
      <c r="I1234">
        <v>22044675.69</v>
      </c>
      <c r="J1234" t="s">
        <v>641</v>
      </c>
    </row>
    <row r="1235" hidden="1" spans="1:10">
      <c r="A1235">
        <v>5</v>
      </c>
      <c r="B1235">
        <v>29</v>
      </c>
      <c r="C1235" t="s">
        <v>704</v>
      </c>
      <c r="D1235" t="s">
        <v>639</v>
      </c>
      <c r="E1235" t="s">
        <v>671</v>
      </c>
      <c r="F1235">
        <v>0</v>
      </c>
      <c r="G1235">
        <v>3992.09</v>
      </c>
      <c r="H1235" t="s">
        <v>602</v>
      </c>
      <c r="I1235">
        <v>22040683.6</v>
      </c>
      <c r="J1235" t="s">
        <v>641</v>
      </c>
    </row>
    <row r="1236" hidden="1" spans="1:10">
      <c r="A1236">
        <v>5</v>
      </c>
      <c r="B1236">
        <v>29</v>
      </c>
      <c r="C1236" t="s">
        <v>704</v>
      </c>
      <c r="D1236" t="s">
        <v>696</v>
      </c>
      <c r="E1236" t="s">
        <v>671</v>
      </c>
      <c r="F1236">
        <v>0</v>
      </c>
      <c r="G1236">
        <v>830.44</v>
      </c>
      <c r="H1236" t="s">
        <v>602</v>
      </c>
      <c r="I1236">
        <v>22039853.16</v>
      </c>
      <c r="J1236" t="s">
        <v>641</v>
      </c>
    </row>
    <row r="1237" hidden="1" spans="1:10">
      <c r="A1237">
        <v>5</v>
      </c>
      <c r="B1237">
        <v>29</v>
      </c>
      <c r="C1237" t="s">
        <v>704</v>
      </c>
      <c r="D1237" t="s">
        <v>682</v>
      </c>
      <c r="E1237" t="s">
        <v>671</v>
      </c>
      <c r="F1237">
        <v>0</v>
      </c>
      <c r="G1237">
        <v>3601.89</v>
      </c>
      <c r="H1237" t="s">
        <v>602</v>
      </c>
      <c r="I1237">
        <v>22036251.27</v>
      </c>
      <c r="J1237" t="s">
        <v>641</v>
      </c>
    </row>
    <row r="1238" hidden="1" spans="1:10">
      <c r="A1238">
        <v>5</v>
      </c>
      <c r="B1238">
        <v>29</v>
      </c>
      <c r="C1238" t="s">
        <v>704</v>
      </c>
      <c r="D1238" t="s">
        <v>672</v>
      </c>
      <c r="E1238" t="s">
        <v>671</v>
      </c>
      <c r="F1238">
        <v>0</v>
      </c>
      <c r="G1238">
        <v>12616.63</v>
      </c>
      <c r="H1238" t="s">
        <v>602</v>
      </c>
      <c r="I1238">
        <v>22023634.64</v>
      </c>
      <c r="J1238" t="s">
        <v>641</v>
      </c>
    </row>
    <row r="1239" hidden="1" spans="1:10">
      <c r="A1239">
        <v>5</v>
      </c>
      <c r="B1239">
        <v>29</v>
      </c>
      <c r="C1239" t="s">
        <v>704</v>
      </c>
      <c r="D1239" t="s">
        <v>745</v>
      </c>
      <c r="E1239" t="s">
        <v>671</v>
      </c>
      <c r="F1239">
        <v>0</v>
      </c>
      <c r="G1239">
        <v>114970.34</v>
      </c>
      <c r="H1239" t="s">
        <v>602</v>
      </c>
      <c r="I1239">
        <v>21908664.3</v>
      </c>
      <c r="J1239" t="s">
        <v>641</v>
      </c>
    </row>
    <row r="1240" hidden="1" spans="1:10">
      <c r="A1240">
        <v>5</v>
      </c>
      <c r="B1240">
        <v>29</v>
      </c>
      <c r="C1240" t="s">
        <v>704</v>
      </c>
      <c r="D1240" t="s">
        <v>661</v>
      </c>
      <c r="E1240" t="s">
        <v>671</v>
      </c>
      <c r="F1240">
        <v>0</v>
      </c>
      <c r="G1240">
        <v>5512.9</v>
      </c>
      <c r="H1240" t="s">
        <v>602</v>
      </c>
      <c r="I1240">
        <v>21903151.4</v>
      </c>
      <c r="J1240" t="s">
        <v>641</v>
      </c>
    </row>
    <row r="1241" hidden="1" spans="1:10">
      <c r="A1241">
        <v>5</v>
      </c>
      <c r="B1241">
        <v>29</v>
      </c>
      <c r="C1241" t="s">
        <v>704</v>
      </c>
      <c r="D1241" t="s">
        <v>683</v>
      </c>
      <c r="E1241" t="s">
        <v>671</v>
      </c>
      <c r="F1241">
        <v>0</v>
      </c>
      <c r="G1241">
        <v>630.34</v>
      </c>
      <c r="H1241" t="s">
        <v>602</v>
      </c>
      <c r="I1241">
        <v>21902521.06</v>
      </c>
      <c r="J1241" t="s">
        <v>641</v>
      </c>
    </row>
    <row r="1242" spans="1:10">
      <c r="A1242">
        <v>5</v>
      </c>
      <c r="B1242">
        <v>29</v>
      </c>
      <c r="C1242" t="s">
        <v>704</v>
      </c>
      <c r="D1242" t="s">
        <v>673</v>
      </c>
      <c r="E1242" t="s">
        <v>653</v>
      </c>
      <c r="F1242">
        <v>13030.1</v>
      </c>
      <c r="G1242">
        <v>0</v>
      </c>
      <c r="H1242" t="s">
        <v>602</v>
      </c>
      <c r="I1242">
        <v>21915551.16</v>
      </c>
      <c r="J1242" t="s">
        <v>641</v>
      </c>
    </row>
    <row r="1243" spans="1:10">
      <c r="A1243">
        <v>5</v>
      </c>
      <c r="B1243">
        <v>29</v>
      </c>
      <c r="C1243" t="s">
        <v>704</v>
      </c>
      <c r="D1243" t="s">
        <v>668</v>
      </c>
      <c r="E1243" t="s">
        <v>653</v>
      </c>
      <c r="F1243">
        <v>11432.54</v>
      </c>
      <c r="G1243">
        <v>0</v>
      </c>
      <c r="H1243" t="s">
        <v>602</v>
      </c>
      <c r="I1243">
        <v>21926983.7</v>
      </c>
      <c r="J1243" t="s">
        <v>641</v>
      </c>
    </row>
    <row r="1244" spans="1:10">
      <c r="A1244">
        <v>5</v>
      </c>
      <c r="B1244">
        <v>29</v>
      </c>
      <c r="C1244" t="s">
        <v>704</v>
      </c>
      <c r="D1244" t="s">
        <v>675</v>
      </c>
      <c r="E1244" t="s">
        <v>653</v>
      </c>
      <c r="F1244">
        <v>649</v>
      </c>
      <c r="G1244">
        <v>0</v>
      </c>
      <c r="H1244" t="s">
        <v>602</v>
      </c>
      <c r="I1244">
        <v>21927632.7</v>
      </c>
      <c r="J1244" t="s">
        <v>641</v>
      </c>
    </row>
    <row r="1245" hidden="1" spans="1:10">
      <c r="A1245">
        <v>5</v>
      </c>
      <c r="B1245">
        <v>29</v>
      </c>
      <c r="C1245" t="s">
        <v>704</v>
      </c>
      <c r="D1245" t="s">
        <v>787</v>
      </c>
      <c r="E1245" t="s">
        <v>653</v>
      </c>
      <c r="F1245">
        <v>103520</v>
      </c>
      <c r="G1245">
        <v>0</v>
      </c>
      <c r="H1245" t="s">
        <v>602</v>
      </c>
      <c r="I1245">
        <v>22031152.7</v>
      </c>
      <c r="J1245" t="s">
        <v>641</v>
      </c>
    </row>
    <row r="1246" hidden="1" spans="1:10">
      <c r="A1246">
        <v>5</v>
      </c>
      <c r="B1246">
        <v>29</v>
      </c>
      <c r="C1246" t="s">
        <v>704</v>
      </c>
      <c r="D1246" t="s">
        <v>788</v>
      </c>
      <c r="E1246" t="s">
        <v>653</v>
      </c>
      <c r="F1246">
        <v>304200</v>
      </c>
      <c r="G1246">
        <v>0</v>
      </c>
      <c r="H1246" t="s">
        <v>602</v>
      </c>
      <c r="I1246">
        <v>22335352.7</v>
      </c>
      <c r="J1246" t="s">
        <v>641</v>
      </c>
    </row>
    <row r="1247" hidden="1" spans="1:10">
      <c r="A1247">
        <v>5</v>
      </c>
      <c r="B1247">
        <v>30</v>
      </c>
      <c r="C1247" t="s">
        <v>705</v>
      </c>
      <c r="D1247" t="s">
        <v>643</v>
      </c>
      <c r="E1247" t="s">
        <v>671</v>
      </c>
      <c r="F1247">
        <v>0</v>
      </c>
      <c r="G1247">
        <v>1710.9</v>
      </c>
      <c r="H1247" t="s">
        <v>602</v>
      </c>
      <c r="I1247">
        <v>22333641.8</v>
      </c>
      <c r="J1247" t="s">
        <v>641</v>
      </c>
    </row>
    <row r="1248" hidden="1" spans="1:10">
      <c r="A1248">
        <v>5</v>
      </c>
      <c r="B1248">
        <v>30</v>
      </c>
      <c r="C1248" t="s">
        <v>705</v>
      </c>
      <c r="D1248" t="s">
        <v>683</v>
      </c>
      <c r="E1248" t="s">
        <v>671</v>
      </c>
      <c r="F1248">
        <v>0</v>
      </c>
      <c r="G1248">
        <v>2451.32</v>
      </c>
      <c r="H1248" t="s">
        <v>602</v>
      </c>
      <c r="I1248">
        <v>22331190.48</v>
      </c>
      <c r="J1248" t="s">
        <v>641</v>
      </c>
    </row>
    <row r="1249" hidden="1" spans="1:10">
      <c r="A1249">
        <v>5</v>
      </c>
      <c r="B1249">
        <v>30</v>
      </c>
      <c r="C1249" t="s">
        <v>705</v>
      </c>
      <c r="D1249" t="s">
        <v>692</v>
      </c>
      <c r="E1249" t="s">
        <v>671</v>
      </c>
      <c r="F1249">
        <v>0</v>
      </c>
      <c r="G1249">
        <v>1420.75</v>
      </c>
      <c r="H1249" t="s">
        <v>602</v>
      </c>
      <c r="I1249">
        <v>22329769.73</v>
      </c>
      <c r="J1249" t="s">
        <v>641</v>
      </c>
    </row>
    <row r="1250" hidden="1" spans="1:10">
      <c r="A1250">
        <v>5</v>
      </c>
      <c r="B1250">
        <v>30</v>
      </c>
      <c r="C1250" t="s">
        <v>705</v>
      </c>
      <c r="D1250" t="s">
        <v>745</v>
      </c>
      <c r="E1250" t="s">
        <v>671</v>
      </c>
      <c r="F1250">
        <v>0</v>
      </c>
      <c r="G1250">
        <v>57139.99</v>
      </c>
      <c r="H1250" t="s">
        <v>602</v>
      </c>
      <c r="I1250">
        <v>22272629.74</v>
      </c>
      <c r="J1250" t="s">
        <v>641</v>
      </c>
    </row>
    <row r="1251" hidden="1" spans="1:10">
      <c r="A1251">
        <v>5</v>
      </c>
      <c r="B1251">
        <v>30</v>
      </c>
      <c r="C1251" t="s">
        <v>705</v>
      </c>
      <c r="D1251" t="s">
        <v>696</v>
      </c>
      <c r="E1251" t="s">
        <v>671</v>
      </c>
      <c r="F1251">
        <v>0</v>
      </c>
      <c r="G1251">
        <v>2371.26</v>
      </c>
      <c r="H1251" t="s">
        <v>602</v>
      </c>
      <c r="I1251">
        <v>22270258.48</v>
      </c>
      <c r="J1251" t="s">
        <v>641</v>
      </c>
    </row>
    <row r="1252" hidden="1" spans="1:10">
      <c r="A1252">
        <v>5</v>
      </c>
      <c r="B1252">
        <v>30</v>
      </c>
      <c r="C1252" t="s">
        <v>705</v>
      </c>
      <c r="D1252" t="s">
        <v>672</v>
      </c>
      <c r="E1252" t="s">
        <v>671</v>
      </c>
      <c r="F1252">
        <v>0</v>
      </c>
      <c r="G1252">
        <v>6323.32</v>
      </c>
      <c r="H1252" t="s">
        <v>602</v>
      </c>
      <c r="I1252">
        <v>22263935.16</v>
      </c>
      <c r="J1252" t="s">
        <v>641</v>
      </c>
    </row>
    <row r="1253" spans="1:10">
      <c r="A1253">
        <v>5</v>
      </c>
      <c r="B1253">
        <v>30</v>
      </c>
      <c r="C1253" t="s">
        <v>705</v>
      </c>
      <c r="D1253" t="s">
        <v>675</v>
      </c>
      <c r="E1253" t="s">
        <v>653</v>
      </c>
      <c r="F1253">
        <v>1258.06</v>
      </c>
      <c r="G1253">
        <v>0</v>
      </c>
      <c r="H1253" t="s">
        <v>602</v>
      </c>
      <c r="I1253">
        <v>22265193.22</v>
      </c>
      <c r="J1253" t="s">
        <v>641</v>
      </c>
    </row>
    <row r="1254" spans="1:10">
      <c r="A1254">
        <v>5</v>
      </c>
      <c r="B1254">
        <v>30</v>
      </c>
      <c r="C1254" t="s">
        <v>705</v>
      </c>
      <c r="D1254" t="s">
        <v>667</v>
      </c>
      <c r="E1254" t="s">
        <v>653</v>
      </c>
      <c r="F1254">
        <v>19749.84</v>
      </c>
      <c r="G1254">
        <v>0</v>
      </c>
      <c r="H1254" t="s">
        <v>602</v>
      </c>
      <c r="I1254">
        <v>22284943.06</v>
      </c>
      <c r="J1254" t="s">
        <v>641</v>
      </c>
    </row>
    <row r="1255" hidden="1" spans="1:10">
      <c r="A1255">
        <v>5</v>
      </c>
      <c r="B1255">
        <v>31</v>
      </c>
      <c r="C1255" t="s">
        <v>707</v>
      </c>
      <c r="D1255" t="s">
        <v>643</v>
      </c>
      <c r="E1255" t="s">
        <v>671</v>
      </c>
      <c r="F1255">
        <v>0</v>
      </c>
      <c r="G1255">
        <v>1650.87</v>
      </c>
      <c r="H1255" t="s">
        <v>602</v>
      </c>
      <c r="I1255">
        <v>22283292.19</v>
      </c>
      <c r="J1255" t="s">
        <v>641</v>
      </c>
    </row>
    <row r="1256" hidden="1" spans="1:10">
      <c r="A1256">
        <v>5</v>
      </c>
      <c r="B1256">
        <v>31</v>
      </c>
      <c r="C1256" t="s">
        <v>707</v>
      </c>
      <c r="D1256" t="s">
        <v>696</v>
      </c>
      <c r="E1256" t="s">
        <v>671</v>
      </c>
      <c r="F1256">
        <v>0</v>
      </c>
      <c r="G1256">
        <v>760.4</v>
      </c>
      <c r="H1256" t="s">
        <v>602</v>
      </c>
      <c r="I1256">
        <v>22282531.79</v>
      </c>
      <c r="J1256" t="s">
        <v>641</v>
      </c>
    </row>
    <row r="1257" spans="1:10">
      <c r="A1257">
        <v>5</v>
      </c>
      <c r="B1257">
        <v>31</v>
      </c>
      <c r="C1257" t="s">
        <v>707</v>
      </c>
      <c r="D1257" t="s">
        <v>764</v>
      </c>
      <c r="E1257" t="s">
        <v>690</v>
      </c>
      <c r="F1257">
        <v>1340632.41</v>
      </c>
      <c r="G1257">
        <v>0</v>
      </c>
      <c r="H1257" t="s">
        <v>602</v>
      </c>
      <c r="I1257">
        <v>23623164.2</v>
      </c>
      <c r="J1257" t="s">
        <v>641</v>
      </c>
    </row>
    <row r="1258" spans="1:10">
      <c r="A1258">
        <v>5</v>
      </c>
      <c r="B1258">
        <v>31</v>
      </c>
      <c r="C1258" t="s">
        <v>707</v>
      </c>
      <c r="D1258" t="s">
        <v>667</v>
      </c>
      <c r="E1258" t="s">
        <v>690</v>
      </c>
      <c r="F1258">
        <v>62364.75</v>
      </c>
      <c r="G1258">
        <v>0</v>
      </c>
      <c r="H1258" t="s">
        <v>602</v>
      </c>
      <c r="I1258">
        <v>23685528.95</v>
      </c>
      <c r="J1258" t="s">
        <v>641</v>
      </c>
    </row>
    <row r="1259" spans="1:10">
      <c r="A1259">
        <v>5</v>
      </c>
      <c r="B1259">
        <v>31</v>
      </c>
      <c r="C1259" t="s">
        <v>707</v>
      </c>
      <c r="D1259" t="s">
        <v>673</v>
      </c>
      <c r="E1259" t="s">
        <v>690</v>
      </c>
      <c r="F1259">
        <v>6540.01</v>
      </c>
      <c r="G1259">
        <v>0</v>
      </c>
      <c r="H1259" t="s">
        <v>602</v>
      </c>
      <c r="I1259">
        <v>23692068.96</v>
      </c>
      <c r="J1259" t="s">
        <v>641</v>
      </c>
    </row>
    <row r="1260" spans="1:10">
      <c r="A1260">
        <v>5</v>
      </c>
      <c r="B1260">
        <v>31</v>
      </c>
      <c r="C1260" t="s">
        <v>707</v>
      </c>
      <c r="D1260" t="s">
        <v>657</v>
      </c>
      <c r="E1260" t="s">
        <v>690</v>
      </c>
      <c r="F1260">
        <v>1417.83</v>
      </c>
      <c r="G1260">
        <v>0</v>
      </c>
      <c r="H1260" t="s">
        <v>602</v>
      </c>
      <c r="I1260">
        <v>23693486.79</v>
      </c>
      <c r="J1260" t="s">
        <v>641</v>
      </c>
    </row>
    <row r="1261" hidden="1" spans="1:10">
      <c r="A1261">
        <v>5</v>
      </c>
      <c r="B1261">
        <v>31</v>
      </c>
      <c r="C1261" t="s">
        <v>707</v>
      </c>
      <c r="D1261" t="s">
        <v>789</v>
      </c>
      <c r="E1261" t="s">
        <v>690</v>
      </c>
      <c r="F1261">
        <v>1124570</v>
      </c>
      <c r="G1261">
        <v>0</v>
      </c>
      <c r="H1261" t="s">
        <v>602</v>
      </c>
      <c r="I1261">
        <v>24818056.79</v>
      </c>
      <c r="J1261" t="s">
        <v>641</v>
      </c>
    </row>
    <row r="1262" hidden="1" spans="4:9">
      <c r="D1262" t="s">
        <v>726</v>
      </c>
      <c r="F1262">
        <v>5520919.69</v>
      </c>
      <c r="G1262">
        <v>1091991.13</v>
      </c>
      <c r="H1262" t="s">
        <v>602</v>
      </c>
      <c r="I1262">
        <v>24818056.79</v>
      </c>
    </row>
    <row r="1263" hidden="1" spans="4:9">
      <c r="D1263" t="s">
        <v>727</v>
      </c>
      <c r="F1263">
        <v>45457105.64</v>
      </c>
      <c r="G1263">
        <v>32123174.11</v>
      </c>
      <c r="H1263" t="s">
        <v>602</v>
      </c>
      <c r="I1263">
        <v>24818056.79</v>
      </c>
    </row>
    <row r="1264" hidden="1" spans="1:10">
      <c r="A1264">
        <v>6</v>
      </c>
      <c r="B1264">
        <v>3</v>
      </c>
      <c r="C1264" t="s">
        <v>730</v>
      </c>
      <c r="D1264" t="s">
        <v>672</v>
      </c>
      <c r="E1264" t="s">
        <v>671</v>
      </c>
      <c r="F1264">
        <v>0</v>
      </c>
      <c r="G1264">
        <v>6323.32</v>
      </c>
      <c r="H1264" t="s">
        <v>602</v>
      </c>
      <c r="I1264">
        <v>24811733.47</v>
      </c>
      <c r="J1264" t="s">
        <v>641</v>
      </c>
    </row>
    <row r="1265" hidden="1" spans="1:10">
      <c r="A1265">
        <v>6</v>
      </c>
      <c r="B1265">
        <v>3</v>
      </c>
      <c r="C1265" t="s">
        <v>730</v>
      </c>
      <c r="D1265" t="s">
        <v>682</v>
      </c>
      <c r="E1265" t="s">
        <v>671</v>
      </c>
      <c r="F1265">
        <v>0</v>
      </c>
      <c r="G1265">
        <v>7353.86</v>
      </c>
      <c r="H1265" t="s">
        <v>602</v>
      </c>
      <c r="I1265">
        <v>24804379.61</v>
      </c>
      <c r="J1265" t="s">
        <v>641</v>
      </c>
    </row>
    <row r="1266" hidden="1" spans="1:10">
      <c r="A1266">
        <v>6</v>
      </c>
      <c r="B1266">
        <v>3</v>
      </c>
      <c r="C1266" t="s">
        <v>730</v>
      </c>
      <c r="D1266" t="s">
        <v>711</v>
      </c>
      <c r="E1266" t="s">
        <v>671</v>
      </c>
      <c r="F1266">
        <v>0</v>
      </c>
      <c r="G1266">
        <v>1360.71</v>
      </c>
      <c r="H1266" t="s">
        <v>602</v>
      </c>
      <c r="I1266">
        <v>24803018.9</v>
      </c>
      <c r="J1266" t="s">
        <v>641</v>
      </c>
    </row>
    <row r="1267" spans="1:10">
      <c r="A1267">
        <v>6</v>
      </c>
      <c r="B1267">
        <v>3</v>
      </c>
      <c r="C1267" t="s">
        <v>730</v>
      </c>
      <c r="D1267" t="s">
        <v>685</v>
      </c>
      <c r="E1267" t="s">
        <v>690</v>
      </c>
      <c r="F1267">
        <v>11242.82</v>
      </c>
      <c r="G1267">
        <v>0</v>
      </c>
      <c r="H1267" t="s">
        <v>602</v>
      </c>
      <c r="I1267">
        <v>24814261.72</v>
      </c>
      <c r="J1267" t="s">
        <v>641</v>
      </c>
    </row>
    <row r="1268" spans="1:10">
      <c r="A1268">
        <v>6</v>
      </c>
      <c r="B1268">
        <v>3</v>
      </c>
      <c r="C1268" t="s">
        <v>730</v>
      </c>
      <c r="D1268" t="s">
        <v>657</v>
      </c>
      <c r="E1268" t="s">
        <v>690</v>
      </c>
      <c r="F1268">
        <v>1387.88</v>
      </c>
      <c r="G1268">
        <v>0</v>
      </c>
      <c r="H1268" t="s">
        <v>602</v>
      </c>
      <c r="I1268">
        <v>24815649.6</v>
      </c>
      <c r="J1268" t="s">
        <v>641</v>
      </c>
    </row>
    <row r="1269" spans="1:10">
      <c r="A1269">
        <v>6</v>
      </c>
      <c r="B1269">
        <v>3</v>
      </c>
      <c r="C1269" t="s">
        <v>730</v>
      </c>
      <c r="D1269" t="s">
        <v>667</v>
      </c>
      <c r="E1269" t="s">
        <v>690</v>
      </c>
      <c r="F1269">
        <v>21017.89</v>
      </c>
      <c r="G1269">
        <v>0</v>
      </c>
      <c r="H1269" t="s">
        <v>602</v>
      </c>
      <c r="I1269">
        <v>24836667.49</v>
      </c>
      <c r="J1269" t="s">
        <v>641</v>
      </c>
    </row>
    <row r="1270" spans="1:10">
      <c r="A1270">
        <v>6</v>
      </c>
      <c r="B1270">
        <v>3</v>
      </c>
      <c r="C1270" t="s">
        <v>730</v>
      </c>
      <c r="D1270" t="s">
        <v>736</v>
      </c>
      <c r="E1270" t="s">
        <v>690</v>
      </c>
      <c r="F1270">
        <v>768.82</v>
      </c>
      <c r="G1270">
        <v>0</v>
      </c>
      <c r="H1270" t="s">
        <v>602</v>
      </c>
      <c r="I1270">
        <v>24837436.31</v>
      </c>
      <c r="J1270" t="s">
        <v>641</v>
      </c>
    </row>
    <row r="1271" spans="1:10">
      <c r="A1271">
        <v>6</v>
      </c>
      <c r="B1271">
        <v>3</v>
      </c>
      <c r="C1271" t="s">
        <v>730</v>
      </c>
      <c r="D1271" t="s">
        <v>668</v>
      </c>
      <c r="E1271" t="s">
        <v>690</v>
      </c>
      <c r="F1271">
        <v>11482.46</v>
      </c>
      <c r="G1271">
        <v>0</v>
      </c>
      <c r="H1271" t="s">
        <v>602</v>
      </c>
      <c r="I1271">
        <v>24848918.77</v>
      </c>
      <c r="J1271" t="s">
        <v>641</v>
      </c>
    </row>
    <row r="1272" hidden="1" spans="1:10">
      <c r="A1272">
        <v>6</v>
      </c>
      <c r="B1272">
        <v>4</v>
      </c>
      <c r="C1272" t="s">
        <v>720</v>
      </c>
      <c r="D1272" t="s">
        <v>643</v>
      </c>
      <c r="E1272" t="s">
        <v>671</v>
      </c>
      <c r="F1272">
        <v>0</v>
      </c>
      <c r="G1272">
        <v>3161.66</v>
      </c>
      <c r="H1272" t="s">
        <v>602</v>
      </c>
      <c r="I1272">
        <v>24845757.11</v>
      </c>
      <c r="J1272" t="s">
        <v>641</v>
      </c>
    </row>
    <row r="1273" hidden="1" spans="1:10">
      <c r="A1273">
        <v>6</v>
      </c>
      <c r="B1273">
        <v>4</v>
      </c>
      <c r="C1273" t="s">
        <v>720</v>
      </c>
      <c r="D1273" t="s">
        <v>683</v>
      </c>
      <c r="E1273" t="s">
        <v>671</v>
      </c>
      <c r="F1273">
        <v>0</v>
      </c>
      <c r="G1273">
        <v>1190.63</v>
      </c>
      <c r="H1273" t="s">
        <v>602</v>
      </c>
      <c r="I1273">
        <v>24844566.48</v>
      </c>
      <c r="J1273" t="s">
        <v>641</v>
      </c>
    </row>
    <row r="1274" hidden="1" spans="1:10">
      <c r="A1274">
        <v>6</v>
      </c>
      <c r="B1274">
        <v>4</v>
      </c>
      <c r="C1274" t="s">
        <v>720</v>
      </c>
      <c r="D1274" t="s">
        <v>692</v>
      </c>
      <c r="E1274" t="s">
        <v>671</v>
      </c>
      <c r="F1274">
        <v>0</v>
      </c>
      <c r="G1274">
        <v>1400.74</v>
      </c>
      <c r="H1274" t="s">
        <v>602</v>
      </c>
      <c r="I1274">
        <v>24843165.74</v>
      </c>
      <c r="J1274" t="s">
        <v>641</v>
      </c>
    </row>
    <row r="1275" hidden="1" spans="1:10">
      <c r="A1275">
        <v>6</v>
      </c>
      <c r="B1275">
        <v>4</v>
      </c>
      <c r="C1275" t="s">
        <v>720</v>
      </c>
      <c r="D1275" t="s">
        <v>751</v>
      </c>
      <c r="E1275" t="s">
        <v>671</v>
      </c>
      <c r="F1275">
        <v>0</v>
      </c>
      <c r="G1275">
        <v>970.51</v>
      </c>
      <c r="H1275" t="s">
        <v>602</v>
      </c>
      <c r="I1275">
        <v>24842195.23</v>
      </c>
      <c r="J1275" t="s">
        <v>641</v>
      </c>
    </row>
    <row r="1276" hidden="1" spans="1:10">
      <c r="A1276">
        <v>6</v>
      </c>
      <c r="B1276">
        <v>4</v>
      </c>
      <c r="C1276" t="s">
        <v>720</v>
      </c>
      <c r="D1276" t="s">
        <v>672</v>
      </c>
      <c r="E1276" t="s">
        <v>671</v>
      </c>
      <c r="F1276">
        <v>0</v>
      </c>
      <c r="G1276">
        <v>12646.64</v>
      </c>
      <c r="H1276" t="s">
        <v>602</v>
      </c>
      <c r="I1276">
        <v>24829548.59</v>
      </c>
      <c r="J1276" t="s">
        <v>641</v>
      </c>
    </row>
    <row r="1277" spans="1:10">
      <c r="A1277">
        <v>6</v>
      </c>
      <c r="B1277">
        <v>4</v>
      </c>
      <c r="C1277" t="s">
        <v>720</v>
      </c>
      <c r="D1277" t="s">
        <v>658</v>
      </c>
      <c r="E1277" t="s">
        <v>653</v>
      </c>
      <c r="F1277">
        <v>1597.56</v>
      </c>
      <c r="G1277">
        <v>0</v>
      </c>
      <c r="H1277" t="s">
        <v>602</v>
      </c>
      <c r="I1277">
        <v>24831146.15</v>
      </c>
      <c r="J1277" t="s">
        <v>641</v>
      </c>
    </row>
    <row r="1278" spans="1:10">
      <c r="A1278">
        <v>6</v>
      </c>
      <c r="B1278">
        <v>4</v>
      </c>
      <c r="C1278" t="s">
        <v>720</v>
      </c>
      <c r="D1278" t="s">
        <v>675</v>
      </c>
      <c r="E1278" t="s">
        <v>653</v>
      </c>
      <c r="F1278">
        <v>609.06</v>
      </c>
      <c r="G1278">
        <v>0</v>
      </c>
      <c r="H1278" t="s">
        <v>602</v>
      </c>
      <c r="I1278">
        <v>24831755.21</v>
      </c>
      <c r="J1278" t="s">
        <v>641</v>
      </c>
    </row>
    <row r="1279" spans="1:10">
      <c r="A1279">
        <v>6</v>
      </c>
      <c r="B1279">
        <v>4</v>
      </c>
      <c r="C1279" t="s">
        <v>720</v>
      </c>
      <c r="D1279" t="s">
        <v>673</v>
      </c>
      <c r="E1279" t="s">
        <v>653</v>
      </c>
      <c r="F1279">
        <v>13080.02</v>
      </c>
      <c r="G1279">
        <v>0</v>
      </c>
      <c r="H1279" t="s">
        <v>602</v>
      </c>
      <c r="I1279">
        <v>24844835.23</v>
      </c>
      <c r="J1279" t="s">
        <v>641</v>
      </c>
    </row>
    <row r="1280" spans="1:10">
      <c r="A1280">
        <v>6</v>
      </c>
      <c r="B1280">
        <v>4</v>
      </c>
      <c r="C1280" t="s">
        <v>720</v>
      </c>
      <c r="D1280" t="s">
        <v>657</v>
      </c>
      <c r="E1280" t="s">
        <v>653</v>
      </c>
      <c r="F1280">
        <v>1387.88</v>
      </c>
      <c r="G1280">
        <v>0</v>
      </c>
      <c r="H1280" t="s">
        <v>602</v>
      </c>
      <c r="I1280">
        <v>24846223.11</v>
      </c>
      <c r="J1280" t="s">
        <v>641</v>
      </c>
    </row>
    <row r="1281" hidden="1" spans="1:10">
      <c r="A1281">
        <v>6</v>
      </c>
      <c r="B1281">
        <v>5</v>
      </c>
      <c r="C1281" t="s">
        <v>732</v>
      </c>
      <c r="D1281" t="s">
        <v>683</v>
      </c>
      <c r="E1281" t="s">
        <v>671</v>
      </c>
      <c r="F1281">
        <v>0</v>
      </c>
      <c r="G1281">
        <v>1740.91</v>
      </c>
      <c r="H1281" t="s">
        <v>602</v>
      </c>
      <c r="I1281">
        <v>24844482.2</v>
      </c>
      <c r="J1281" t="s">
        <v>641</v>
      </c>
    </row>
    <row r="1282" hidden="1" spans="1:10">
      <c r="A1282">
        <v>6</v>
      </c>
      <c r="B1282">
        <v>5</v>
      </c>
      <c r="C1282" t="s">
        <v>732</v>
      </c>
      <c r="D1282" t="s">
        <v>661</v>
      </c>
      <c r="E1282" t="s">
        <v>671</v>
      </c>
      <c r="F1282">
        <v>0</v>
      </c>
      <c r="G1282">
        <v>11456.01</v>
      </c>
      <c r="H1282" t="s">
        <v>602</v>
      </c>
      <c r="I1282">
        <v>24833026.19</v>
      </c>
      <c r="J1282" t="s">
        <v>641</v>
      </c>
    </row>
    <row r="1283" hidden="1" spans="1:10">
      <c r="A1283">
        <v>6</v>
      </c>
      <c r="B1283">
        <v>5</v>
      </c>
      <c r="C1283" t="s">
        <v>732</v>
      </c>
      <c r="D1283" t="s">
        <v>672</v>
      </c>
      <c r="E1283" t="s">
        <v>671</v>
      </c>
      <c r="F1283">
        <v>0</v>
      </c>
      <c r="G1283">
        <v>12906.78</v>
      </c>
      <c r="H1283" t="s">
        <v>602</v>
      </c>
      <c r="I1283">
        <v>24820119.41</v>
      </c>
      <c r="J1283" t="s">
        <v>641</v>
      </c>
    </row>
    <row r="1284" hidden="1" spans="1:10">
      <c r="A1284">
        <v>6</v>
      </c>
      <c r="B1284">
        <v>5</v>
      </c>
      <c r="C1284" t="s">
        <v>732</v>
      </c>
      <c r="D1284" t="s">
        <v>639</v>
      </c>
      <c r="E1284" t="s">
        <v>671</v>
      </c>
      <c r="F1284">
        <v>0</v>
      </c>
      <c r="G1284">
        <v>1260.66</v>
      </c>
      <c r="H1284" t="s">
        <v>602</v>
      </c>
      <c r="I1284">
        <v>24818858.75</v>
      </c>
      <c r="J1284" t="s">
        <v>641</v>
      </c>
    </row>
    <row r="1285" spans="1:10">
      <c r="A1285">
        <v>6</v>
      </c>
      <c r="B1285">
        <v>5</v>
      </c>
      <c r="C1285" t="s">
        <v>732</v>
      </c>
      <c r="D1285" t="s">
        <v>668</v>
      </c>
      <c r="E1285" t="s">
        <v>697</v>
      </c>
      <c r="F1285">
        <v>5891</v>
      </c>
      <c r="G1285">
        <v>0</v>
      </c>
      <c r="H1285" t="s">
        <v>602</v>
      </c>
      <c r="I1285">
        <v>24824749.75</v>
      </c>
      <c r="J1285" t="s">
        <v>641</v>
      </c>
    </row>
    <row r="1286" spans="1:10">
      <c r="A1286">
        <v>6</v>
      </c>
      <c r="B1286">
        <v>5</v>
      </c>
      <c r="C1286" t="s">
        <v>732</v>
      </c>
      <c r="D1286" t="s">
        <v>673</v>
      </c>
      <c r="E1286" t="s">
        <v>697</v>
      </c>
      <c r="F1286">
        <v>19849.67</v>
      </c>
      <c r="G1286">
        <v>0</v>
      </c>
      <c r="H1286" t="s">
        <v>602</v>
      </c>
      <c r="I1286">
        <v>24844599.42</v>
      </c>
      <c r="J1286" t="s">
        <v>641</v>
      </c>
    </row>
    <row r="1287" spans="1:10">
      <c r="A1287">
        <v>6</v>
      </c>
      <c r="B1287">
        <v>5</v>
      </c>
      <c r="C1287" t="s">
        <v>732</v>
      </c>
      <c r="D1287" t="s">
        <v>657</v>
      </c>
      <c r="E1287" t="s">
        <v>697</v>
      </c>
      <c r="F1287">
        <v>1387.88</v>
      </c>
      <c r="G1287">
        <v>0</v>
      </c>
      <c r="H1287" t="s">
        <v>602</v>
      </c>
      <c r="I1287">
        <v>24845987.3</v>
      </c>
      <c r="J1287" t="s">
        <v>641</v>
      </c>
    </row>
    <row r="1288" hidden="1" spans="1:10">
      <c r="A1288">
        <v>6</v>
      </c>
      <c r="B1288">
        <v>6</v>
      </c>
      <c r="C1288" t="s">
        <v>733</v>
      </c>
      <c r="D1288" t="s">
        <v>683</v>
      </c>
      <c r="E1288" t="s">
        <v>671</v>
      </c>
      <c r="F1288">
        <v>0</v>
      </c>
      <c r="G1288">
        <v>570.3</v>
      </c>
      <c r="H1288" t="s">
        <v>602</v>
      </c>
      <c r="I1288">
        <v>24845417</v>
      </c>
      <c r="J1288" t="s">
        <v>641</v>
      </c>
    </row>
    <row r="1289" hidden="1" spans="1:10">
      <c r="A1289">
        <v>6</v>
      </c>
      <c r="B1289">
        <v>6</v>
      </c>
      <c r="C1289" t="s">
        <v>733</v>
      </c>
      <c r="D1289" t="s">
        <v>692</v>
      </c>
      <c r="E1289" t="s">
        <v>671</v>
      </c>
      <c r="F1289">
        <v>0</v>
      </c>
      <c r="G1289">
        <v>1380.72</v>
      </c>
      <c r="H1289" t="s">
        <v>602</v>
      </c>
      <c r="I1289">
        <v>24844036.28</v>
      </c>
      <c r="J1289" t="s">
        <v>641</v>
      </c>
    </row>
    <row r="1290" hidden="1" spans="1:10">
      <c r="A1290">
        <v>6</v>
      </c>
      <c r="B1290">
        <v>6</v>
      </c>
      <c r="C1290" t="s">
        <v>733</v>
      </c>
      <c r="D1290" t="s">
        <v>672</v>
      </c>
      <c r="E1290" t="s">
        <v>671</v>
      </c>
      <c r="F1290">
        <v>0</v>
      </c>
      <c r="G1290">
        <v>20000.52</v>
      </c>
      <c r="H1290" t="s">
        <v>602</v>
      </c>
      <c r="I1290">
        <v>24824035.76</v>
      </c>
      <c r="J1290" t="s">
        <v>641</v>
      </c>
    </row>
    <row r="1291" hidden="1" spans="1:10">
      <c r="A1291">
        <v>6</v>
      </c>
      <c r="B1291">
        <v>6</v>
      </c>
      <c r="C1291" t="s">
        <v>733</v>
      </c>
      <c r="D1291" t="s">
        <v>711</v>
      </c>
      <c r="E1291" t="s">
        <v>671</v>
      </c>
      <c r="F1291">
        <v>0</v>
      </c>
      <c r="G1291">
        <v>5262.76</v>
      </c>
      <c r="H1291" t="s">
        <v>602</v>
      </c>
      <c r="I1291">
        <v>24818773</v>
      </c>
      <c r="J1291" t="s">
        <v>641</v>
      </c>
    </row>
    <row r="1292" hidden="1" spans="1:10">
      <c r="A1292">
        <v>6</v>
      </c>
      <c r="B1292">
        <v>6</v>
      </c>
      <c r="C1292" t="s">
        <v>733</v>
      </c>
      <c r="D1292" t="s">
        <v>639</v>
      </c>
      <c r="E1292" t="s">
        <v>671</v>
      </c>
      <c r="F1292">
        <v>0</v>
      </c>
      <c r="G1292">
        <v>1230.65</v>
      </c>
      <c r="H1292" t="s">
        <v>602</v>
      </c>
      <c r="I1292">
        <v>24817542.35</v>
      </c>
      <c r="J1292" t="s">
        <v>641</v>
      </c>
    </row>
    <row r="1293" spans="1:10">
      <c r="A1293">
        <v>6</v>
      </c>
      <c r="B1293">
        <v>6</v>
      </c>
      <c r="C1293" t="s">
        <v>733</v>
      </c>
      <c r="D1293" t="s">
        <v>673</v>
      </c>
      <c r="E1293" t="s">
        <v>653</v>
      </c>
      <c r="F1293">
        <v>27258.37</v>
      </c>
      <c r="G1293">
        <v>0</v>
      </c>
      <c r="H1293" t="s">
        <v>602</v>
      </c>
      <c r="I1293">
        <v>24844800.72</v>
      </c>
      <c r="J1293" t="s">
        <v>641</v>
      </c>
    </row>
    <row r="1294" spans="1:10">
      <c r="A1294">
        <v>6</v>
      </c>
      <c r="B1294">
        <v>6</v>
      </c>
      <c r="C1294" t="s">
        <v>733</v>
      </c>
      <c r="D1294" t="s">
        <v>657</v>
      </c>
      <c r="E1294" t="s">
        <v>653</v>
      </c>
      <c r="F1294">
        <v>2625.99</v>
      </c>
      <c r="G1294">
        <v>0</v>
      </c>
      <c r="H1294" t="s">
        <v>602</v>
      </c>
      <c r="I1294">
        <v>24847426.71</v>
      </c>
      <c r="J1294" t="s">
        <v>641</v>
      </c>
    </row>
    <row r="1295" spans="1:10">
      <c r="A1295">
        <v>6</v>
      </c>
      <c r="B1295">
        <v>6</v>
      </c>
      <c r="C1295" t="s">
        <v>733</v>
      </c>
      <c r="D1295" t="s">
        <v>790</v>
      </c>
      <c r="E1295" t="s">
        <v>653</v>
      </c>
      <c r="F1295">
        <v>37492.7</v>
      </c>
      <c r="G1295">
        <v>0</v>
      </c>
      <c r="H1295" t="s">
        <v>602</v>
      </c>
      <c r="I1295">
        <v>24884919.41</v>
      </c>
      <c r="J1295" t="s">
        <v>641</v>
      </c>
    </row>
    <row r="1296" spans="1:10">
      <c r="A1296">
        <v>6</v>
      </c>
      <c r="B1296">
        <v>6</v>
      </c>
      <c r="C1296" t="s">
        <v>733</v>
      </c>
      <c r="D1296" t="s">
        <v>735</v>
      </c>
      <c r="E1296" t="s">
        <v>653</v>
      </c>
      <c r="F1296">
        <v>1248.09</v>
      </c>
      <c r="G1296">
        <v>0</v>
      </c>
      <c r="H1296" t="s">
        <v>602</v>
      </c>
      <c r="I1296">
        <v>24886167.5</v>
      </c>
      <c r="J1296" t="s">
        <v>641</v>
      </c>
    </row>
    <row r="1297" hidden="1" spans="1:10">
      <c r="A1297">
        <v>6</v>
      </c>
      <c r="B1297">
        <v>10</v>
      </c>
      <c r="C1297" t="s">
        <v>638</v>
      </c>
      <c r="D1297" t="s">
        <v>692</v>
      </c>
      <c r="E1297" t="s">
        <v>671</v>
      </c>
      <c r="F1297">
        <v>0</v>
      </c>
      <c r="G1297">
        <v>1360.71</v>
      </c>
      <c r="H1297" t="s">
        <v>602</v>
      </c>
      <c r="I1297">
        <v>24884806.79</v>
      </c>
      <c r="J1297" t="s">
        <v>641</v>
      </c>
    </row>
    <row r="1298" hidden="1" spans="1:10">
      <c r="A1298">
        <v>6</v>
      </c>
      <c r="B1298">
        <v>10</v>
      </c>
      <c r="C1298" t="s">
        <v>638</v>
      </c>
      <c r="D1298" t="s">
        <v>672</v>
      </c>
      <c r="E1298" t="s">
        <v>671</v>
      </c>
      <c r="F1298">
        <v>0</v>
      </c>
      <c r="G1298">
        <v>6563.44</v>
      </c>
      <c r="H1298" t="s">
        <v>602</v>
      </c>
      <c r="I1298">
        <v>24878243.35</v>
      </c>
      <c r="J1298" t="s">
        <v>641</v>
      </c>
    </row>
    <row r="1299" hidden="1" spans="1:10">
      <c r="A1299">
        <v>6</v>
      </c>
      <c r="B1299">
        <v>10</v>
      </c>
      <c r="C1299" t="s">
        <v>638</v>
      </c>
      <c r="D1299" t="s">
        <v>639</v>
      </c>
      <c r="E1299" t="s">
        <v>671</v>
      </c>
      <c r="F1299">
        <v>0</v>
      </c>
      <c r="G1299">
        <v>2411.27</v>
      </c>
      <c r="H1299" t="s">
        <v>602</v>
      </c>
      <c r="I1299">
        <v>24875832.08</v>
      </c>
      <c r="J1299" t="s">
        <v>641</v>
      </c>
    </row>
    <row r="1300" spans="1:10">
      <c r="A1300">
        <v>6</v>
      </c>
      <c r="B1300">
        <v>10</v>
      </c>
      <c r="C1300" t="s">
        <v>638</v>
      </c>
      <c r="D1300" t="s">
        <v>764</v>
      </c>
      <c r="E1300" t="s">
        <v>690</v>
      </c>
      <c r="F1300">
        <v>269089.01</v>
      </c>
      <c r="G1300">
        <v>0</v>
      </c>
      <c r="H1300" t="s">
        <v>602</v>
      </c>
      <c r="I1300">
        <v>25144921.09</v>
      </c>
      <c r="J1300" t="s">
        <v>641</v>
      </c>
    </row>
    <row r="1301" spans="1:10">
      <c r="A1301">
        <v>6</v>
      </c>
      <c r="B1301">
        <v>10</v>
      </c>
      <c r="C1301" t="s">
        <v>638</v>
      </c>
      <c r="D1301" t="s">
        <v>680</v>
      </c>
      <c r="E1301" t="s">
        <v>690</v>
      </c>
      <c r="F1301">
        <v>668.97</v>
      </c>
      <c r="G1301">
        <v>0</v>
      </c>
      <c r="H1301" t="s">
        <v>602</v>
      </c>
      <c r="I1301">
        <v>25145590.06</v>
      </c>
      <c r="J1301" t="s">
        <v>641</v>
      </c>
    </row>
    <row r="1302" hidden="1" spans="1:10">
      <c r="A1302">
        <v>6</v>
      </c>
      <c r="B1302">
        <v>10</v>
      </c>
      <c r="C1302" t="s">
        <v>638</v>
      </c>
      <c r="D1302" t="s">
        <v>791</v>
      </c>
      <c r="E1302" t="s">
        <v>690</v>
      </c>
      <c r="F1302">
        <v>1120</v>
      </c>
      <c r="G1302">
        <v>0</v>
      </c>
      <c r="H1302" t="s">
        <v>602</v>
      </c>
      <c r="I1302">
        <v>25146710.06</v>
      </c>
      <c r="J1302" t="s">
        <v>641</v>
      </c>
    </row>
    <row r="1303" hidden="1" spans="1:10">
      <c r="A1303">
        <v>6</v>
      </c>
      <c r="B1303">
        <v>11</v>
      </c>
      <c r="C1303" t="s">
        <v>659</v>
      </c>
      <c r="D1303" t="s">
        <v>639</v>
      </c>
      <c r="E1303" t="s">
        <v>671</v>
      </c>
      <c r="F1303">
        <v>0</v>
      </c>
      <c r="G1303">
        <v>1160.61</v>
      </c>
      <c r="H1303" t="s">
        <v>602</v>
      </c>
      <c r="I1303">
        <v>25145549.45</v>
      </c>
      <c r="J1303" t="s">
        <v>641</v>
      </c>
    </row>
    <row r="1304" hidden="1" spans="1:10">
      <c r="A1304">
        <v>6</v>
      </c>
      <c r="B1304">
        <v>11</v>
      </c>
      <c r="C1304" t="s">
        <v>659</v>
      </c>
      <c r="D1304" t="s">
        <v>682</v>
      </c>
      <c r="E1304" t="s">
        <v>671</v>
      </c>
      <c r="F1304">
        <v>0</v>
      </c>
      <c r="G1304">
        <v>3501.84</v>
      </c>
      <c r="H1304" t="s">
        <v>602</v>
      </c>
      <c r="I1304">
        <v>25142047.61</v>
      </c>
      <c r="J1304" t="s">
        <v>641</v>
      </c>
    </row>
    <row r="1305" hidden="1" spans="1:10">
      <c r="A1305">
        <v>6</v>
      </c>
      <c r="B1305">
        <v>11</v>
      </c>
      <c r="C1305" t="s">
        <v>659</v>
      </c>
      <c r="D1305" t="s">
        <v>661</v>
      </c>
      <c r="E1305" t="s">
        <v>671</v>
      </c>
      <c r="F1305">
        <v>0</v>
      </c>
      <c r="G1305">
        <v>5662.97</v>
      </c>
      <c r="H1305" t="s">
        <v>602</v>
      </c>
      <c r="I1305">
        <v>25136384.64</v>
      </c>
      <c r="J1305" t="s">
        <v>641</v>
      </c>
    </row>
    <row r="1306" hidden="1" spans="1:10">
      <c r="A1306">
        <v>6</v>
      </c>
      <c r="B1306">
        <v>11</v>
      </c>
      <c r="C1306" t="s">
        <v>659</v>
      </c>
      <c r="D1306" t="s">
        <v>683</v>
      </c>
      <c r="E1306" t="s">
        <v>671</v>
      </c>
      <c r="F1306">
        <v>0</v>
      </c>
      <c r="G1306">
        <v>1120.58</v>
      </c>
      <c r="H1306" t="s">
        <v>602</v>
      </c>
      <c r="I1306">
        <v>25135264.06</v>
      </c>
      <c r="J1306" t="s">
        <v>641</v>
      </c>
    </row>
    <row r="1307" spans="1:10">
      <c r="A1307">
        <v>6</v>
      </c>
      <c r="B1307">
        <v>11</v>
      </c>
      <c r="C1307" t="s">
        <v>659</v>
      </c>
      <c r="D1307" t="s">
        <v>668</v>
      </c>
      <c r="E1307" t="s">
        <v>697</v>
      </c>
      <c r="F1307">
        <v>5741.23</v>
      </c>
      <c r="G1307">
        <v>0</v>
      </c>
      <c r="H1307" t="s">
        <v>602</v>
      </c>
      <c r="I1307">
        <v>25141005.29</v>
      </c>
      <c r="J1307" t="s">
        <v>641</v>
      </c>
    </row>
    <row r="1308" spans="1:10">
      <c r="A1308">
        <v>6</v>
      </c>
      <c r="B1308">
        <v>11</v>
      </c>
      <c r="C1308" t="s">
        <v>659</v>
      </c>
      <c r="D1308" t="s">
        <v>652</v>
      </c>
      <c r="E1308" t="s">
        <v>697</v>
      </c>
      <c r="F1308">
        <v>2835.65</v>
      </c>
      <c r="G1308">
        <v>0</v>
      </c>
      <c r="H1308" t="s">
        <v>602</v>
      </c>
      <c r="I1308">
        <v>25143840.94</v>
      </c>
      <c r="J1308" t="s">
        <v>641</v>
      </c>
    </row>
    <row r="1309" spans="1:10">
      <c r="A1309">
        <v>6</v>
      </c>
      <c r="B1309">
        <v>11</v>
      </c>
      <c r="C1309" t="s">
        <v>659</v>
      </c>
      <c r="D1309" t="s">
        <v>675</v>
      </c>
      <c r="E1309" t="s">
        <v>697</v>
      </c>
      <c r="F1309">
        <v>1717.38</v>
      </c>
      <c r="G1309">
        <v>0</v>
      </c>
      <c r="H1309" t="s">
        <v>602</v>
      </c>
      <c r="I1309">
        <v>25145558.32</v>
      </c>
      <c r="J1309" t="s">
        <v>641</v>
      </c>
    </row>
    <row r="1310" spans="1:10">
      <c r="A1310">
        <v>6</v>
      </c>
      <c r="B1310">
        <v>11</v>
      </c>
      <c r="C1310" t="s">
        <v>659</v>
      </c>
      <c r="D1310" t="s">
        <v>667</v>
      </c>
      <c r="E1310" t="s">
        <v>697</v>
      </c>
      <c r="F1310">
        <v>41636.41</v>
      </c>
      <c r="G1310">
        <v>0</v>
      </c>
      <c r="H1310" t="s">
        <v>602</v>
      </c>
      <c r="I1310">
        <v>25187194.73</v>
      </c>
      <c r="J1310" t="s">
        <v>641</v>
      </c>
    </row>
    <row r="1311" spans="1:10">
      <c r="A1311">
        <v>6</v>
      </c>
      <c r="B1311">
        <v>11</v>
      </c>
      <c r="C1311" t="s">
        <v>659</v>
      </c>
      <c r="D1311" t="s">
        <v>764</v>
      </c>
      <c r="E1311" t="s">
        <v>697</v>
      </c>
      <c r="F1311">
        <v>80477.08</v>
      </c>
      <c r="G1311">
        <v>0</v>
      </c>
      <c r="H1311" t="s">
        <v>602</v>
      </c>
      <c r="I1311">
        <v>25267671.81</v>
      </c>
      <c r="J1311" t="s">
        <v>641</v>
      </c>
    </row>
    <row r="1312" hidden="1" spans="1:10">
      <c r="A1312">
        <v>6</v>
      </c>
      <c r="B1312">
        <v>12</v>
      </c>
      <c r="C1312" t="s">
        <v>670</v>
      </c>
      <c r="D1312" t="s">
        <v>679</v>
      </c>
      <c r="E1312" t="s">
        <v>671</v>
      </c>
      <c r="F1312">
        <v>0</v>
      </c>
      <c r="G1312">
        <v>650.35</v>
      </c>
      <c r="H1312" t="s">
        <v>602</v>
      </c>
      <c r="I1312">
        <v>25267021.46</v>
      </c>
      <c r="J1312" t="s">
        <v>641</v>
      </c>
    </row>
    <row r="1313" hidden="1" spans="1:10">
      <c r="A1313">
        <v>6</v>
      </c>
      <c r="B1313">
        <v>12</v>
      </c>
      <c r="C1313" t="s">
        <v>670</v>
      </c>
      <c r="D1313" t="s">
        <v>751</v>
      </c>
      <c r="E1313" t="s">
        <v>671</v>
      </c>
      <c r="F1313">
        <v>0</v>
      </c>
      <c r="G1313">
        <v>950.5</v>
      </c>
      <c r="H1313" t="s">
        <v>602</v>
      </c>
      <c r="I1313">
        <v>25266070.96</v>
      </c>
      <c r="J1313" t="s">
        <v>641</v>
      </c>
    </row>
    <row r="1314" hidden="1" spans="1:10">
      <c r="A1314">
        <v>6</v>
      </c>
      <c r="B1314">
        <v>12</v>
      </c>
      <c r="C1314" t="s">
        <v>670</v>
      </c>
      <c r="D1314" t="s">
        <v>672</v>
      </c>
      <c r="E1314" t="s">
        <v>671</v>
      </c>
      <c r="F1314">
        <v>0</v>
      </c>
      <c r="G1314">
        <v>20110.57</v>
      </c>
      <c r="H1314" t="s">
        <v>602</v>
      </c>
      <c r="I1314">
        <v>25245960.39</v>
      </c>
      <c r="J1314" t="s">
        <v>641</v>
      </c>
    </row>
    <row r="1315" hidden="1" spans="1:10">
      <c r="A1315">
        <v>6</v>
      </c>
      <c r="B1315">
        <v>12</v>
      </c>
      <c r="C1315" t="s">
        <v>670</v>
      </c>
      <c r="D1315" t="s">
        <v>711</v>
      </c>
      <c r="E1315" t="s">
        <v>671</v>
      </c>
      <c r="F1315">
        <v>0</v>
      </c>
      <c r="G1315">
        <v>1300.68</v>
      </c>
      <c r="H1315" t="s">
        <v>602</v>
      </c>
      <c r="I1315">
        <v>25244659.71</v>
      </c>
      <c r="J1315" t="s">
        <v>641</v>
      </c>
    </row>
    <row r="1316" hidden="1" spans="1:10">
      <c r="A1316">
        <v>6</v>
      </c>
      <c r="B1316">
        <v>12</v>
      </c>
      <c r="C1316" t="s">
        <v>670</v>
      </c>
      <c r="D1316" t="s">
        <v>651</v>
      </c>
      <c r="E1316" t="s">
        <v>671</v>
      </c>
      <c r="F1316">
        <v>0</v>
      </c>
      <c r="G1316">
        <v>1080.57</v>
      </c>
      <c r="H1316" t="s">
        <v>602</v>
      </c>
      <c r="I1316">
        <v>25243579.14</v>
      </c>
      <c r="J1316" t="s">
        <v>641</v>
      </c>
    </row>
    <row r="1317" hidden="1" spans="1:10">
      <c r="A1317">
        <v>6</v>
      </c>
      <c r="B1317">
        <v>12</v>
      </c>
      <c r="C1317" t="s">
        <v>670</v>
      </c>
      <c r="D1317" t="s">
        <v>639</v>
      </c>
      <c r="E1317" t="s">
        <v>671</v>
      </c>
      <c r="F1317">
        <v>0</v>
      </c>
      <c r="G1317">
        <v>2251.19</v>
      </c>
      <c r="H1317" t="s">
        <v>602</v>
      </c>
      <c r="I1317">
        <v>25241327.95</v>
      </c>
      <c r="J1317" t="s">
        <v>641</v>
      </c>
    </row>
    <row r="1318" hidden="1" spans="1:10">
      <c r="A1318">
        <v>6</v>
      </c>
      <c r="B1318">
        <v>12</v>
      </c>
      <c r="C1318" t="s">
        <v>670</v>
      </c>
      <c r="D1318" t="s">
        <v>696</v>
      </c>
      <c r="E1318" t="s">
        <v>671</v>
      </c>
      <c r="F1318">
        <v>0</v>
      </c>
      <c r="G1318">
        <v>1490.79</v>
      </c>
      <c r="H1318" t="s">
        <v>602</v>
      </c>
      <c r="I1318">
        <v>25239837.16</v>
      </c>
      <c r="J1318" t="s">
        <v>641</v>
      </c>
    </row>
    <row r="1319" spans="1:10">
      <c r="A1319">
        <v>6</v>
      </c>
      <c r="B1319">
        <v>12</v>
      </c>
      <c r="C1319" t="s">
        <v>670</v>
      </c>
      <c r="D1319" t="s">
        <v>675</v>
      </c>
      <c r="E1319" t="s">
        <v>653</v>
      </c>
      <c r="F1319">
        <v>589.1</v>
      </c>
      <c r="G1319">
        <v>0</v>
      </c>
      <c r="H1319" t="s">
        <v>602</v>
      </c>
      <c r="I1319">
        <v>25240426.26</v>
      </c>
      <c r="J1319" t="s">
        <v>641</v>
      </c>
    </row>
    <row r="1320" spans="1:10">
      <c r="A1320">
        <v>6</v>
      </c>
      <c r="B1320">
        <v>12</v>
      </c>
      <c r="C1320" t="s">
        <v>670</v>
      </c>
      <c r="D1320" t="s">
        <v>673</v>
      </c>
      <c r="E1320" t="s">
        <v>653</v>
      </c>
      <c r="F1320">
        <v>13878.79</v>
      </c>
      <c r="G1320">
        <v>0</v>
      </c>
      <c r="H1320" t="s">
        <v>602</v>
      </c>
      <c r="I1320">
        <v>25254305.05</v>
      </c>
      <c r="J1320" t="s">
        <v>641</v>
      </c>
    </row>
    <row r="1321" hidden="1" spans="1:10">
      <c r="A1321">
        <v>6</v>
      </c>
      <c r="B1321">
        <v>13</v>
      </c>
      <c r="C1321" t="s">
        <v>676</v>
      </c>
      <c r="D1321" t="s">
        <v>679</v>
      </c>
      <c r="E1321" t="s">
        <v>671</v>
      </c>
      <c r="F1321">
        <v>0</v>
      </c>
      <c r="G1321">
        <v>640.34</v>
      </c>
      <c r="H1321" t="s">
        <v>602</v>
      </c>
      <c r="I1321">
        <v>25253664.71</v>
      </c>
      <c r="J1321" t="s">
        <v>641</v>
      </c>
    </row>
    <row r="1322" hidden="1" spans="1:10">
      <c r="A1322">
        <v>6</v>
      </c>
      <c r="B1322">
        <v>13</v>
      </c>
      <c r="C1322" t="s">
        <v>676</v>
      </c>
      <c r="D1322" t="s">
        <v>663</v>
      </c>
      <c r="E1322" t="s">
        <v>671</v>
      </c>
      <c r="F1322">
        <v>0</v>
      </c>
      <c r="G1322">
        <v>2271.2</v>
      </c>
      <c r="H1322" t="s">
        <v>602</v>
      </c>
      <c r="I1322">
        <v>25251393.51</v>
      </c>
      <c r="J1322" t="s">
        <v>641</v>
      </c>
    </row>
    <row r="1323" hidden="1" spans="1:10">
      <c r="A1323">
        <v>6</v>
      </c>
      <c r="B1323">
        <v>13</v>
      </c>
      <c r="C1323" t="s">
        <v>676</v>
      </c>
      <c r="D1323" t="s">
        <v>661</v>
      </c>
      <c r="E1323" t="s">
        <v>671</v>
      </c>
      <c r="F1323">
        <v>0</v>
      </c>
      <c r="G1323">
        <v>5512.9</v>
      </c>
      <c r="H1323" t="s">
        <v>602</v>
      </c>
      <c r="I1323">
        <v>25245880.61</v>
      </c>
      <c r="J1323" t="s">
        <v>641</v>
      </c>
    </row>
    <row r="1324" hidden="1" spans="1:10">
      <c r="A1324">
        <v>6</v>
      </c>
      <c r="B1324">
        <v>13</v>
      </c>
      <c r="C1324" t="s">
        <v>676</v>
      </c>
      <c r="D1324" t="s">
        <v>651</v>
      </c>
      <c r="E1324" t="s">
        <v>671</v>
      </c>
      <c r="F1324">
        <v>0</v>
      </c>
      <c r="G1324">
        <v>1050.56</v>
      </c>
      <c r="H1324" t="s">
        <v>602</v>
      </c>
      <c r="I1324">
        <v>25244830.05</v>
      </c>
      <c r="J1324" t="s">
        <v>641</v>
      </c>
    </row>
    <row r="1325" hidden="1" spans="1:10">
      <c r="A1325">
        <v>6</v>
      </c>
      <c r="B1325">
        <v>13</v>
      </c>
      <c r="C1325" t="s">
        <v>676</v>
      </c>
      <c r="D1325" t="s">
        <v>642</v>
      </c>
      <c r="E1325" t="s">
        <v>671</v>
      </c>
      <c r="F1325">
        <v>0</v>
      </c>
      <c r="G1325">
        <v>7473.92</v>
      </c>
      <c r="H1325" t="s">
        <v>602</v>
      </c>
      <c r="I1325">
        <v>25237356.13</v>
      </c>
      <c r="J1325" t="s">
        <v>641</v>
      </c>
    </row>
    <row r="1326" spans="1:10">
      <c r="A1326">
        <v>6</v>
      </c>
      <c r="B1326">
        <v>13</v>
      </c>
      <c r="C1326" t="s">
        <v>676</v>
      </c>
      <c r="D1326" t="s">
        <v>687</v>
      </c>
      <c r="E1326" t="s">
        <v>653</v>
      </c>
      <c r="F1326">
        <v>8916.37</v>
      </c>
      <c r="G1326">
        <v>0</v>
      </c>
      <c r="H1326" t="s">
        <v>602</v>
      </c>
      <c r="I1326">
        <v>25246272.5</v>
      </c>
      <c r="J1326" t="s">
        <v>641</v>
      </c>
    </row>
    <row r="1327" spans="1:10">
      <c r="A1327">
        <v>6</v>
      </c>
      <c r="B1327">
        <v>13</v>
      </c>
      <c r="C1327" t="s">
        <v>676</v>
      </c>
      <c r="D1327" t="s">
        <v>735</v>
      </c>
      <c r="E1327" t="s">
        <v>653</v>
      </c>
      <c r="F1327">
        <v>3474.68</v>
      </c>
      <c r="G1327">
        <v>0</v>
      </c>
      <c r="H1327" t="s">
        <v>602</v>
      </c>
      <c r="I1327">
        <v>25249747.18</v>
      </c>
      <c r="J1327" t="s">
        <v>641</v>
      </c>
    </row>
    <row r="1328" hidden="1" spans="1:10">
      <c r="A1328">
        <v>6</v>
      </c>
      <c r="B1328">
        <v>13</v>
      </c>
      <c r="C1328" t="s">
        <v>676</v>
      </c>
      <c r="D1328" t="s">
        <v>792</v>
      </c>
      <c r="E1328" t="s">
        <v>653</v>
      </c>
      <c r="F1328">
        <v>48000</v>
      </c>
      <c r="G1328">
        <v>0</v>
      </c>
      <c r="H1328" t="s">
        <v>602</v>
      </c>
      <c r="I1328">
        <v>25297747.18</v>
      </c>
      <c r="J1328" t="s">
        <v>641</v>
      </c>
    </row>
    <row r="1329" hidden="1" spans="1:10">
      <c r="A1329">
        <v>6</v>
      </c>
      <c r="B1329">
        <v>14</v>
      </c>
      <c r="C1329" t="s">
        <v>678</v>
      </c>
      <c r="D1329" t="s">
        <v>672</v>
      </c>
      <c r="E1329" t="s">
        <v>671</v>
      </c>
      <c r="F1329">
        <v>0</v>
      </c>
      <c r="G1329">
        <v>5993.15</v>
      </c>
      <c r="H1329" t="s">
        <v>602</v>
      </c>
      <c r="I1329">
        <v>25291754.03</v>
      </c>
      <c r="J1329" t="s">
        <v>641</v>
      </c>
    </row>
    <row r="1330" hidden="1" spans="1:10">
      <c r="A1330">
        <v>6</v>
      </c>
      <c r="B1330">
        <v>14</v>
      </c>
      <c r="C1330" t="s">
        <v>678</v>
      </c>
      <c r="D1330" t="s">
        <v>696</v>
      </c>
      <c r="E1330" t="s">
        <v>671</v>
      </c>
      <c r="F1330">
        <v>0</v>
      </c>
      <c r="G1330">
        <v>730.39</v>
      </c>
      <c r="H1330" t="s">
        <v>602</v>
      </c>
      <c r="I1330">
        <v>25291023.64</v>
      </c>
      <c r="J1330" t="s">
        <v>641</v>
      </c>
    </row>
    <row r="1331" hidden="1" spans="1:10">
      <c r="A1331">
        <v>6</v>
      </c>
      <c r="B1331">
        <v>14</v>
      </c>
      <c r="C1331" t="s">
        <v>678</v>
      </c>
      <c r="D1331" t="s">
        <v>750</v>
      </c>
      <c r="E1331" t="s">
        <v>671</v>
      </c>
      <c r="F1331">
        <v>0</v>
      </c>
      <c r="G1331">
        <v>17409.14</v>
      </c>
      <c r="H1331" t="s">
        <v>602</v>
      </c>
      <c r="I1331">
        <v>25273614.5</v>
      </c>
      <c r="J1331" t="s">
        <v>641</v>
      </c>
    </row>
    <row r="1332" hidden="1" spans="1:10">
      <c r="A1332">
        <v>6</v>
      </c>
      <c r="B1332">
        <v>14</v>
      </c>
      <c r="C1332" t="s">
        <v>678</v>
      </c>
      <c r="D1332" t="s">
        <v>663</v>
      </c>
      <c r="E1332" t="s">
        <v>671</v>
      </c>
      <c r="F1332">
        <v>0</v>
      </c>
      <c r="G1332">
        <v>14727.75</v>
      </c>
      <c r="H1332" t="s">
        <v>602</v>
      </c>
      <c r="I1332">
        <v>25258886.75</v>
      </c>
      <c r="J1332" t="s">
        <v>641</v>
      </c>
    </row>
    <row r="1333" hidden="1" spans="1:10">
      <c r="A1333">
        <v>6</v>
      </c>
      <c r="B1333">
        <v>14</v>
      </c>
      <c r="C1333" t="s">
        <v>678</v>
      </c>
      <c r="D1333" t="s">
        <v>683</v>
      </c>
      <c r="E1333" t="s">
        <v>671</v>
      </c>
      <c r="F1333">
        <v>0</v>
      </c>
      <c r="G1333">
        <v>570.3</v>
      </c>
      <c r="H1333" t="s">
        <v>602</v>
      </c>
      <c r="I1333">
        <v>25258316.45</v>
      </c>
      <c r="J1333" t="s">
        <v>641</v>
      </c>
    </row>
    <row r="1334" spans="1:10">
      <c r="A1334">
        <v>6</v>
      </c>
      <c r="B1334">
        <v>14</v>
      </c>
      <c r="C1334" t="s">
        <v>678</v>
      </c>
      <c r="D1334" t="s">
        <v>673</v>
      </c>
      <c r="E1334" t="s">
        <v>653</v>
      </c>
      <c r="F1334">
        <v>6190.54</v>
      </c>
      <c r="G1334">
        <v>0</v>
      </c>
      <c r="H1334" t="s">
        <v>602</v>
      </c>
      <c r="I1334">
        <v>25264506.99</v>
      </c>
      <c r="J1334" t="s">
        <v>641</v>
      </c>
    </row>
    <row r="1335" spans="1:10">
      <c r="A1335">
        <v>6</v>
      </c>
      <c r="B1335">
        <v>14</v>
      </c>
      <c r="C1335" t="s">
        <v>678</v>
      </c>
      <c r="D1335" t="s">
        <v>687</v>
      </c>
      <c r="E1335" t="s">
        <v>653</v>
      </c>
      <c r="F1335">
        <v>2266.53</v>
      </c>
      <c r="G1335">
        <v>0</v>
      </c>
      <c r="H1335" t="s">
        <v>602</v>
      </c>
      <c r="I1335">
        <v>25266773.52</v>
      </c>
      <c r="J1335" t="s">
        <v>641</v>
      </c>
    </row>
    <row r="1336" spans="1:10">
      <c r="A1336">
        <v>6</v>
      </c>
      <c r="B1336">
        <v>14</v>
      </c>
      <c r="C1336" t="s">
        <v>678</v>
      </c>
      <c r="D1336" t="s">
        <v>668</v>
      </c>
      <c r="E1336" t="s">
        <v>653</v>
      </c>
      <c r="F1336">
        <v>16924.15</v>
      </c>
      <c r="G1336">
        <v>0</v>
      </c>
      <c r="H1336" t="s">
        <v>602</v>
      </c>
      <c r="I1336">
        <v>25283697.67</v>
      </c>
      <c r="J1336" t="s">
        <v>641</v>
      </c>
    </row>
    <row r="1337" hidden="1" spans="1:10">
      <c r="A1337">
        <v>6</v>
      </c>
      <c r="B1337">
        <v>17</v>
      </c>
      <c r="C1337" t="s">
        <v>681</v>
      </c>
      <c r="D1337" t="s">
        <v>663</v>
      </c>
      <c r="E1337" t="s">
        <v>671</v>
      </c>
      <c r="F1337">
        <v>0</v>
      </c>
      <c r="G1337">
        <v>4082.14</v>
      </c>
      <c r="H1337" t="s">
        <v>602</v>
      </c>
      <c r="I1337">
        <v>25279615.53</v>
      </c>
      <c r="J1337" t="s">
        <v>641</v>
      </c>
    </row>
    <row r="1338" hidden="1" spans="1:10">
      <c r="A1338">
        <v>6</v>
      </c>
      <c r="B1338">
        <v>17</v>
      </c>
      <c r="C1338" t="s">
        <v>681</v>
      </c>
      <c r="D1338" t="s">
        <v>683</v>
      </c>
      <c r="E1338" t="s">
        <v>671</v>
      </c>
      <c r="F1338">
        <v>0</v>
      </c>
      <c r="G1338">
        <v>2271.19</v>
      </c>
      <c r="H1338" t="s">
        <v>602</v>
      </c>
      <c r="I1338">
        <v>25277344.34</v>
      </c>
      <c r="J1338" t="s">
        <v>641</v>
      </c>
    </row>
    <row r="1339" hidden="1" spans="1:10">
      <c r="A1339">
        <v>6</v>
      </c>
      <c r="B1339">
        <v>17</v>
      </c>
      <c r="C1339" t="s">
        <v>681</v>
      </c>
      <c r="D1339" t="s">
        <v>661</v>
      </c>
      <c r="E1339" t="s">
        <v>671</v>
      </c>
      <c r="F1339">
        <v>0</v>
      </c>
      <c r="G1339">
        <v>5472.88</v>
      </c>
      <c r="H1339" t="s">
        <v>602</v>
      </c>
      <c r="I1339">
        <v>25271871.46</v>
      </c>
      <c r="J1339" t="s">
        <v>641</v>
      </c>
    </row>
    <row r="1340" hidden="1" spans="1:10">
      <c r="A1340">
        <v>6</v>
      </c>
      <c r="B1340">
        <v>17</v>
      </c>
      <c r="C1340" t="s">
        <v>681</v>
      </c>
      <c r="D1340" t="s">
        <v>751</v>
      </c>
      <c r="E1340" t="s">
        <v>671</v>
      </c>
      <c r="F1340">
        <v>0</v>
      </c>
      <c r="G1340">
        <v>920.48</v>
      </c>
      <c r="H1340" t="s">
        <v>602</v>
      </c>
      <c r="I1340">
        <v>25270950.98</v>
      </c>
      <c r="J1340" t="s">
        <v>641</v>
      </c>
    </row>
    <row r="1341" hidden="1" spans="1:10">
      <c r="A1341">
        <v>6</v>
      </c>
      <c r="B1341">
        <v>17</v>
      </c>
      <c r="C1341" t="s">
        <v>681</v>
      </c>
      <c r="D1341" t="s">
        <v>672</v>
      </c>
      <c r="E1341" t="s">
        <v>671</v>
      </c>
      <c r="F1341">
        <v>0</v>
      </c>
      <c r="G1341">
        <v>5983.14</v>
      </c>
      <c r="H1341" t="s">
        <v>602</v>
      </c>
      <c r="I1341">
        <v>25264967.84</v>
      </c>
      <c r="J1341" t="s">
        <v>641</v>
      </c>
    </row>
    <row r="1342" hidden="1" spans="1:10">
      <c r="A1342">
        <v>6</v>
      </c>
      <c r="B1342">
        <v>17</v>
      </c>
      <c r="C1342" t="s">
        <v>681</v>
      </c>
      <c r="D1342" t="s">
        <v>639</v>
      </c>
      <c r="E1342" t="s">
        <v>671</v>
      </c>
      <c r="F1342">
        <v>0</v>
      </c>
      <c r="G1342">
        <v>1170.62</v>
      </c>
      <c r="H1342" t="s">
        <v>602</v>
      </c>
      <c r="I1342">
        <v>25263797.22</v>
      </c>
      <c r="J1342" t="s">
        <v>641</v>
      </c>
    </row>
    <row r="1343" hidden="1" spans="1:10">
      <c r="A1343">
        <v>6</v>
      </c>
      <c r="B1343">
        <v>17</v>
      </c>
      <c r="C1343" t="s">
        <v>681</v>
      </c>
      <c r="D1343" t="s">
        <v>793</v>
      </c>
      <c r="E1343" t="s">
        <v>671</v>
      </c>
      <c r="F1343">
        <v>0</v>
      </c>
      <c r="G1343">
        <v>6943.64</v>
      </c>
      <c r="H1343" t="s">
        <v>602</v>
      </c>
      <c r="I1343">
        <v>25256853.58</v>
      </c>
      <c r="J1343" t="s">
        <v>641</v>
      </c>
    </row>
    <row r="1344" spans="1:10">
      <c r="A1344">
        <v>6</v>
      </c>
      <c r="B1344">
        <v>17</v>
      </c>
      <c r="C1344" t="s">
        <v>681</v>
      </c>
      <c r="D1344" t="s">
        <v>687</v>
      </c>
      <c r="E1344" t="s">
        <v>653</v>
      </c>
      <c r="F1344">
        <v>8257.39</v>
      </c>
      <c r="G1344">
        <v>0</v>
      </c>
      <c r="H1344" t="s">
        <v>602</v>
      </c>
      <c r="I1344">
        <v>25265110.97</v>
      </c>
      <c r="J1344" t="s">
        <v>641</v>
      </c>
    </row>
    <row r="1345" spans="1:10">
      <c r="A1345">
        <v>6</v>
      </c>
      <c r="B1345">
        <v>17</v>
      </c>
      <c r="C1345" t="s">
        <v>681</v>
      </c>
      <c r="D1345" t="s">
        <v>675</v>
      </c>
      <c r="E1345" t="s">
        <v>653</v>
      </c>
      <c r="F1345">
        <v>1727.37</v>
      </c>
      <c r="G1345">
        <v>0</v>
      </c>
      <c r="H1345" t="s">
        <v>602</v>
      </c>
      <c r="I1345">
        <v>25266838.34</v>
      </c>
      <c r="J1345" t="s">
        <v>641</v>
      </c>
    </row>
    <row r="1346" spans="1:10">
      <c r="A1346">
        <v>6</v>
      </c>
      <c r="B1346">
        <v>17</v>
      </c>
      <c r="C1346" t="s">
        <v>681</v>
      </c>
      <c r="D1346" t="s">
        <v>673</v>
      </c>
      <c r="E1346" t="s">
        <v>653</v>
      </c>
      <c r="F1346">
        <v>6190.54</v>
      </c>
      <c r="G1346">
        <v>0</v>
      </c>
      <c r="H1346" t="s">
        <v>602</v>
      </c>
      <c r="I1346">
        <v>25273028.88</v>
      </c>
      <c r="J1346" t="s">
        <v>641</v>
      </c>
    </row>
    <row r="1347" hidden="1" spans="1:10">
      <c r="A1347">
        <v>6</v>
      </c>
      <c r="B1347">
        <v>17</v>
      </c>
      <c r="C1347" t="s">
        <v>681</v>
      </c>
      <c r="D1347" t="s">
        <v>794</v>
      </c>
      <c r="E1347" t="s">
        <v>653</v>
      </c>
      <c r="F1347">
        <v>193350</v>
      </c>
      <c r="G1347">
        <v>0</v>
      </c>
      <c r="H1347" t="s">
        <v>602</v>
      </c>
      <c r="I1347">
        <v>25466378.88</v>
      </c>
      <c r="J1347" t="s">
        <v>641</v>
      </c>
    </row>
    <row r="1348" hidden="1" spans="1:10">
      <c r="A1348">
        <v>6</v>
      </c>
      <c r="B1348">
        <v>18</v>
      </c>
      <c r="C1348" t="s">
        <v>688</v>
      </c>
      <c r="D1348" t="s">
        <v>683</v>
      </c>
      <c r="E1348" t="s">
        <v>671</v>
      </c>
      <c r="F1348">
        <v>0</v>
      </c>
      <c r="G1348">
        <v>1650.86</v>
      </c>
      <c r="H1348" t="s">
        <v>602</v>
      </c>
      <c r="I1348">
        <v>25464728.02</v>
      </c>
      <c r="J1348" t="s">
        <v>641</v>
      </c>
    </row>
    <row r="1349" hidden="1" spans="1:10">
      <c r="A1349">
        <v>6</v>
      </c>
      <c r="B1349">
        <v>18</v>
      </c>
      <c r="C1349" t="s">
        <v>688</v>
      </c>
      <c r="D1349" t="s">
        <v>692</v>
      </c>
      <c r="E1349" t="s">
        <v>671</v>
      </c>
      <c r="F1349">
        <v>0</v>
      </c>
      <c r="G1349">
        <v>1380.72</v>
      </c>
      <c r="H1349" t="s">
        <v>602</v>
      </c>
      <c r="I1349">
        <v>25463347.3</v>
      </c>
      <c r="J1349" t="s">
        <v>641</v>
      </c>
    </row>
    <row r="1350" hidden="1" spans="1:10">
      <c r="A1350">
        <v>6</v>
      </c>
      <c r="B1350">
        <v>18</v>
      </c>
      <c r="C1350" t="s">
        <v>688</v>
      </c>
      <c r="D1350" t="s">
        <v>661</v>
      </c>
      <c r="E1350" t="s">
        <v>671</v>
      </c>
      <c r="F1350">
        <v>0</v>
      </c>
      <c r="G1350">
        <v>21311.18</v>
      </c>
      <c r="H1350" t="s">
        <v>602</v>
      </c>
      <c r="I1350">
        <v>25442036.12</v>
      </c>
      <c r="J1350" t="s">
        <v>641</v>
      </c>
    </row>
    <row r="1351" hidden="1" spans="1:10">
      <c r="A1351">
        <v>6</v>
      </c>
      <c r="B1351">
        <v>18</v>
      </c>
      <c r="C1351" t="s">
        <v>688</v>
      </c>
      <c r="D1351" t="s">
        <v>795</v>
      </c>
      <c r="E1351" t="s">
        <v>671</v>
      </c>
      <c r="F1351">
        <v>0</v>
      </c>
      <c r="G1351">
        <v>6983.68</v>
      </c>
      <c r="H1351" t="s">
        <v>602</v>
      </c>
      <c r="I1351">
        <v>25435052.44</v>
      </c>
      <c r="J1351" t="s">
        <v>641</v>
      </c>
    </row>
    <row r="1352" hidden="1" spans="1:10">
      <c r="A1352">
        <v>6</v>
      </c>
      <c r="B1352">
        <v>18</v>
      </c>
      <c r="C1352" t="s">
        <v>688</v>
      </c>
      <c r="D1352" t="s">
        <v>639</v>
      </c>
      <c r="E1352" t="s">
        <v>671</v>
      </c>
      <c r="F1352">
        <v>0</v>
      </c>
      <c r="G1352">
        <v>4412.33</v>
      </c>
      <c r="H1352" t="s">
        <v>602</v>
      </c>
      <c r="I1352">
        <v>25430640.11</v>
      </c>
      <c r="J1352" t="s">
        <v>641</v>
      </c>
    </row>
    <row r="1353" hidden="1" spans="1:10">
      <c r="A1353">
        <v>6</v>
      </c>
      <c r="B1353">
        <v>18</v>
      </c>
      <c r="C1353" t="s">
        <v>688</v>
      </c>
      <c r="D1353" t="s">
        <v>793</v>
      </c>
      <c r="E1353" t="s">
        <v>671</v>
      </c>
      <c r="F1353">
        <v>0</v>
      </c>
      <c r="G1353">
        <v>133239.99</v>
      </c>
      <c r="H1353" t="s">
        <v>602</v>
      </c>
      <c r="I1353">
        <v>25297400.12</v>
      </c>
      <c r="J1353" t="s">
        <v>641</v>
      </c>
    </row>
    <row r="1354" spans="1:10">
      <c r="A1354">
        <v>6</v>
      </c>
      <c r="B1354">
        <v>18</v>
      </c>
      <c r="C1354" t="s">
        <v>688</v>
      </c>
      <c r="D1354" t="s">
        <v>675</v>
      </c>
      <c r="E1354" t="s">
        <v>653</v>
      </c>
      <c r="F1354">
        <v>549.16</v>
      </c>
      <c r="G1354">
        <v>0</v>
      </c>
      <c r="H1354" t="s">
        <v>602</v>
      </c>
      <c r="I1354">
        <v>25297949.28</v>
      </c>
      <c r="J1354" t="s">
        <v>641</v>
      </c>
    </row>
    <row r="1355" spans="1:10">
      <c r="A1355">
        <v>6</v>
      </c>
      <c r="B1355">
        <v>18</v>
      </c>
      <c r="C1355" t="s">
        <v>688</v>
      </c>
      <c r="D1355" t="s">
        <v>668</v>
      </c>
      <c r="E1355" t="s">
        <v>653</v>
      </c>
      <c r="F1355">
        <v>11033.14</v>
      </c>
      <c r="G1355">
        <v>0</v>
      </c>
      <c r="H1355" t="s">
        <v>602</v>
      </c>
      <c r="I1355">
        <v>25308982.42</v>
      </c>
      <c r="J1355" t="s">
        <v>641</v>
      </c>
    </row>
    <row r="1356" spans="1:10">
      <c r="A1356">
        <v>6</v>
      </c>
      <c r="B1356">
        <v>18</v>
      </c>
      <c r="C1356" t="s">
        <v>688</v>
      </c>
      <c r="D1356" t="s">
        <v>735</v>
      </c>
      <c r="E1356" t="s">
        <v>653</v>
      </c>
      <c r="F1356">
        <v>3324.91</v>
      </c>
      <c r="G1356">
        <v>0</v>
      </c>
      <c r="H1356" t="s">
        <v>602</v>
      </c>
      <c r="I1356">
        <v>25312307.33</v>
      </c>
      <c r="J1356" t="s">
        <v>641</v>
      </c>
    </row>
    <row r="1357" spans="1:10">
      <c r="A1357">
        <v>6</v>
      </c>
      <c r="B1357">
        <v>18</v>
      </c>
      <c r="C1357" t="s">
        <v>688</v>
      </c>
      <c r="D1357" t="s">
        <v>702</v>
      </c>
      <c r="E1357" t="s">
        <v>653</v>
      </c>
      <c r="F1357">
        <v>34127.85</v>
      </c>
      <c r="G1357">
        <v>0</v>
      </c>
      <c r="H1357" t="s">
        <v>602</v>
      </c>
      <c r="I1357">
        <v>25346435.18</v>
      </c>
      <c r="J1357" t="s">
        <v>641</v>
      </c>
    </row>
    <row r="1358" hidden="1" spans="1:10">
      <c r="A1358">
        <v>6</v>
      </c>
      <c r="B1358">
        <v>19</v>
      </c>
      <c r="C1358" t="s">
        <v>796</v>
      </c>
      <c r="D1358" t="s">
        <v>797</v>
      </c>
      <c r="E1358" t="s">
        <v>724</v>
      </c>
      <c r="F1358">
        <v>0</v>
      </c>
      <c r="G1358">
        <v>13000000</v>
      </c>
      <c r="H1358" t="s">
        <v>602</v>
      </c>
      <c r="I1358">
        <v>12346435.18</v>
      </c>
      <c r="J1358" t="s">
        <v>758</v>
      </c>
    </row>
    <row r="1359" hidden="1" spans="1:10">
      <c r="A1359">
        <v>6</v>
      </c>
      <c r="B1359">
        <v>19</v>
      </c>
      <c r="C1359" t="s">
        <v>796</v>
      </c>
      <c r="D1359" t="s">
        <v>729</v>
      </c>
      <c r="E1359" t="s">
        <v>724</v>
      </c>
      <c r="F1359">
        <v>0</v>
      </c>
      <c r="G1359">
        <v>7000000</v>
      </c>
      <c r="H1359" t="s">
        <v>602</v>
      </c>
      <c r="I1359">
        <v>5346435.18</v>
      </c>
      <c r="J1359" t="s">
        <v>758</v>
      </c>
    </row>
    <row r="1360" hidden="1" spans="1:10">
      <c r="A1360">
        <v>6</v>
      </c>
      <c r="B1360">
        <v>19</v>
      </c>
      <c r="C1360" t="s">
        <v>689</v>
      </c>
      <c r="D1360" t="s">
        <v>793</v>
      </c>
      <c r="E1360" t="s">
        <v>671</v>
      </c>
      <c r="F1360">
        <v>0</v>
      </c>
      <c r="G1360">
        <v>6783.56</v>
      </c>
      <c r="H1360" t="s">
        <v>602</v>
      </c>
      <c r="I1360">
        <v>5339651.62</v>
      </c>
      <c r="J1360" t="s">
        <v>641</v>
      </c>
    </row>
    <row r="1361" hidden="1" spans="1:10">
      <c r="A1361">
        <v>6</v>
      </c>
      <c r="B1361">
        <v>19</v>
      </c>
      <c r="C1361" t="s">
        <v>689</v>
      </c>
      <c r="D1361" t="s">
        <v>663</v>
      </c>
      <c r="E1361" t="s">
        <v>671</v>
      </c>
      <c r="F1361">
        <v>0</v>
      </c>
      <c r="G1361">
        <v>14717.74</v>
      </c>
      <c r="H1361" t="s">
        <v>602</v>
      </c>
      <c r="I1361">
        <v>5324933.88</v>
      </c>
      <c r="J1361" t="s">
        <v>641</v>
      </c>
    </row>
    <row r="1362" hidden="1" spans="1:10">
      <c r="A1362">
        <v>6</v>
      </c>
      <c r="B1362">
        <v>19</v>
      </c>
      <c r="C1362" t="s">
        <v>689</v>
      </c>
      <c r="D1362" t="s">
        <v>661</v>
      </c>
      <c r="E1362" t="s">
        <v>671</v>
      </c>
      <c r="F1362">
        <v>0</v>
      </c>
      <c r="G1362">
        <v>5232.75</v>
      </c>
      <c r="H1362" t="s">
        <v>602</v>
      </c>
      <c r="I1362">
        <v>5319701.13</v>
      </c>
      <c r="J1362" t="s">
        <v>641</v>
      </c>
    </row>
    <row r="1363" hidden="1" spans="1:10">
      <c r="A1363">
        <v>6</v>
      </c>
      <c r="B1363">
        <v>19</v>
      </c>
      <c r="C1363" t="s">
        <v>689</v>
      </c>
      <c r="D1363" t="s">
        <v>672</v>
      </c>
      <c r="E1363" t="s">
        <v>671</v>
      </c>
      <c r="F1363">
        <v>0</v>
      </c>
      <c r="G1363">
        <v>6023.16</v>
      </c>
      <c r="H1363" t="s">
        <v>602</v>
      </c>
      <c r="I1363">
        <v>5313677.97</v>
      </c>
      <c r="J1363" t="s">
        <v>641</v>
      </c>
    </row>
    <row r="1364" hidden="1" spans="1:10">
      <c r="A1364">
        <v>6</v>
      </c>
      <c r="B1364">
        <v>19</v>
      </c>
      <c r="C1364" t="s">
        <v>689</v>
      </c>
      <c r="D1364" t="s">
        <v>696</v>
      </c>
      <c r="E1364" t="s">
        <v>671</v>
      </c>
      <c r="F1364">
        <v>0</v>
      </c>
      <c r="G1364">
        <v>720.38</v>
      </c>
      <c r="H1364" t="s">
        <v>602</v>
      </c>
      <c r="I1364">
        <v>5312957.59</v>
      </c>
      <c r="J1364" t="s">
        <v>641</v>
      </c>
    </row>
    <row r="1365" hidden="1" spans="1:10">
      <c r="A1365">
        <v>6</v>
      </c>
      <c r="B1365">
        <v>19</v>
      </c>
      <c r="C1365" t="s">
        <v>689</v>
      </c>
      <c r="D1365" t="s">
        <v>639</v>
      </c>
      <c r="E1365" t="s">
        <v>671</v>
      </c>
      <c r="F1365">
        <v>0</v>
      </c>
      <c r="G1365">
        <v>4262.26</v>
      </c>
      <c r="H1365" t="s">
        <v>602</v>
      </c>
      <c r="I1365">
        <v>5308695.33</v>
      </c>
      <c r="J1365" t="s">
        <v>641</v>
      </c>
    </row>
    <row r="1366" spans="1:10">
      <c r="A1366">
        <v>6</v>
      </c>
      <c r="B1366">
        <v>19</v>
      </c>
      <c r="C1366" t="s">
        <v>689</v>
      </c>
      <c r="D1366" t="s">
        <v>735</v>
      </c>
      <c r="E1366" t="s">
        <v>653</v>
      </c>
      <c r="F1366">
        <v>1028.42</v>
      </c>
      <c r="G1366">
        <v>0</v>
      </c>
      <c r="H1366" t="s">
        <v>602</v>
      </c>
      <c r="I1366">
        <v>5309723.75</v>
      </c>
      <c r="J1366" t="s">
        <v>641</v>
      </c>
    </row>
    <row r="1367" spans="1:10">
      <c r="A1367">
        <v>6</v>
      </c>
      <c r="B1367">
        <v>19</v>
      </c>
      <c r="C1367" t="s">
        <v>689</v>
      </c>
      <c r="D1367" t="s">
        <v>702</v>
      </c>
      <c r="E1367" t="s">
        <v>653</v>
      </c>
      <c r="F1367">
        <v>32949.66</v>
      </c>
      <c r="G1367">
        <v>0</v>
      </c>
      <c r="H1367" t="s">
        <v>602</v>
      </c>
      <c r="I1367">
        <v>5342673.41</v>
      </c>
      <c r="J1367" t="s">
        <v>641</v>
      </c>
    </row>
    <row r="1368" spans="1:10">
      <c r="A1368">
        <v>6</v>
      </c>
      <c r="B1368">
        <v>19</v>
      </c>
      <c r="C1368" t="s">
        <v>689</v>
      </c>
      <c r="D1368" t="s">
        <v>687</v>
      </c>
      <c r="E1368" t="s">
        <v>653</v>
      </c>
      <c r="F1368">
        <v>1867.14</v>
      </c>
      <c r="G1368">
        <v>0</v>
      </c>
      <c r="H1368" t="s">
        <v>602</v>
      </c>
      <c r="I1368">
        <v>5344540.55</v>
      </c>
      <c r="J1368" t="s">
        <v>641</v>
      </c>
    </row>
    <row r="1369" spans="1:10">
      <c r="A1369">
        <v>6</v>
      </c>
      <c r="B1369">
        <v>19</v>
      </c>
      <c r="C1369" t="s">
        <v>689</v>
      </c>
      <c r="D1369" t="s">
        <v>668</v>
      </c>
      <c r="E1369" t="s">
        <v>653</v>
      </c>
      <c r="F1369">
        <v>5441.68</v>
      </c>
      <c r="G1369">
        <v>0</v>
      </c>
      <c r="H1369" t="s">
        <v>602</v>
      </c>
      <c r="I1369">
        <v>5349982.23</v>
      </c>
      <c r="J1369" t="s">
        <v>641</v>
      </c>
    </row>
    <row r="1370" hidden="1" spans="1:10">
      <c r="A1370">
        <v>6</v>
      </c>
      <c r="B1370">
        <v>20</v>
      </c>
      <c r="C1370" t="s">
        <v>691</v>
      </c>
      <c r="D1370" t="s">
        <v>639</v>
      </c>
      <c r="E1370" t="s">
        <v>671</v>
      </c>
      <c r="F1370">
        <v>0</v>
      </c>
      <c r="G1370">
        <v>1991.05</v>
      </c>
      <c r="H1370" t="s">
        <v>602</v>
      </c>
      <c r="I1370">
        <v>5347991.18</v>
      </c>
      <c r="J1370" t="s">
        <v>641</v>
      </c>
    </row>
    <row r="1371" hidden="1" spans="1:10">
      <c r="A1371">
        <v>6</v>
      </c>
      <c r="B1371">
        <v>20</v>
      </c>
      <c r="C1371" t="s">
        <v>691</v>
      </c>
      <c r="D1371" t="s">
        <v>793</v>
      </c>
      <c r="E1371" t="s">
        <v>671</v>
      </c>
      <c r="F1371">
        <v>0</v>
      </c>
      <c r="G1371">
        <v>5713</v>
      </c>
      <c r="H1371" t="s">
        <v>602</v>
      </c>
      <c r="I1371">
        <v>5342278.18</v>
      </c>
      <c r="J1371" t="s">
        <v>641</v>
      </c>
    </row>
    <row r="1372" hidden="1" spans="1:10">
      <c r="A1372">
        <v>6</v>
      </c>
      <c r="B1372">
        <v>20</v>
      </c>
      <c r="C1372" t="s">
        <v>691</v>
      </c>
      <c r="D1372" t="s">
        <v>683</v>
      </c>
      <c r="E1372" t="s">
        <v>671</v>
      </c>
      <c r="F1372">
        <v>0</v>
      </c>
      <c r="G1372">
        <v>1620.84</v>
      </c>
      <c r="H1372" t="s">
        <v>602</v>
      </c>
      <c r="I1372">
        <v>5340657.34</v>
      </c>
      <c r="J1372" t="s">
        <v>641</v>
      </c>
    </row>
    <row r="1373" hidden="1" spans="1:10">
      <c r="A1373">
        <v>6</v>
      </c>
      <c r="B1373">
        <v>20</v>
      </c>
      <c r="C1373" t="s">
        <v>691</v>
      </c>
      <c r="D1373" t="s">
        <v>696</v>
      </c>
      <c r="E1373" t="s">
        <v>671</v>
      </c>
      <c r="F1373">
        <v>0</v>
      </c>
      <c r="G1373">
        <v>1410.75</v>
      </c>
      <c r="H1373" t="s">
        <v>602</v>
      </c>
      <c r="I1373">
        <v>5339246.59</v>
      </c>
      <c r="J1373" t="s">
        <v>641</v>
      </c>
    </row>
    <row r="1374" spans="1:10">
      <c r="A1374">
        <v>6</v>
      </c>
      <c r="B1374">
        <v>20</v>
      </c>
      <c r="C1374" t="s">
        <v>691</v>
      </c>
      <c r="D1374" t="s">
        <v>675</v>
      </c>
      <c r="E1374" t="s">
        <v>697</v>
      </c>
      <c r="F1374">
        <v>1098.32</v>
      </c>
      <c r="G1374">
        <v>0</v>
      </c>
      <c r="H1374" t="s">
        <v>602</v>
      </c>
      <c r="I1374">
        <v>5340344.91</v>
      </c>
      <c r="J1374" t="s">
        <v>641</v>
      </c>
    </row>
    <row r="1375" spans="1:10">
      <c r="A1375">
        <v>6</v>
      </c>
      <c r="B1375">
        <v>20</v>
      </c>
      <c r="C1375" t="s">
        <v>691</v>
      </c>
      <c r="D1375" t="s">
        <v>702</v>
      </c>
      <c r="E1375" t="s">
        <v>697</v>
      </c>
      <c r="F1375">
        <v>22315.9</v>
      </c>
      <c r="G1375">
        <v>0</v>
      </c>
      <c r="H1375" t="s">
        <v>602</v>
      </c>
      <c r="I1375">
        <v>5362660.81</v>
      </c>
      <c r="J1375" t="s">
        <v>641</v>
      </c>
    </row>
    <row r="1376" spans="1:10">
      <c r="A1376">
        <v>6</v>
      </c>
      <c r="B1376">
        <v>20</v>
      </c>
      <c r="C1376" t="s">
        <v>691</v>
      </c>
      <c r="D1376" t="s">
        <v>652</v>
      </c>
      <c r="E1376" t="s">
        <v>697</v>
      </c>
      <c r="F1376">
        <v>1427.81</v>
      </c>
      <c r="G1376">
        <v>0</v>
      </c>
      <c r="H1376" t="s">
        <v>602</v>
      </c>
      <c r="I1376">
        <v>5364088.62</v>
      </c>
      <c r="J1376" t="s">
        <v>641</v>
      </c>
    </row>
    <row r="1377" hidden="1" spans="1:10">
      <c r="A1377">
        <v>6</v>
      </c>
      <c r="B1377">
        <v>20</v>
      </c>
      <c r="C1377" t="s">
        <v>691</v>
      </c>
      <c r="D1377" t="s">
        <v>798</v>
      </c>
      <c r="E1377" t="s">
        <v>697</v>
      </c>
      <c r="F1377">
        <v>53000</v>
      </c>
      <c r="G1377">
        <v>0</v>
      </c>
      <c r="H1377" t="s">
        <v>602</v>
      </c>
      <c r="I1377">
        <v>5417088.62</v>
      </c>
      <c r="J1377" t="s">
        <v>641</v>
      </c>
    </row>
    <row r="1378" hidden="1" spans="1:10">
      <c r="A1378">
        <v>6</v>
      </c>
      <c r="B1378">
        <v>21</v>
      </c>
      <c r="C1378" t="s">
        <v>698</v>
      </c>
      <c r="D1378" t="s">
        <v>683</v>
      </c>
      <c r="E1378" t="s">
        <v>671</v>
      </c>
      <c r="F1378">
        <v>0</v>
      </c>
      <c r="G1378">
        <v>1070.56</v>
      </c>
      <c r="H1378" t="s">
        <v>602</v>
      </c>
      <c r="I1378">
        <v>5416018.06</v>
      </c>
      <c r="J1378" t="s">
        <v>641</v>
      </c>
    </row>
    <row r="1379" hidden="1" spans="1:10">
      <c r="A1379">
        <v>6</v>
      </c>
      <c r="B1379">
        <v>21</v>
      </c>
      <c r="C1379" t="s">
        <v>698</v>
      </c>
      <c r="D1379" t="s">
        <v>793</v>
      </c>
      <c r="E1379" t="s">
        <v>671</v>
      </c>
      <c r="F1379">
        <v>0</v>
      </c>
      <c r="G1379">
        <v>76290.07</v>
      </c>
      <c r="H1379" t="s">
        <v>602</v>
      </c>
      <c r="I1379">
        <v>5339727.99</v>
      </c>
      <c r="J1379" t="s">
        <v>641</v>
      </c>
    </row>
    <row r="1380" hidden="1" spans="1:10">
      <c r="A1380">
        <v>6</v>
      </c>
      <c r="B1380">
        <v>21</v>
      </c>
      <c r="C1380" t="s">
        <v>698</v>
      </c>
      <c r="D1380" t="s">
        <v>750</v>
      </c>
      <c r="E1380" t="s">
        <v>671</v>
      </c>
      <c r="F1380">
        <v>0</v>
      </c>
      <c r="G1380">
        <v>16908.87</v>
      </c>
      <c r="H1380" t="s">
        <v>602</v>
      </c>
      <c r="I1380">
        <v>5322819.12</v>
      </c>
      <c r="J1380" t="s">
        <v>641</v>
      </c>
    </row>
    <row r="1381" hidden="1" spans="1:10">
      <c r="A1381">
        <v>6</v>
      </c>
      <c r="B1381">
        <v>21</v>
      </c>
      <c r="C1381" t="s">
        <v>698</v>
      </c>
      <c r="D1381" t="s">
        <v>642</v>
      </c>
      <c r="E1381" t="s">
        <v>671</v>
      </c>
      <c r="F1381">
        <v>0</v>
      </c>
      <c r="G1381">
        <v>14217.47</v>
      </c>
      <c r="H1381" t="s">
        <v>602</v>
      </c>
      <c r="I1381">
        <v>5308601.65</v>
      </c>
      <c r="J1381" t="s">
        <v>641</v>
      </c>
    </row>
    <row r="1382" spans="1:10">
      <c r="A1382">
        <v>6</v>
      </c>
      <c r="B1382">
        <v>21</v>
      </c>
      <c r="C1382" t="s">
        <v>698</v>
      </c>
      <c r="D1382" t="s">
        <v>735</v>
      </c>
      <c r="E1382" t="s">
        <v>697</v>
      </c>
      <c r="F1382">
        <v>998.47</v>
      </c>
      <c r="G1382">
        <v>0</v>
      </c>
      <c r="H1382" t="s">
        <v>602</v>
      </c>
      <c r="I1382">
        <v>5309600.12</v>
      </c>
      <c r="J1382" t="s">
        <v>641</v>
      </c>
    </row>
    <row r="1383" spans="1:10">
      <c r="A1383">
        <v>6</v>
      </c>
      <c r="B1383">
        <v>21</v>
      </c>
      <c r="C1383" t="s">
        <v>698</v>
      </c>
      <c r="D1383" t="s">
        <v>673</v>
      </c>
      <c r="E1383" t="s">
        <v>697</v>
      </c>
      <c r="F1383">
        <v>6240.46</v>
      </c>
      <c r="G1383">
        <v>0</v>
      </c>
      <c r="H1383" t="s">
        <v>602</v>
      </c>
      <c r="I1383">
        <v>5315840.58</v>
      </c>
      <c r="J1383" t="s">
        <v>641</v>
      </c>
    </row>
    <row r="1384" spans="1:10">
      <c r="A1384">
        <v>6</v>
      </c>
      <c r="B1384">
        <v>21</v>
      </c>
      <c r="C1384" t="s">
        <v>698</v>
      </c>
      <c r="D1384" t="s">
        <v>668</v>
      </c>
      <c r="E1384" t="s">
        <v>697</v>
      </c>
      <c r="F1384">
        <v>16544.72</v>
      </c>
      <c r="G1384">
        <v>0</v>
      </c>
      <c r="H1384" t="s">
        <v>602</v>
      </c>
      <c r="I1384">
        <v>5332385.3</v>
      </c>
      <c r="J1384" t="s">
        <v>641</v>
      </c>
    </row>
    <row r="1385" spans="1:10">
      <c r="A1385">
        <v>6</v>
      </c>
      <c r="B1385">
        <v>21</v>
      </c>
      <c r="C1385" t="s">
        <v>698</v>
      </c>
      <c r="D1385" t="s">
        <v>652</v>
      </c>
      <c r="E1385" t="s">
        <v>697</v>
      </c>
      <c r="F1385">
        <v>5861.02</v>
      </c>
      <c r="G1385">
        <v>0</v>
      </c>
      <c r="H1385" t="s">
        <v>602</v>
      </c>
      <c r="I1385">
        <v>5338246.32</v>
      </c>
      <c r="J1385" t="s">
        <v>641</v>
      </c>
    </row>
    <row r="1386" spans="1:10">
      <c r="A1386">
        <v>6</v>
      </c>
      <c r="B1386">
        <v>21</v>
      </c>
      <c r="C1386" t="s">
        <v>698</v>
      </c>
      <c r="D1386" t="s">
        <v>702</v>
      </c>
      <c r="E1386" t="s">
        <v>697</v>
      </c>
      <c r="F1386">
        <v>205026.79</v>
      </c>
      <c r="G1386">
        <v>0</v>
      </c>
      <c r="H1386" t="s">
        <v>602</v>
      </c>
      <c r="I1386">
        <v>5543273.11</v>
      </c>
      <c r="J1386" t="s">
        <v>641</v>
      </c>
    </row>
    <row r="1387" spans="1:10">
      <c r="A1387">
        <v>6</v>
      </c>
      <c r="B1387">
        <v>21</v>
      </c>
      <c r="C1387" t="s">
        <v>698</v>
      </c>
      <c r="D1387" t="s">
        <v>675</v>
      </c>
      <c r="E1387" t="s">
        <v>697</v>
      </c>
      <c r="F1387">
        <v>1088.34</v>
      </c>
      <c r="G1387">
        <v>0</v>
      </c>
      <c r="H1387" t="s">
        <v>602</v>
      </c>
      <c r="I1387">
        <v>5544361.45</v>
      </c>
      <c r="J1387" t="s">
        <v>641</v>
      </c>
    </row>
    <row r="1388" hidden="1" spans="1:10">
      <c r="A1388">
        <v>6</v>
      </c>
      <c r="B1388">
        <v>24</v>
      </c>
      <c r="C1388" t="s">
        <v>799</v>
      </c>
      <c r="D1388" t="s">
        <v>757</v>
      </c>
      <c r="E1388" t="s">
        <v>724</v>
      </c>
      <c r="F1388">
        <v>1020225</v>
      </c>
      <c r="G1388">
        <v>0</v>
      </c>
      <c r="H1388" t="s">
        <v>602</v>
      </c>
      <c r="I1388">
        <v>6564586.45</v>
      </c>
      <c r="J1388" t="s">
        <v>758</v>
      </c>
    </row>
    <row r="1389" hidden="1" spans="1:10">
      <c r="A1389">
        <v>6</v>
      </c>
      <c r="B1389">
        <v>24</v>
      </c>
      <c r="C1389" t="s">
        <v>700</v>
      </c>
      <c r="D1389" t="s">
        <v>683</v>
      </c>
      <c r="E1389" t="s">
        <v>671</v>
      </c>
      <c r="F1389">
        <v>0</v>
      </c>
      <c r="G1389">
        <v>2111.11</v>
      </c>
      <c r="H1389" t="s">
        <v>602</v>
      </c>
      <c r="I1389">
        <v>6562475.34</v>
      </c>
      <c r="J1389" t="s">
        <v>641</v>
      </c>
    </row>
    <row r="1390" hidden="1" spans="1:10">
      <c r="A1390">
        <v>6</v>
      </c>
      <c r="B1390">
        <v>24</v>
      </c>
      <c r="C1390" t="s">
        <v>700</v>
      </c>
      <c r="D1390" t="s">
        <v>661</v>
      </c>
      <c r="E1390" t="s">
        <v>671</v>
      </c>
      <c r="F1390">
        <v>0</v>
      </c>
      <c r="G1390">
        <v>10845.7</v>
      </c>
      <c r="H1390" t="s">
        <v>602</v>
      </c>
      <c r="I1390">
        <v>6551629.64</v>
      </c>
      <c r="J1390" t="s">
        <v>641</v>
      </c>
    </row>
    <row r="1391" hidden="1" spans="1:10">
      <c r="A1391">
        <v>6</v>
      </c>
      <c r="B1391">
        <v>24</v>
      </c>
      <c r="C1391" t="s">
        <v>700</v>
      </c>
      <c r="D1391" t="s">
        <v>696</v>
      </c>
      <c r="E1391" t="s">
        <v>671</v>
      </c>
      <c r="F1391">
        <v>0</v>
      </c>
      <c r="G1391">
        <v>690.37</v>
      </c>
      <c r="H1391" t="s">
        <v>602</v>
      </c>
      <c r="I1391">
        <v>6550939.27</v>
      </c>
      <c r="J1391" t="s">
        <v>641</v>
      </c>
    </row>
    <row r="1392" hidden="1" spans="1:10">
      <c r="A1392">
        <v>6</v>
      </c>
      <c r="B1392">
        <v>24</v>
      </c>
      <c r="C1392" t="s">
        <v>700</v>
      </c>
      <c r="D1392" t="s">
        <v>793</v>
      </c>
      <c r="E1392" t="s">
        <v>671</v>
      </c>
      <c r="F1392">
        <v>0</v>
      </c>
      <c r="G1392">
        <v>30926.24</v>
      </c>
      <c r="H1392" t="s">
        <v>602</v>
      </c>
      <c r="I1392">
        <v>6520013.03</v>
      </c>
      <c r="J1392" t="s">
        <v>641</v>
      </c>
    </row>
    <row r="1393" spans="1:10">
      <c r="A1393">
        <v>6</v>
      </c>
      <c r="B1393">
        <v>24</v>
      </c>
      <c r="C1393" t="s">
        <v>700</v>
      </c>
      <c r="D1393" t="s">
        <v>675</v>
      </c>
      <c r="E1393" t="s">
        <v>697</v>
      </c>
      <c r="F1393">
        <v>1617.53</v>
      </c>
      <c r="G1393">
        <v>0</v>
      </c>
      <c r="H1393" t="s">
        <v>602</v>
      </c>
      <c r="I1393">
        <v>6521630.56</v>
      </c>
      <c r="J1393" t="s">
        <v>641</v>
      </c>
    </row>
    <row r="1394" spans="1:10">
      <c r="A1394">
        <v>6</v>
      </c>
      <c r="B1394">
        <v>24</v>
      </c>
      <c r="C1394" t="s">
        <v>700</v>
      </c>
      <c r="D1394" t="s">
        <v>668</v>
      </c>
      <c r="E1394" t="s">
        <v>697</v>
      </c>
      <c r="F1394">
        <v>5541.53</v>
      </c>
      <c r="G1394">
        <v>0</v>
      </c>
      <c r="H1394" t="s">
        <v>602</v>
      </c>
      <c r="I1394">
        <v>6527172.09</v>
      </c>
      <c r="J1394" t="s">
        <v>641</v>
      </c>
    </row>
    <row r="1395" spans="1:10">
      <c r="A1395">
        <v>6</v>
      </c>
      <c r="B1395">
        <v>24</v>
      </c>
      <c r="C1395" t="s">
        <v>700</v>
      </c>
      <c r="D1395" t="s">
        <v>673</v>
      </c>
      <c r="E1395" t="s">
        <v>697</v>
      </c>
      <c r="F1395">
        <v>12690.61</v>
      </c>
      <c r="G1395">
        <v>0</v>
      </c>
      <c r="H1395" t="s">
        <v>602</v>
      </c>
      <c r="I1395">
        <v>6539862.7</v>
      </c>
      <c r="J1395" t="s">
        <v>641</v>
      </c>
    </row>
    <row r="1396" spans="1:10">
      <c r="A1396">
        <v>6</v>
      </c>
      <c r="B1396">
        <v>24</v>
      </c>
      <c r="C1396" t="s">
        <v>700</v>
      </c>
      <c r="D1396" t="s">
        <v>702</v>
      </c>
      <c r="E1396" t="s">
        <v>697</v>
      </c>
      <c r="F1396">
        <v>36574.13</v>
      </c>
      <c r="G1396">
        <v>0</v>
      </c>
      <c r="H1396" t="s">
        <v>602</v>
      </c>
      <c r="I1396">
        <v>6576436.83</v>
      </c>
      <c r="J1396" t="s">
        <v>641</v>
      </c>
    </row>
    <row r="1397" hidden="1" spans="1:10">
      <c r="A1397">
        <v>6</v>
      </c>
      <c r="B1397">
        <v>25</v>
      </c>
      <c r="C1397" t="s">
        <v>703</v>
      </c>
      <c r="D1397" t="s">
        <v>683</v>
      </c>
      <c r="E1397" t="s">
        <v>671</v>
      </c>
      <c r="F1397">
        <v>0</v>
      </c>
      <c r="G1397">
        <v>1060.56</v>
      </c>
      <c r="H1397" t="s">
        <v>602</v>
      </c>
      <c r="I1397">
        <v>6575376.27</v>
      </c>
      <c r="J1397" t="s">
        <v>641</v>
      </c>
    </row>
    <row r="1398" hidden="1" spans="1:10">
      <c r="A1398">
        <v>6</v>
      </c>
      <c r="B1398">
        <v>25</v>
      </c>
      <c r="C1398" t="s">
        <v>703</v>
      </c>
      <c r="D1398" t="s">
        <v>692</v>
      </c>
      <c r="E1398" t="s">
        <v>671</v>
      </c>
      <c r="F1398">
        <v>0</v>
      </c>
      <c r="G1398">
        <v>4262.25</v>
      </c>
      <c r="H1398" t="s">
        <v>602</v>
      </c>
      <c r="I1398">
        <v>6571114.02</v>
      </c>
      <c r="J1398" t="s">
        <v>641</v>
      </c>
    </row>
    <row r="1399" hidden="1" spans="1:10">
      <c r="A1399">
        <v>6</v>
      </c>
      <c r="B1399">
        <v>25</v>
      </c>
      <c r="C1399" t="s">
        <v>703</v>
      </c>
      <c r="D1399" t="s">
        <v>661</v>
      </c>
      <c r="E1399" t="s">
        <v>671</v>
      </c>
      <c r="F1399">
        <v>0</v>
      </c>
      <c r="G1399">
        <v>10465.49</v>
      </c>
      <c r="H1399" t="s">
        <v>602</v>
      </c>
      <c r="I1399">
        <v>6560648.53</v>
      </c>
      <c r="J1399" t="s">
        <v>641</v>
      </c>
    </row>
    <row r="1400" hidden="1" spans="1:10">
      <c r="A1400">
        <v>6</v>
      </c>
      <c r="B1400">
        <v>25</v>
      </c>
      <c r="C1400" t="s">
        <v>703</v>
      </c>
      <c r="D1400" t="s">
        <v>711</v>
      </c>
      <c r="E1400" t="s">
        <v>671</v>
      </c>
      <c r="F1400">
        <v>0</v>
      </c>
      <c r="G1400">
        <v>1270.67</v>
      </c>
      <c r="H1400" t="s">
        <v>602</v>
      </c>
      <c r="I1400">
        <v>6559377.86</v>
      </c>
      <c r="J1400" t="s">
        <v>641</v>
      </c>
    </row>
    <row r="1401" spans="1:10">
      <c r="A1401">
        <v>6</v>
      </c>
      <c r="B1401">
        <v>25</v>
      </c>
      <c r="C1401" t="s">
        <v>703</v>
      </c>
      <c r="D1401" t="s">
        <v>675</v>
      </c>
      <c r="E1401" t="s">
        <v>697</v>
      </c>
      <c r="F1401">
        <v>1617.54</v>
      </c>
      <c r="G1401">
        <v>0</v>
      </c>
      <c r="H1401" t="s">
        <v>602</v>
      </c>
      <c r="I1401">
        <v>6560995.4</v>
      </c>
      <c r="J1401" t="s">
        <v>641</v>
      </c>
    </row>
    <row r="1402" spans="1:10">
      <c r="A1402">
        <v>6</v>
      </c>
      <c r="B1402">
        <v>25</v>
      </c>
      <c r="C1402" t="s">
        <v>703</v>
      </c>
      <c r="D1402" t="s">
        <v>673</v>
      </c>
      <c r="E1402" t="s">
        <v>697</v>
      </c>
      <c r="F1402">
        <v>6460.13</v>
      </c>
      <c r="G1402">
        <v>0</v>
      </c>
      <c r="H1402" t="s">
        <v>602</v>
      </c>
      <c r="I1402">
        <v>6567455.53</v>
      </c>
      <c r="J1402" t="s">
        <v>641</v>
      </c>
    </row>
    <row r="1403" spans="1:10">
      <c r="A1403">
        <v>6</v>
      </c>
      <c r="B1403">
        <v>25</v>
      </c>
      <c r="C1403" t="s">
        <v>703</v>
      </c>
      <c r="D1403" t="s">
        <v>657</v>
      </c>
      <c r="E1403" t="s">
        <v>697</v>
      </c>
      <c r="F1403">
        <v>1298.02</v>
      </c>
      <c r="G1403">
        <v>0</v>
      </c>
      <c r="H1403" t="s">
        <v>602</v>
      </c>
      <c r="I1403">
        <v>6568753.55</v>
      </c>
      <c r="J1403" t="s">
        <v>641</v>
      </c>
    </row>
    <row r="1404" spans="1:10">
      <c r="A1404">
        <v>6</v>
      </c>
      <c r="B1404">
        <v>25</v>
      </c>
      <c r="C1404" t="s">
        <v>703</v>
      </c>
      <c r="D1404" t="s">
        <v>702</v>
      </c>
      <c r="E1404" t="s">
        <v>697</v>
      </c>
      <c r="F1404">
        <v>5192.07</v>
      </c>
      <c r="G1404">
        <v>0</v>
      </c>
      <c r="H1404" t="s">
        <v>602</v>
      </c>
      <c r="I1404">
        <v>6573945.62</v>
      </c>
      <c r="J1404" t="s">
        <v>641</v>
      </c>
    </row>
    <row r="1405" hidden="1" spans="1:10">
      <c r="A1405">
        <v>6</v>
      </c>
      <c r="B1405">
        <v>26</v>
      </c>
      <c r="C1405" t="s">
        <v>704</v>
      </c>
      <c r="D1405" t="s">
        <v>683</v>
      </c>
      <c r="E1405" t="s">
        <v>671</v>
      </c>
      <c r="F1405">
        <v>0</v>
      </c>
      <c r="G1405">
        <v>1060.56</v>
      </c>
      <c r="H1405" t="s">
        <v>602</v>
      </c>
      <c r="I1405">
        <v>6572885.06</v>
      </c>
      <c r="J1405" t="s">
        <v>641</v>
      </c>
    </row>
    <row r="1406" hidden="1" spans="1:10">
      <c r="A1406">
        <v>6</v>
      </c>
      <c r="B1406">
        <v>26</v>
      </c>
      <c r="C1406" t="s">
        <v>704</v>
      </c>
      <c r="D1406" t="s">
        <v>661</v>
      </c>
      <c r="E1406" t="s">
        <v>671</v>
      </c>
      <c r="F1406">
        <v>0</v>
      </c>
      <c r="G1406">
        <v>5092.68</v>
      </c>
      <c r="H1406" t="s">
        <v>602</v>
      </c>
      <c r="I1406">
        <v>6567792.38</v>
      </c>
      <c r="J1406" t="s">
        <v>641</v>
      </c>
    </row>
    <row r="1407" hidden="1" spans="1:10">
      <c r="A1407">
        <v>6</v>
      </c>
      <c r="B1407">
        <v>26</v>
      </c>
      <c r="C1407" t="s">
        <v>704</v>
      </c>
      <c r="D1407" t="s">
        <v>672</v>
      </c>
      <c r="E1407" t="s">
        <v>671</v>
      </c>
      <c r="F1407">
        <v>0</v>
      </c>
      <c r="G1407">
        <v>6553.44</v>
      </c>
      <c r="H1407" t="s">
        <v>602</v>
      </c>
      <c r="I1407">
        <v>6561238.94</v>
      </c>
      <c r="J1407" t="s">
        <v>641</v>
      </c>
    </row>
    <row r="1408" hidden="1" spans="1:10">
      <c r="A1408">
        <v>6</v>
      </c>
      <c r="B1408">
        <v>26</v>
      </c>
      <c r="C1408" t="s">
        <v>704</v>
      </c>
      <c r="D1408" t="s">
        <v>711</v>
      </c>
      <c r="E1408" t="s">
        <v>671</v>
      </c>
      <c r="F1408">
        <v>0</v>
      </c>
      <c r="G1408">
        <v>2511.32</v>
      </c>
      <c r="H1408" t="s">
        <v>602</v>
      </c>
      <c r="I1408">
        <v>6558727.62</v>
      </c>
      <c r="J1408" t="s">
        <v>641</v>
      </c>
    </row>
    <row r="1409" hidden="1" spans="1:10">
      <c r="A1409">
        <v>6</v>
      </c>
      <c r="B1409">
        <v>26</v>
      </c>
      <c r="C1409" t="s">
        <v>704</v>
      </c>
      <c r="D1409" t="s">
        <v>737</v>
      </c>
      <c r="E1409" t="s">
        <v>671</v>
      </c>
      <c r="F1409">
        <v>0</v>
      </c>
      <c r="G1409">
        <v>1810.96</v>
      </c>
      <c r="H1409" t="s">
        <v>602</v>
      </c>
      <c r="I1409">
        <v>6556916.66</v>
      </c>
      <c r="J1409" t="s">
        <v>641</v>
      </c>
    </row>
    <row r="1410" hidden="1" spans="1:10">
      <c r="A1410">
        <v>6</v>
      </c>
      <c r="B1410">
        <v>26</v>
      </c>
      <c r="C1410" t="s">
        <v>704</v>
      </c>
      <c r="D1410" t="s">
        <v>793</v>
      </c>
      <c r="E1410" t="s">
        <v>671</v>
      </c>
      <c r="F1410">
        <v>0</v>
      </c>
      <c r="G1410">
        <v>19390.18</v>
      </c>
      <c r="H1410" t="s">
        <v>602</v>
      </c>
      <c r="I1410">
        <v>6537526.48</v>
      </c>
      <c r="J1410" t="s">
        <v>641</v>
      </c>
    </row>
    <row r="1411" spans="1:10">
      <c r="A1411">
        <v>6</v>
      </c>
      <c r="B1411">
        <v>26</v>
      </c>
      <c r="C1411" t="s">
        <v>704</v>
      </c>
      <c r="D1411" t="s">
        <v>675</v>
      </c>
      <c r="E1411" t="s">
        <v>653</v>
      </c>
      <c r="F1411">
        <v>539.18</v>
      </c>
      <c r="G1411">
        <v>0</v>
      </c>
      <c r="H1411" t="s">
        <v>602</v>
      </c>
      <c r="I1411">
        <v>6538065.66</v>
      </c>
      <c r="J1411" t="s">
        <v>641</v>
      </c>
    </row>
    <row r="1412" spans="1:10">
      <c r="A1412">
        <v>6</v>
      </c>
      <c r="B1412">
        <v>26</v>
      </c>
      <c r="C1412" t="s">
        <v>704</v>
      </c>
      <c r="D1412" t="s">
        <v>668</v>
      </c>
      <c r="E1412" t="s">
        <v>653</v>
      </c>
      <c r="F1412">
        <v>5192.07</v>
      </c>
      <c r="G1412">
        <v>0</v>
      </c>
      <c r="H1412" t="s">
        <v>602</v>
      </c>
      <c r="I1412">
        <v>6543257.73</v>
      </c>
      <c r="J1412" t="s">
        <v>641</v>
      </c>
    </row>
    <row r="1413" spans="1:10">
      <c r="A1413">
        <v>6</v>
      </c>
      <c r="B1413">
        <v>26</v>
      </c>
      <c r="C1413" t="s">
        <v>704</v>
      </c>
      <c r="D1413" t="s">
        <v>673</v>
      </c>
      <c r="E1413" t="s">
        <v>653</v>
      </c>
      <c r="F1413">
        <v>19909.58</v>
      </c>
      <c r="G1413">
        <v>0</v>
      </c>
      <c r="H1413" t="s">
        <v>602</v>
      </c>
      <c r="I1413">
        <v>6563167.31</v>
      </c>
      <c r="J1413" t="s">
        <v>641</v>
      </c>
    </row>
    <row r="1414" spans="1:10">
      <c r="A1414">
        <v>6</v>
      </c>
      <c r="B1414">
        <v>26</v>
      </c>
      <c r="C1414" t="s">
        <v>704</v>
      </c>
      <c r="D1414" t="s">
        <v>702</v>
      </c>
      <c r="E1414" t="s">
        <v>653</v>
      </c>
      <c r="F1414">
        <v>24862.03</v>
      </c>
      <c r="G1414">
        <v>0</v>
      </c>
      <c r="H1414" t="s">
        <v>602</v>
      </c>
      <c r="I1414">
        <v>6588029.34</v>
      </c>
      <c r="J1414" t="s">
        <v>641</v>
      </c>
    </row>
    <row r="1415" hidden="1" spans="1:10">
      <c r="A1415">
        <v>6</v>
      </c>
      <c r="B1415">
        <v>27</v>
      </c>
      <c r="C1415" t="s">
        <v>705</v>
      </c>
      <c r="D1415" t="s">
        <v>661</v>
      </c>
      <c r="E1415" t="s">
        <v>671</v>
      </c>
      <c r="F1415">
        <v>0</v>
      </c>
      <c r="G1415">
        <v>10095.31</v>
      </c>
      <c r="H1415" t="s">
        <v>602</v>
      </c>
      <c r="I1415">
        <v>6577934.03</v>
      </c>
      <c r="J1415" t="s">
        <v>641</v>
      </c>
    </row>
    <row r="1416" hidden="1" spans="1:10">
      <c r="A1416">
        <v>6</v>
      </c>
      <c r="B1416">
        <v>27</v>
      </c>
      <c r="C1416" t="s">
        <v>705</v>
      </c>
      <c r="D1416" t="s">
        <v>683</v>
      </c>
      <c r="E1416" t="s">
        <v>671</v>
      </c>
      <c r="F1416">
        <v>0</v>
      </c>
      <c r="G1416">
        <v>530.28</v>
      </c>
      <c r="H1416" t="s">
        <v>602</v>
      </c>
      <c r="I1416">
        <v>6577403.75</v>
      </c>
      <c r="J1416" t="s">
        <v>641</v>
      </c>
    </row>
    <row r="1417" hidden="1" spans="1:10">
      <c r="A1417">
        <v>6</v>
      </c>
      <c r="B1417">
        <v>27</v>
      </c>
      <c r="C1417" t="s">
        <v>705</v>
      </c>
      <c r="D1417" t="s">
        <v>679</v>
      </c>
      <c r="E1417" t="s">
        <v>671</v>
      </c>
      <c r="F1417">
        <v>0</v>
      </c>
      <c r="G1417">
        <v>630.34</v>
      </c>
      <c r="H1417" t="s">
        <v>602</v>
      </c>
      <c r="I1417">
        <v>6576773.41</v>
      </c>
      <c r="J1417" t="s">
        <v>641</v>
      </c>
    </row>
    <row r="1418" hidden="1" spans="1:10">
      <c r="A1418">
        <v>6</v>
      </c>
      <c r="B1418">
        <v>27</v>
      </c>
      <c r="C1418" t="s">
        <v>705</v>
      </c>
      <c r="D1418" t="s">
        <v>793</v>
      </c>
      <c r="E1418" t="s">
        <v>671</v>
      </c>
      <c r="F1418">
        <v>0</v>
      </c>
      <c r="G1418">
        <v>58290.59</v>
      </c>
      <c r="H1418" t="s">
        <v>602</v>
      </c>
      <c r="I1418">
        <v>6518482.82</v>
      </c>
      <c r="J1418" t="s">
        <v>641</v>
      </c>
    </row>
    <row r="1419" hidden="1" spans="1:10">
      <c r="A1419">
        <v>6</v>
      </c>
      <c r="B1419">
        <v>27</v>
      </c>
      <c r="C1419" t="s">
        <v>705</v>
      </c>
      <c r="D1419" t="s">
        <v>651</v>
      </c>
      <c r="E1419" t="s">
        <v>671</v>
      </c>
      <c r="F1419">
        <v>0</v>
      </c>
      <c r="G1419">
        <v>6563.44</v>
      </c>
      <c r="H1419" t="s">
        <v>602</v>
      </c>
      <c r="I1419">
        <v>6511919.38</v>
      </c>
      <c r="J1419" t="s">
        <v>641</v>
      </c>
    </row>
    <row r="1420" hidden="1" spans="1:10">
      <c r="A1420">
        <v>6</v>
      </c>
      <c r="B1420">
        <v>27</v>
      </c>
      <c r="C1420" t="s">
        <v>705</v>
      </c>
      <c r="D1420" t="s">
        <v>751</v>
      </c>
      <c r="E1420" t="s">
        <v>671</v>
      </c>
      <c r="F1420">
        <v>0</v>
      </c>
      <c r="G1420">
        <v>900.47</v>
      </c>
      <c r="H1420" t="s">
        <v>602</v>
      </c>
      <c r="I1420">
        <v>6511018.91</v>
      </c>
      <c r="J1420" t="s">
        <v>641</v>
      </c>
    </row>
    <row r="1421" hidden="1" spans="1:10">
      <c r="A1421">
        <v>6</v>
      </c>
      <c r="B1421">
        <v>27</v>
      </c>
      <c r="C1421" t="s">
        <v>705</v>
      </c>
      <c r="D1421" t="s">
        <v>711</v>
      </c>
      <c r="E1421" t="s">
        <v>671</v>
      </c>
      <c r="F1421">
        <v>0</v>
      </c>
      <c r="G1421">
        <v>1200.63</v>
      </c>
      <c r="H1421" t="s">
        <v>602</v>
      </c>
      <c r="I1421">
        <v>6509818.28</v>
      </c>
      <c r="J1421" t="s">
        <v>641</v>
      </c>
    </row>
    <row r="1422" spans="1:10">
      <c r="A1422">
        <v>6</v>
      </c>
      <c r="B1422">
        <v>27</v>
      </c>
      <c r="C1422" t="s">
        <v>705</v>
      </c>
      <c r="D1422" t="s">
        <v>675</v>
      </c>
      <c r="E1422" t="s">
        <v>653</v>
      </c>
      <c r="F1422">
        <v>539.18</v>
      </c>
      <c r="G1422">
        <v>0</v>
      </c>
      <c r="H1422" t="s">
        <v>602</v>
      </c>
      <c r="I1422">
        <v>6510357.46</v>
      </c>
      <c r="J1422" t="s">
        <v>641</v>
      </c>
    </row>
    <row r="1423" spans="1:10">
      <c r="A1423">
        <v>6</v>
      </c>
      <c r="B1423">
        <v>27</v>
      </c>
      <c r="C1423" t="s">
        <v>705</v>
      </c>
      <c r="D1423" t="s">
        <v>668</v>
      </c>
      <c r="E1423" t="s">
        <v>653</v>
      </c>
      <c r="F1423">
        <v>10314.24</v>
      </c>
      <c r="G1423">
        <v>0</v>
      </c>
      <c r="H1423" t="s">
        <v>602</v>
      </c>
      <c r="I1423">
        <v>6520671.7</v>
      </c>
      <c r="J1423" t="s">
        <v>641</v>
      </c>
    </row>
    <row r="1424" spans="1:10">
      <c r="A1424">
        <v>6</v>
      </c>
      <c r="B1424">
        <v>27</v>
      </c>
      <c r="C1424" t="s">
        <v>705</v>
      </c>
      <c r="D1424" t="s">
        <v>702</v>
      </c>
      <c r="E1424" t="s">
        <v>653</v>
      </c>
      <c r="F1424">
        <v>70691.99</v>
      </c>
      <c r="G1424">
        <v>0</v>
      </c>
      <c r="H1424" t="s">
        <v>602</v>
      </c>
      <c r="I1424">
        <v>6591363.69</v>
      </c>
      <c r="J1424" t="s">
        <v>641</v>
      </c>
    </row>
    <row r="1425" hidden="1" spans="1:10">
      <c r="A1425">
        <v>6</v>
      </c>
      <c r="B1425">
        <v>28</v>
      </c>
      <c r="C1425" t="s">
        <v>709</v>
      </c>
      <c r="D1425" t="s">
        <v>793</v>
      </c>
      <c r="E1425" t="s">
        <v>784</v>
      </c>
      <c r="F1425">
        <v>0</v>
      </c>
      <c r="G1425">
        <v>67945.65</v>
      </c>
      <c r="H1425" t="s">
        <v>602</v>
      </c>
      <c r="I1425">
        <v>6523418.04</v>
      </c>
      <c r="J1425" t="s">
        <v>641</v>
      </c>
    </row>
    <row r="1426" hidden="1" spans="1:10">
      <c r="A1426">
        <v>6</v>
      </c>
      <c r="B1426">
        <v>28</v>
      </c>
      <c r="C1426" t="s">
        <v>709</v>
      </c>
      <c r="D1426" t="s">
        <v>651</v>
      </c>
      <c r="E1426" t="s">
        <v>784</v>
      </c>
      <c r="F1426">
        <v>0</v>
      </c>
      <c r="G1426">
        <v>3191.68</v>
      </c>
      <c r="H1426" t="s">
        <v>602</v>
      </c>
      <c r="I1426">
        <v>6520226.36</v>
      </c>
      <c r="J1426" t="s">
        <v>641</v>
      </c>
    </row>
    <row r="1427" hidden="1" spans="1:10">
      <c r="A1427">
        <v>6</v>
      </c>
      <c r="B1427">
        <v>28</v>
      </c>
      <c r="C1427" t="s">
        <v>709</v>
      </c>
      <c r="D1427" t="s">
        <v>683</v>
      </c>
      <c r="E1427" t="s">
        <v>784</v>
      </c>
      <c r="F1427">
        <v>0</v>
      </c>
      <c r="G1427">
        <v>1650.87</v>
      </c>
      <c r="H1427" t="s">
        <v>602</v>
      </c>
      <c r="I1427">
        <v>6518575.49</v>
      </c>
      <c r="J1427" t="s">
        <v>641</v>
      </c>
    </row>
    <row r="1428" spans="1:10">
      <c r="A1428">
        <v>6</v>
      </c>
      <c r="B1428">
        <v>28</v>
      </c>
      <c r="C1428" t="s">
        <v>709</v>
      </c>
      <c r="D1428" t="s">
        <v>702</v>
      </c>
      <c r="E1428" t="s">
        <v>690</v>
      </c>
      <c r="F1428">
        <v>71440.89</v>
      </c>
      <c r="G1428">
        <v>0</v>
      </c>
      <c r="H1428" t="s">
        <v>602</v>
      </c>
      <c r="I1428">
        <v>6590016.38</v>
      </c>
      <c r="J1428" t="s">
        <v>641</v>
      </c>
    </row>
    <row r="1429" spans="1:10">
      <c r="A1429">
        <v>6</v>
      </c>
      <c r="B1429">
        <v>28</v>
      </c>
      <c r="C1429" t="s">
        <v>709</v>
      </c>
      <c r="D1429" t="s">
        <v>721</v>
      </c>
      <c r="E1429" t="s">
        <v>690</v>
      </c>
      <c r="F1429">
        <v>85719.07</v>
      </c>
      <c r="G1429">
        <v>0</v>
      </c>
      <c r="H1429" t="s">
        <v>602</v>
      </c>
      <c r="I1429">
        <v>6675735.45</v>
      </c>
      <c r="J1429" t="s">
        <v>641</v>
      </c>
    </row>
    <row r="1430" spans="1:10">
      <c r="A1430">
        <v>6</v>
      </c>
      <c r="B1430">
        <v>28</v>
      </c>
      <c r="C1430" t="s">
        <v>709</v>
      </c>
      <c r="D1430" t="s">
        <v>657</v>
      </c>
      <c r="E1430" t="s">
        <v>690</v>
      </c>
      <c r="F1430">
        <v>2486.2</v>
      </c>
      <c r="G1430">
        <v>0</v>
      </c>
      <c r="H1430" t="s">
        <v>602</v>
      </c>
      <c r="I1430">
        <v>6678221.65</v>
      </c>
      <c r="J1430" t="s">
        <v>641</v>
      </c>
    </row>
    <row r="1431" spans="1:10">
      <c r="A1431">
        <v>6</v>
      </c>
      <c r="B1431">
        <v>28</v>
      </c>
      <c r="C1431" t="s">
        <v>709</v>
      </c>
      <c r="D1431" t="s">
        <v>675</v>
      </c>
      <c r="E1431" t="s">
        <v>690</v>
      </c>
      <c r="F1431">
        <v>2765.79</v>
      </c>
      <c r="G1431">
        <v>0</v>
      </c>
      <c r="H1431" t="s">
        <v>602</v>
      </c>
      <c r="I1431">
        <v>6680987.44</v>
      </c>
      <c r="J1431" t="s">
        <v>641</v>
      </c>
    </row>
    <row r="1432" hidden="1" spans="4:9">
      <c r="D1432" t="s">
        <v>726</v>
      </c>
      <c r="F1432">
        <v>2660979.85</v>
      </c>
      <c r="G1432">
        <v>20798049.2</v>
      </c>
      <c r="H1432" t="s">
        <v>602</v>
      </c>
      <c r="I1432">
        <v>6680987.44</v>
      </c>
    </row>
    <row r="1433" hidden="1" spans="4:9">
      <c r="D1433" t="s">
        <v>727</v>
      </c>
      <c r="F1433">
        <v>48118085.49</v>
      </c>
      <c r="G1433">
        <v>52921223.31</v>
      </c>
      <c r="H1433" t="s">
        <v>602</v>
      </c>
      <c r="I1433">
        <v>6680987.44</v>
      </c>
    </row>
    <row r="1434" hidden="1" spans="1:10">
      <c r="A1434">
        <v>7</v>
      </c>
      <c r="B1434">
        <v>1</v>
      </c>
      <c r="C1434" t="s">
        <v>730</v>
      </c>
      <c r="D1434" t="s">
        <v>793</v>
      </c>
      <c r="E1434" t="s">
        <v>671</v>
      </c>
      <c r="F1434">
        <v>0</v>
      </c>
      <c r="G1434">
        <v>5252.76</v>
      </c>
      <c r="H1434" t="s">
        <v>602</v>
      </c>
      <c r="I1434">
        <v>6675734.68</v>
      </c>
      <c r="J1434" t="s">
        <v>641</v>
      </c>
    </row>
    <row r="1435" hidden="1" spans="1:10">
      <c r="A1435">
        <v>7</v>
      </c>
      <c r="B1435">
        <v>1</v>
      </c>
      <c r="C1435" t="s">
        <v>730</v>
      </c>
      <c r="D1435" t="s">
        <v>639</v>
      </c>
      <c r="E1435" t="s">
        <v>671</v>
      </c>
      <c r="F1435">
        <v>0</v>
      </c>
      <c r="G1435">
        <v>980.51</v>
      </c>
      <c r="H1435" t="s">
        <v>602</v>
      </c>
      <c r="I1435">
        <v>6674754.17</v>
      </c>
      <c r="J1435" t="s">
        <v>641</v>
      </c>
    </row>
    <row r="1436" hidden="1" spans="1:10">
      <c r="A1436">
        <v>7</v>
      </c>
      <c r="B1436">
        <v>1</v>
      </c>
      <c r="C1436" t="s">
        <v>730</v>
      </c>
      <c r="D1436" t="s">
        <v>642</v>
      </c>
      <c r="E1436" t="s">
        <v>671</v>
      </c>
      <c r="F1436">
        <v>0</v>
      </c>
      <c r="G1436">
        <v>6553.44</v>
      </c>
      <c r="H1436" t="s">
        <v>602</v>
      </c>
      <c r="I1436">
        <v>6668200.73</v>
      </c>
      <c r="J1436" t="s">
        <v>641</v>
      </c>
    </row>
    <row r="1437" hidden="1" spans="1:10">
      <c r="A1437">
        <v>7</v>
      </c>
      <c r="B1437">
        <v>1</v>
      </c>
      <c r="C1437" t="s">
        <v>730</v>
      </c>
      <c r="D1437" t="s">
        <v>696</v>
      </c>
      <c r="E1437" t="s">
        <v>671</v>
      </c>
      <c r="F1437">
        <v>0</v>
      </c>
      <c r="G1437">
        <v>680.36</v>
      </c>
      <c r="H1437" t="s">
        <v>602</v>
      </c>
      <c r="I1437">
        <v>6667520.37</v>
      </c>
      <c r="J1437" t="s">
        <v>641</v>
      </c>
    </row>
    <row r="1438" hidden="1" spans="1:10">
      <c r="A1438">
        <v>7</v>
      </c>
      <c r="B1438">
        <v>1</v>
      </c>
      <c r="C1438" t="s">
        <v>730</v>
      </c>
      <c r="D1438" t="s">
        <v>651</v>
      </c>
      <c r="E1438" t="s">
        <v>671</v>
      </c>
      <c r="F1438">
        <v>0</v>
      </c>
      <c r="G1438">
        <v>4902.61</v>
      </c>
      <c r="H1438" t="s">
        <v>602</v>
      </c>
      <c r="I1438">
        <v>6662617.76</v>
      </c>
      <c r="J1438" t="s">
        <v>641</v>
      </c>
    </row>
    <row r="1439" hidden="1" spans="1:10">
      <c r="A1439">
        <v>7</v>
      </c>
      <c r="B1439">
        <v>1</v>
      </c>
      <c r="C1439" t="s">
        <v>730</v>
      </c>
      <c r="D1439" t="s">
        <v>683</v>
      </c>
      <c r="E1439" t="s">
        <v>671</v>
      </c>
      <c r="F1439">
        <v>0</v>
      </c>
      <c r="G1439">
        <v>1080.56</v>
      </c>
      <c r="H1439" t="s">
        <v>602</v>
      </c>
      <c r="I1439">
        <v>6661537.2</v>
      </c>
      <c r="J1439" t="s">
        <v>641</v>
      </c>
    </row>
    <row r="1440" spans="1:10">
      <c r="A1440">
        <v>7</v>
      </c>
      <c r="B1440">
        <v>1</v>
      </c>
      <c r="C1440" t="s">
        <v>730</v>
      </c>
      <c r="D1440" t="s">
        <v>800</v>
      </c>
      <c r="E1440" t="s">
        <v>653</v>
      </c>
      <c r="F1440">
        <v>1397.86</v>
      </c>
      <c r="G1440">
        <v>0</v>
      </c>
      <c r="H1440" t="s">
        <v>602</v>
      </c>
      <c r="I1440">
        <v>6662935.06</v>
      </c>
      <c r="J1440" t="s">
        <v>641</v>
      </c>
    </row>
    <row r="1441" spans="1:10">
      <c r="A1441">
        <v>7</v>
      </c>
      <c r="B1441">
        <v>1</v>
      </c>
      <c r="C1441" t="s">
        <v>730</v>
      </c>
      <c r="D1441" t="s">
        <v>657</v>
      </c>
      <c r="E1441" t="s">
        <v>653</v>
      </c>
      <c r="F1441">
        <v>3953.96</v>
      </c>
      <c r="G1441">
        <v>0</v>
      </c>
      <c r="H1441" t="s">
        <v>602</v>
      </c>
      <c r="I1441">
        <v>6666889.02</v>
      </c>
      <c r="J1441" t="s">
        <v>641</v>
      </c>
    </row>
    <row r="1442" spans="1:10">
      <c r="A1442">
        <v>7</v>
      </c>
      <c r="B1442">
        <v>1</v>
      </c>
      <c r="C1442" t="s">
        <v>730</v>
      </c>
      <c r="D1442" t="s">
        <v>667</v>
      </c>
      <c r="E1442" t="s">
        <v>653</v>
      </c>
      <c r="F1442">
        <v>20838.17</v>
      </c>
      <c r="G1442">
        <v>0</v>
      </c>
      <c r="H1442" t="s">
        <v>602</v>
      </c>
      <c r="I1442">
        <v>6687727.19</v>
      </c>
      <c r="J1442" t="s">
        <v>641</v>
      </c>
    </row>
    <row r="1443" spans="1:10">
      <c r="A1443">
        <v>7</v>
      </c>
      <c r="B1443">
        <v>1</v>
      </c>
      <c r="C1443" t="s">
        <v>730</v>
      </c>
      <c r="D1443" t="s">
        <v>801</v>
      </c>
      <c r="E1443" t="s">
        <v>653</v>
      </c>
      <c r="F1443">
        <v>4792.69</v>
      </c>
      <c r="G1443">
        <v>0</v>
      </c>
      <c r="H1443" t="s">
        <v>602</v>
      </c>
      <c r="I1443">
        <v>6692519.88</v>
      </c>
      <c r="J1443" t="s">
        <v>641</v>
      </c>
    </row>
    <row r="1444" spans="1:10">
      <c r="A1444">
        <v>7</v>
      </c>
      <c r="B1444">
        <v>1</v>
      </c>
      <c r="C1444" t="s">
        <v>730</v>
      </c>
      <c r="D1444" t="s">
        <v>652</v>
      </c>
      <c r="E1444" t="s">
        <v>653</v>
      </c>
      <c r="F1444">
        <v>2915.53</v>
      </c>
      <c r="G1444">
        <v>0</v>
      </c>
      <c r="H1444" t="s">
        <v>602</v>
      </c>
      <c r="I1444">
        <v>6695435.41</v>
      </c>
      <c r="J1444" t="s">
        <v>641</v>
      </c>
    </row>
    <row r="1445" spans="1:10">
      <c r="A1445">
        <v>7</v>
      </c>
      <c r="B1445">
        <v>1</v>
      </c>
      <c r="C1445" t="s">
        <v>730</v>
      </c>
      <c r="D1445" t="s">
        <v>675</v>
      </c>
      <c r="E1445" t="s">
        <v>653</v>
      </c>
      <c r="F1445">
        <v>1098.32</v>
      </c>
      <c r="G1445">
        <v>0</v>
      </c>
      <c r="H1445" t="s">
        <v>602</v>
      </c>
      <c r="I1445">
        <v>6696533.73</v>
      </c>
      <c r="J1445" t="s">
        <v>641</v>
      </c>
    </row>
    <row r="1446" hidden="1" spans="1:10">
      <c r="A1446">
        <v>7</v>
      </c>
      <c r="B1446">
        <v>2</v>
      </c>
      <c r="C1446" t="s">
        <v>720</v>
      </c>
      <c r="D1446" t="s">
        <v>642</v>
      </c>
      <c r="E1446" t="s">
        <v>671</v>
      </c>
      <c r="F1446">
        <v>0</v>
      </c>
      <c r="G1446">
        <v>3141.65</v>
      </c>
      <c r="H1446" t="s">
        <v>602</v>
      </c>
      <c r="I1446">
        <v>6693392.08</v>
      </c>
      <c r="J1446" t="s">
        <v>641</v>
      </c>
    </row>
    <row r="1447" hidden="1" spans="1:10">
      <c r="A1447">
        <v>7</v>
      </c>
      <c r="B1447">
        <v>2</v>
      </c>
      <c r="C1447" t="s">
        <v>720</v>
      </c>
      <c r="D1447" t="s">
        <v>651</v>
      </c>
      <c r="E1447" t="s">
        <v>671</v>
      </c>
      <c r="F1447">
        <v>0</v>
      </c>
      <c r="G1447">
        <v>8554.56</v>
      </c>
      <c r="H1447" t="s">
        <v>602</v>
      </c>
      <c r="I1447">
        <v>6684837.52</v>
      </c>
      <c r="J1447" t="s">
        <v>641</v>
      </c>
    </row>
    <row r="1448" hidden="1" spans="1:10">
      <c r="A1448">
        <v>7</v>
      </c>
      <c r="B1448">
        <v>2</v>
      </c>
      <c r="C1448" t="s">
        <v>720</v>
      </c>
      <c r="D1448" t="s">
        <v>711</v>
      </c>
      <c r="E1448" t="s">
        <v>671</v>
      </c>
      <c r="F1448">
        <v>0</v>
      </c>
      <c r="G1448">
        <v>1340.7</v>
      </c>
      <c r="H1448" t="s">
        <v>602</v>
      </c>
      <c r="I1448">
        <v>6683496.82</v>
      </c>
      <c r="J1448" t="s">
        <v>641</v>
      </c>
    </row>
    <row r="1449" hidden="1" spans="1:10">
      <c r="A1449">
        <v>7</v>
      </c>
      <c r="B1449">
        <v>2</v>
      </c>
      <c r="C1449" t="s">
        <v>720</v>
      </c>
      <c r="D1449" t="s">
        <v>683</v>
      </c>
      <c r="E1449" t="s">
        <v>671</v>
      </c>
      <c r="F1449">
        <v>0</v>
      </c>
      <c r="G1449">
        <v>1090.57</v>
      </c>
      <c r="H1449" t="s">
        <v>602</v>
      </c>
      <c r="I1449">
        <v>6682406.25</v>
      </c>
      <c r="J1449" t="s">
        <v>641</v>
      </c>
    </row>
    <row r="1450" hidden="1" spans="1:10">
      <c r="A1450">
        <v>7</v>
      </c>
      <c r="B1450">
        <v>2</v>
      </c>
      <c r="C1450" t="s">
        <v>720</v>
      </c>
      <c r="D1450" t="s">
        <v>679</v>
      </c>
      <c r="E1450" t="s">
        <v>671</v>
      </c>
      <c r="F1450">
        <v>0</v>
      </c>
      <c r="G1450">
        <v>620.33</v>
      </c>
      <c r="H1450" t="s">
        <v>602</v>
      </c>
      <c r="I1450">
        <v>6681785.92</v>
      </c>
      <c r="J1450" t="s">
        <v>641</v>
      </c>
    </row>
    <row r="1451" spans="1:10">
      <c r="A1451">
        <v>7</v>
      </c>
      <c r="B1451">
        <v>2</v>
      </c>
      <c r="C1451" t="s">
        <v>720</v>
      </c>
      <c r="D1451" t="s">
        <v>800</v>
      </c>
      <c r="E1451" t="s">
        <v>653</v>
      </c>
      <c r="F1451">
        <v>5561.47</v>
      </c>
      <c r="G1451">
        <v>0</v>
      </c>
      <c r="H1451" t="s">
        <v>602</v>
      </c>
      <c r="I1451">
        <v>6687347.39</v>
      </c>
      <c r="J1451" t="s">
        <v>641</v>
      </c>
    </row>
    <row r="1452" spans="1:10">
      <c r="A1452">
        <v>7</v>
      </c>
      <c r="B1452">
        <v>2</v>
      </c>
      <c r="C1452" t="s">
        <v>720</v>
      </c>
      <c r="D1452" t="s">
        <v>801</v>
      </c>
      <c r="E1452" t="s">
        <v>653</v>
      </c>
      <c r="F1452">
        <v>1028.42</v>
      </c>
      <c r="G1452">
        <v>0</v>
      </c>
      <c r="H1452" t="s">
        <v>602</v>
      </c>
      <c r="I1452">
        <v>6688375.81</v>
      </c>
      <c r="J1452" t="s">
        <v>641</v>
      </c>
    </row>
    <row r="1453" spans="1:10">
      <c r="A1453">
        <v>7</v>
      </c>
      <c r="B1453">
        <v>2</v>
      </c>
      <c r="C1453" t="s">
        <v>720</v>
      </c>
      <c r="D1453" t="s">
        <v>675</v>
      </c>
      <c r="E1453" t="s">
        <v>653</v>
      </c>
      <c r="F1453">
        <v>1108.31</v>
      </c>
      <c r="G1453">
        <v>0</v>
      </c>
      <c r="H1453" t="s">
        <v>602</v>
      </c>
      <c r="I1453">
        <v>6689484.12</v>
      </c>
      <c r="J1453" t="s">
        <v>641</v>
      </c>
    </row>
    <row r="1454" hidden="1" spans="1:10">
      <c r="A1454">
        <v>7</v>
      </c>
      <c r="B1454">
        <v>3</v>
      </c>
      <c r="C1454" t="s">
        <v>802</v>
      </c>
      <c r="D1454" t="s">
        <v>723</v>
      </c>
      <c r="E1454" t="s">
        <v>724</v>
      </c>
      <c r="F1454">
        <v>20049863.01</v>
      </c>
      <c r="G1454">
        <v>0</v>
      </c>
      <c r="H1454" t="s">
        <v>602</v>
      </c>
      <c r="I1454">
        <v>26739347.13</v>
      </c>
      <c r="J1454" t="s">
        <v>758</v>
      </c>
    </row>
    <row r="1455" hidden="1" spans="1:10">
      <c r="A1455">
        <v>7</v>
      </c>
      <c r="B1455">
        <v>3</v>
      </c>
      <c r="C1455" t="s">
        <v>732</v>
      </c>
      <c r="D1455" t="s">
        <v>642</v>
      </c>
      <c r="E1455" t="s">
        <v>671</v>
      </c>
      <c r="F1455">
        <v>0</v>
      </c>
      <c r="G1455">
        <v>3041.6</v>
      </c>
      <c r="H1455" t="s">
        <v>602</v>
      </c>
      <c r="I1455">
        <v>26736305.53</v>
      </c>
      <c r="J1455" t="s">
        <v>641</v>
      </c>
    </row>
    <row r="1456" hidden="1" spans="1:10">
      <c r="A1456">
        <v>7</v>
      </c>
      <c r="B1456">
        <v>3</v>
      </c>
      <c r="C1456" t="s">
        <v>732</v>
      </c>
      <c r="D1456" t="s">
        <v>682</v>
      </c>
      <c r="E1456" t="s">
        <v>671</v>
      </c>
      <c r="F1456">
        <v>0</v>
      </c>
      <c r="G1456">
        <v>3321.74</v>
      </c>
      <c r="H1456" t="s">
        <v>602</v>
      </c>
      <c r="I1456">
        <v>26732983.79</v>
      </c>
      <c r="J1456" t="s">
        <v>641</v>
      </c>
    </row>
    <row r="1457" hidden="1" spans="1:10">
      <c r="A1457">
        <v>7</v>
      </c>
      <c r="B1457">
        <v>3</v>
      </c>
      <c r="C1457" t="s">
        <v>732</v>
      </c>
      <c r="D1457" t="s">
        <v>651</v>
      </c>
      <c r="E1457" t="s">
        <v>671</v>
      </c>
      <c r="F1457">
        <v>0</v>
      </c>
      <c r="G1457">
        <v>3992.09</v>
      </c>
      <c r="H1457" t="s">
        <v>602</v>
      </c>
      <c r="I1457">
        <v>26728991.7</v>
      </c>
      <c r="J1457" t="s">
        <v>641</v>
      </c>
    </row>
    <row r="1458" hidden="1" spans="1:10">
      <c r="A1458">
        <v>7</v>
      </c>
      <c r="B1458">
        <v>3</v>
      </c>
      <c r="C1458" t="s">
        <v>732</v>
      </c>
      <c r="D1458" t="s">
        <v>711</v>
      </c>
      <c r="E1458" t="s">
        <v>671</v>
      </c>
      <c r="F1458">
        <v>0</v>
      </c>
      <c r="G1458">
        <v>6233.28</v>
      </c>
      <c r="H1458" t="s">
        <v>602</v>
      </c>
      <c r="I1458">
        <v>26722758.42</v>
      </c>
      <c r="J1458" t="s">
        <v>641</v>
      </c>
    </row>
    <row r="1459" hidden="1" spans="1:10">
      <c r="A1459">
        <v>7</v>
      </c>
      <c r="B1459">
        <v>3</v>
      </c>
      <c r="C1459" t="s">
        <v>732</v>
      </c>
      <c r="D1459" t="s">
        <v>683</v>
      </c>
      <c r="E1459" t="s">
        <v>671</v>
      </c>
      <c r="F1459">
        <v>0</v>
      </c>
      <c r="G1459">
        <v>1080.56</v>
      </c>
      <c r="H1459" t="s">
        <v>602</v>
      </c>
      <c r="I1459">
        <v>26721677.86</v>
      </c>
      <c r="J1459" t="s">
        <v>641</v>
      </c>
    </row>
    <row r="1460" spans="1:10">
      <c r="A1460">
        <v>7</v>
      </c>
      <c r="B1460">
        <v>3</v>
      </c>
      <c r="C1460" t="s">
        <v>732</v>
      </c>
      <c r="D1460" t="s">
        <v>800</v>
      </c>
      <c r="E1460" t="s">
        <v>653</v>
      </c>
      <c r="F1460">
        <v>589.1</v>
      </c>
      <c r="G1460">
        <v>0</v>
      </c>
      <c r="H1460" t="s">
        <v>602</v>
      </c>
      <c r="I1460">
        <v>26722266.96</v>
      </c>
      <c r="J1460" t="s">
        <v>641</v>
      </c>
    </row>
    <row r="1461" spans="1:10">
      <c r="A1461">
        <v>7</v>
      </c>
      <c r="B1461">
        <v>3</v>
      </c>
      <c r="C1461" t="s">
        <v>732</v>
      </c>
      <c r="D1461" t="s">
        <v>675</v>
      </c>
      <c r="E1461" t="s">
        <v>653</v>
      </c>
      <c r="F1461">
        <v>1098.32</v>
      </c>
      <c r="G1461">
        <v>0</v>
      </c>
      <c r="H1461" t="s">
        <v>602</v>
      </c>
      <c r="I1461">
        <v>26723365.28</v>
      </c>
      <c r="J1461" t="s">
        <v>641</v>
      </c>
    </row>
    <row r="1462" spans="1:10">
      <c r="A1462">
        <v>7</v>
      </c>
      <c r="B1462">
        <v>3</v>
      </c>
      <c r="C1462" t="s">
        <v>732</v>
      </c>
      <c r="D1462" t="s">
        <v>657</v>
      </c>
      <c r="E1462" t="s">
        <v>653</v>
      </c>
      <c r="F1462">
        <v>3694.35</v>
      </c>
      <c r="G1462">
        <v>0</v>
      </c>
      <c r="H1462" t="s">
        <v>602</v>
      </c>
      <c r="I1462">
        <v>26727059.63</v>
      </c>
      <c r="J1462" t="s">
        <v>641</v>
      </c>
    </row>
    <row r="1463" spans="1:10">
      <c r="A1463">
        <v>7</v>
      </c>
      <c r="B1463">
        <v>3</v>
      </c>
      <c r="C1463" t="s">
        <v>732</v>
      </c>
      <c r="D1463" t="s">
        <v>667</v>
      </c>
      <c r="E1463" t="s">
        <v>653</v>
      </c>
      <c r="F1463">
        <v>84560.83</v>
      </c>
      <c r="G1463">
        <v>0</v>
      </c>
      <c r="H1463" t="s">
        <v>602</v>
      </c>
      <c r="I1463">
        <v>26811620.46</v>
      </c>
      <c r="J1463" t="s">
        <v>641</v>
      </c>
    </row>
    <row r="1464" spans="1:10">
      <c r="A1464">
        <v>7</v>
      </c>
      <c r="B1464">
        <v>3</v>
      </c>
      <c r="C1464" t="s">
        <v>732</v>
      </c>
      <c r="D1464" t="s">
        <v>801</v>
      </c>
      <c r="E1464" t="s">
        <v>653</v>
      </c>
      <c r="F1464">
        <v>1058.38</v>
      </c>
      <c r="G1464">
        <v>0</v>
      </c>
      <c r="H1464" t="s">
        <v>602</v>
      </c>
      <c r="I1464">
        <v>26812678.84</v>
      </c>
      <c r="J1464" t="s">
        <v>641</v>
      </c>
    </row>
    <row r="1465" hidden="1" spans="1:10">
      <c r="A1465">
        <v>7</v>
      </c>
      <c r="B1465">
        <v>3</v>
      </c>
      <c r="C1465" t="s">
        <v>732</v>
      </c>
      <c r="D1465" t="s">
        <v>803</v>
      </c>
      <c r="E1465" t="s">
        <v>653</v>
      </c>
      <c r="F1465">
        <v>25000</v>
      </c>
      <c r="G1465">
        <v>0</v>
      </c>
      <c r="H1465" t="s">
        <v>602</v>
      </c>
      <c r="I1465">
        <v>26837678.84</v>
      </c>
      <c r="J1465" t="s">
        <v>641</v>
      </c>
    </row>
    <row r="1466" hidden="1" spans="1:10">
      <c r="A1466">
        <v>7</v>
      </c>
      <c r="B1466">
        <v>3</v>
      </c>
      <c r="C1466" t="s">
        <v>732</v>
      </c>
      <c r="D1466" t="s">
        <v>803</v>
      </c>
      <c r="E1466" t="s">
        <v>653</v>
      </c>
      <c r="F1466">
        <v>5100</v>
      </c>
      <c r="G1466">
        <v>0</v>
      </c>
      <c r="H1466" t="s">
        <v>602</v>
      </c>
      <c r="I1466">
        <v>26842778.84</v>
      </c>
      <c r="J1466" t="s">
        <v>641</v>
      </c>
    </row>
    <row r="1467" hidden="1" spans="1:10">
      <c r="A1467">
        <v>7</v>
      </c>
      <c r="B1467">
        <v>4</v>
      </c>
      <c r="C1467" t="s">
        <v>733</v>
      </c>
      <c r="D1467" t="s">
        <v>642</v>
      </c>
      <c r="E1467" t="s">
        <v>671</v>
      </c>
      <c r="F1467">
        <v>0</v>
      </c>
      <c r="G1467">
        <v>2951.55</v>
      </c>
      <c r="H1467" t="s">
        <v>602</v>
      </c>
      <c r="I1467">
        <v>26839827.29</v>
      </c>
      <c r="J1467" t="s">
        <v>641</v>
      </c>
    </row>
    <row r="1468" hidden="1" spans="1:10">
      <c r="A1468">
        <v>7</v>
      </c>
      <c r="B1468">
        <v>4</v>
      </c>
      <c r="C1468" t="s">
        <v>733</v>
      </c>
      <c r="D1468" t="s">
        <v>651</v>
      </c>
      <c r="E1468" t="s">
        <v>671</v>
      </c>
      <c r="F1468">
        <v>0</v>
      </c>
      <c r="G1468">
        <v>15057.92</v>
      </c>
      <c r="H1468" t="s">
        <v>602</v>
      </c>
      <c r="I1468">
        <v>26824769.37</v>
      </c>
      <c r="J1468" t="s">
        <v>641</v>
      </c>
    </row>
    <row r="1469" hidden="1" spans="1:10">
      <c r="A1469">
        <v>7</v>
      </c>
      <c r="B1469">
        <v>4</v>
      </c>
      <c r="C1469" t="s">
        <v>733</v>
      </c>
      <c r="D1469" t="s">
        <v>711</v>
      </c>
      <c r="E1469" t="s">
        <v>671</v>
      </c>
      <c r="F1469">
        <v>0</v>
      </c>
      <c r="G1469">
        <v>1240.65</v>
      </c>
      <c r="H1469" t="s">
        <v>602</v>
      </c>
      <c r="I1469">
        <v>26823528.72</v>
      </c>
      <c r="J1469" t="s">
        <v>641</v>
      </c>
    </row>
    <row r="1470" hidden="1" spans="1:10">
      <c r="A1470">
        <v>7</v>
      </c>
      <c r="B1470">
        <v>4</v>
      </c>
      <c r="C1470" t="s">
        <v>733</v>
      </c>
      <c r="D1470" t="s">
        <v>646</v>
      </c>
      <c r="E1470" t="s">
        <v>671</v>
      </c>
      <c r="F1470">
        <v>0</v>
      </c>
      <c r="G1470">
        <v>8724.59</v>
      </c>
      <c r="H1470" t="s">
        <v>602</v>
      </c>
      <c r="I1470">
        <v>26814804.13</v>
      </c>
      <c r="J1470" t="s">
        <v>641</v>
      </c>
    </row>
    <row r="1471" hidden="1" spans="1:10">
      <c r="A1471">
        <v>7</v>
      </c>
      <c r="B1471">
        <v>4</v>
      </c>
      <c r="C1471" t="s">
        <v>733</v>
      </c>
      <c r="D1471" t="s">
        <v>751</v>
      </c>
      <c r="E1471" t="s">
        <v>671</v>
      </c>
      <c r="F1471">
        <v>0</v>
      </c>
      <c r="G1471">
        <v>1030.55</v>
      </c>
      <c r="H1471" t="s">
        <v>602</v>
      </c>
      <c r="I1471">
        <v>26813773.58</v>
      </c>
      <c r="J1471" t="s">
        <v>641</v>
      </c>
    </row>
    <row r="1472" hidden="1" spans="1:10">
      <c r="A1472">
        <v>7</v>
      </c>
      <c r="B1472">
        <v>4</v>
      </c>
      <c r="C1472" t="s">
        <v>733</v>
      </c>
      <c r="D1472" t="s">
        <v>661</v>
      </c>
      <c r="E1472" t="s">
        <v>671</v>
      </c>
      <c r="F1472">
        <v>0</v>
      </c>
      <c r="G1472">
        <v>4942.59</v>
      </c>
      <c r="H1472" t="s">
        <v>602</v>
      </c>
      <c r="I1472">
        <v>26808830.99</v>
      </c>
      <c r="J1472" t="s">
        <v>641</v>
      </c>
    </row>
    <row r="1473" hidden="1" spans="1:10">
      <c r="A1473">
        <v>7</v>
      </c>
      <c r="B1473">
        <v>4</v>
      </c>
      <c r="C1473" t="s">
        <v>733</v>
      </c>
      <c r="D1473" t="s">
        <v>683</v>
      </c>
      <c r="E1473" t="s">
        <v>671</v>
      </c>
      <c r="F1473">
        <v>0</v>
      </c>
      <c r="G1473">
        <v>5943.14</v>
      </c>
      <c r="H1473" t="s">
        <v>602</v>
      </c>
      <c r="I1473">
        <v>26802887.85</v>
      </c>
      <c r="J1473" t="s">
        <v>641</v>
      </c>
    </row>
    <row r="1474" hidden="1" spans="1:10">
      <c r="A1474">
        <v>7</v>
      </c>
      <c r="B1474">
        <v>4</v>
      </c>
      <c r="C1474" t="s">
        <v>733</v>
      </c>
      <c r="D1474" t="s">
        <v>679</v>
      </c>
      <c r="E1474" t="s">
        <v>671</v>
      </c>
      <c r="F1474">
        <v>0</v>
      </c>
      <c r="G1474">
        <v>610.33</v>
      </c>
      <c r="H1474" t="s">
        <v>602</v>
      </c>
      <c r="I1474">
        <v>26802277.52</v>
      </c>
      <c r="J1474" t="s">
        <v>641</v>
      </c>
    </row>
    <row r="1475" spans="1:10">
      <c r="A1475">
        <v>7</v>
      </c>
      <c r="B1475">
        <v>4</v>
      </c>
      <c r="C1475" t="s">
        <v>733</v>
      </c>
      <c r="D1475" t="s">
        <v>800</v>
      </c>
      <c r="E1475" t="s">
        <v>653</v>
      </c>
      <c r="F1475">
        <v>11322.72</v>
      </c>
      <c r="G1475">
        <v>0</v>
      </c>
      <c r="H1475" t="s">
        <v>602</v>
      </c>
      <c r="I1475">
        <v>26813600.24</v>
      </c>
      <c r="J1475" t="s">
        <v>641</v>
      </c>
    </row>
    <row r="1476" spans="1:10">
      <c r="A1476">
        <v>7</v>
      </c>
      <c r="B1476">
        <v>4</v>
      </c>
      <c r="C1476" t="s">
        <v>733</v>
      </c>
      <c r="D1476" t="s">
        <v>675</v>
      </c>
      <c r="E1476" t="s">
        <v>653</v>
      </c>
      <c r="F1476">
        <v>10224.33</v>
      </c>
      <c r="G1476">
        <v>0</v>
      </c>
      <c r="H1476" t="s">
        <v>602</v>
      </c>
      <c r="I1476">
        <v>26823824.57</v>
      </c>
      <c r="J1476" t="s">
        <v>641</v>
      </c>
    </row>
    <row r="1477" spans="1:10">
      <c r="A1477">
        <v>7</v>
      </c>
      <c r="B1477">
        <v>4</v>
      </c>
      <c r="C1477" t="s">
        <v>733</v>
      </c>
      <c r="D1477" t="s">
        <v>657</v>
      </c>
      <c r="E1477" t="s">
        <v>653</v>
      </c>
      <c r="F1477">
        <v>1268.06</v>
      </c>
      <c r="G1477">
        <v>0</v>
      </c>
      <c r="H1477" t="s">
        <v>602</v>
      </c>
      <c r="I1477">
        <v>26825092.63</v>
      </c>
      <c r="J1477" t="s">
        <v>641</v>
      </c>
    </row>
    <row r="1478" spans="1:10">
      <c r="A1478">
        <v>7</v>
      </c>
      <c r="B1478">
        <v>4</v>
      </c>
      <c r="C1478" t="s">
        <v>733</v>
      </c>
      <c r="D1478" t="s">
        <v>708</v>
      </c>
      <c r="E1478" t="s">
        <v>653</v>
      </c>
      <c r="F1478">
        <v>2416.3</v>
      </c>
      <c r="G1478">
        <v>0</v>
      </c>
      <c r="H1478" t="s">
        <v>602</v>
      </c>
      <c r="I1478">
        <v>26827508.93</v>
      </c>
      <c r="J1478" t="s">
        <v>641</v>
      </c>
    </row>
    <row r="1479" spans="1:10">
      <c r="A1479">
        <v>7</v>
      </c>
      <c r="B1479">
        <v>4</v>
      </c>
      <c r="C1479" t="s">
        <v>733</v>
      </c>
      <c r="D1479" t="s">
        <v>667</v>
      </c>
      <c r="E1479" t="s">
        <v>653</v>
      </c>
      <c r="F1479">
        <v>21517.13</v>
      </c>
      <c r="G1479">
        <v>0</v>
      </c>
      <c r="H1479" t="s">
        <v>602</v>
      </c>
      <c r="I1479">
        <v>26849026.06</v>
      </c>
      <c r="J1479" t="s">
        <v>641</v>
      </c>
    </row>
    <row r="1480" spans="1:10">
      <c r="A1480">
        <v>7</v>
      </c>
      <c r="B1480">
        <v>4</v>
      </c>
      <c r="C1480" t="s">
        <v>733</v>
      </c>
      <c r="D1480" t="s">
        <v>801</v>
      </c>
      <c r="E1480" t="s">
        <v>653</v>
      </c>
      <c r="F1480">
        <v>1048.39</v>
      </c>
      <c r="G1480">
        <v>0</v>
      </c>
      <c r="H1480" t="s">
        <v>602</v>
      </c>
      <c r="I1480">
        <v>26850074.45</v>
      </c>
      <c r="J1480" t="s">
        <v>641</v>
      </c>
    </row>
    <row r="1481" spans="1:10">
      <c r="A1481">
        <v>7</v>
      </c>
      <c r="B1481">
        <v>4</v>
      </c>
      <c r="C1481" t="s">
        <v>733</v>
      </c>
      <c r="D1481" t="s">
        <v>779</v>
      </c>
      <c r="E1481" t="s">
        <v>653</v>
      </c>
      <c r="F1481">
        <v>11981.7</v>
      </c>
      <c r="G1481">
        <v>0</v>
      </c>
      <c r="H1481" t="s">
        <v>602</v>
      </c>
      <c r="I1481">
        <v>26862056.15</v>
      </c>
      <c r="J1481" t="s">
        <v>641</v>
      </c>
    </row>
    <row r="1482" hidden="1" spans="1:10">
      <c r="A1482">
        <v>7</v>
      </c>
      <c r="B1482">
        <v>5</v>
      </c>
      <c r="C1482" t="s">
        <v>638</v>
      </c>
      <c r="D1482" t="s">
        <v>646</v>
      </c>
      <c r="E1482" t="s">
        <v>671</v>
      </c>
      <c r="F1482">
        <v>0</v>
      </c>
      <c r="G1482">
        <v>4892.58</v>
      </c>
      <c r="H1482" t="s">
        <v>602</v>
      </c>
      <c r="I1482">
        <v>26857163.57</v>
      </c>
      <c r="J1482" t="s">
        <v>641</v>
      </c>
    </row>
    <row r="1483" hidden="1" spans="1:10">
      <c r="A1483">
        <v>7</v>
      </c>
      <c r="B1483">
        <v>5</v>
      </c>
      <c r="C1483" t="s">
        <v>638</v>
      </c>
      <c r="D1483" t="s">
        <v>651</v>
      </c>
      <c r="E1483" t="s">
        <v>671</v>
      </c>
      <c r="F1483">
        <v>0</v>
      </c>
      <c r="G1483">
        <v>20560.78</v>
      </c>
      <c r="H1483" t="s">
        <v>602</v>
      </c>
      <c r="I1483">
        <v>26836602.79</v>
      </c>
      <c r="J1483" t="s">
        <v>641</v>
      </c>
    </row>
    <row r="1484" hidden="1" spans="1:10">
      <c r="A1484">
        <v>7</v>
      </c>
      <c r="B1484">
        <v>5</v>
      </c>
      <c r="C1484" t="s">
        <v>638</v>
      </c>
      <c r="D1484" t="s">
        <v>696</v>
      </c>
      <c r="E1484" t="s">
        <v>671</v>
      </c>
      <c r="F1484">
        <v>0</v>
      </c>
      <c r="G1484">
        <v>1330.71</v>
      </c>
      <c r="H1484" t="s">
        <v>602</v>
      </c>
      <c r="I1484">
        <v>26835272.08</v>
      </c>
      <c r="J1484" t="s">
        <v>641</v>
      </c>
    </row>
    <row r="1485" hidden="1" spans="1:10">
      <c r="A1485">
        <v>7</v>
      </c>
      <c r="B1485">
        <v>5</v>
      </c>
      <c r="C1485" t="s">
        <v>638</v>
      </c>
      <c r="D1485" t="s">
        <v>793</v>
      </c>
      <c r="E1485" t="s">
        <v>671</v>
      </c>
      <c r="F1485">
        <v>0</v>
      </c>
      <c r="G1485">
        <v>14747.75</v>
      </c>
      <c r="H1485" t="s">
        <v>602</v>
      </c>
      <c r="I1485">
        <v>26820524.33</v>
      </c>
      <c r="J1485" t="s">
        <v>641</v>
      </c>
    </row>
    <row r="1486" hidden="1" spans="1:10">
      <c r="A1486">
        <v>7</v>
      </c>
      <c r="B1486">
        <v>5</v>
      </c>
      <c r="C1486" t="s">
        <v>638</v>
      </c>
      <c r="D1486" t="s">
        <v>683</v>
      </c>
      <c r="E1486" t="s">
        <v>671</v>
      </c>
      <c r="F1486">
        <v>0</v>
      </c>
      <c r="G1486">
        <v>3441.81</v>
      </c>
      <c r="H1486" t="s">
        <v>602</v>
      </c>
      <c r="I1486">
        <v>26817082.52</v>
      </c>
      <c r="J1486" t="s">
        <v>641</v>
      </c>
    </row>
    <row r="1487" hidden="1" spans="1:10">
      <c r="A1487">
        <v>7</v>
      </c>
      <c r="B1487">
        <v>5</v>
      </c>
      <c r="C1487" t="s">
        <v>638</v>
      </c>
      <c r="D1487" t="s">
        <v>751</v>
      </c>
      <c r="E1487" t="s">
        <v>671</v>
      </c>
      <c r="F1487">
        <v>0</v>
      </c>
      <c r="G1487">
        <v>1020.54</v>
      </c>
      <c r="H1487" t="s">
        <v>602</v>
      </c>
      <c r="I1487">
        <v>26816061.98</v>
      </c>
      <c r="J1487" t="s">
        <v>641</v>
      </c>
    </row>
    <row r="1488" spans="1:10">
      <c r="A1488">
        <v>7</v>
      </c>
      <c r="B1488">
        <v>5</v>
      </c>
      <c r="C1488" t="s">
        <v>638</v>
      </c>
      <c r="D1488" t="s">
        <v>668</v>
      </c>
      <c r="E1488" t="s">
        <v>653</v>
      </c>
      <c r="F1488">
        <v>4992.37</v>
      </c>
      <c r="G1488">
        <v>0</v>
      </c>
      <c r="H1488" t="s">
        <v>602</v>
      </c>
      <c r="I1488">
        <v>26821054.35</v>
      </c>
      <c r="J1488" t="s">
        <v>641</v>
      </c>
    </row>
    <row r="1489" spans="1:10">
      <c r="A1489">
        <v>7</v>
      </c>
      <c r="B1489">
        <v>5</v>
      </c>
      <c r="C1489" t="s">
        <v>638</v>
      </c>
      <c r="D1489" t="s">
        <v>667</v>
      </c>
      <c r="E1489" t="s">
        <v>653</v>
      </c>
      <c r="F1489">
        <v>110001.98</v>
      </c>
      <c r="G1489">
        <v>0</v>
      </c>
      <c r="H1489" t="s">
        <v>602</v>
      </c>
      <c r="I1489">
        <v>26931056.33</v>
      </c>
      <c r="J1489" t="s">
        <v>641</v>
      </c>
    </row>
    <row r="1490" spans="1:10">
      <c r="A1490">
        <v>7</v>
      </c>
      <c r="B1490">
        <v>5</v>
      </c>
      <c r="C1490" t="s">
        <v>638</v>
      </c>
      <c r="D1490" t="s">
        <v>708</v>
      </c>
      <c r="E1490" t="s">
        <v>653</v>
      </c>
      <c r="F1490">
        <v>5012.34</v>
      </c>
      <c r="G1490">
        <v>0</v>
      </c>
      <c r="H1490" t="s">
        <v>602</v>
      </c>
      <c r="I1490">
        <v>26936068.67</v>
      </c>
      <c r="J1490" t="s">
        <v>641</v>
      </c>
    </row>
    <row r="1491" spans="1:10">
      <c r="A1491">
        <v>7</v>
      </c>
      <c r="B1491">
        <v>5</v>
      </c>
      <c r="C1491" t="s">
        <v>638</v>
      </c>
      <c r="D1491" t="s">
        <v>800</v>
      </c>
      <c r="E1491" t="s">
        <v>653</v>
      </c>
      <c r="F1491">
        <v>20209.14</v>
      </c>
      <c r="G1491">
        <v>0</v>
      </c>
      <c r="H1491" t="s">
        <v>602</v>
      </c>
      <c r="I1491">
        <v>26956277.81</v>
      </c>
      <c r="J1491" t="s">
        <v>641</v>
      </c>
    </row>
    <row r="1492" spans="1:10">
      <c r="A1492">
        <v>7</v>
      </c>
      <c r="B1492">
        <v>5</v>
      </c>
      <c r="C1492" t="s">
        <v>638</v>
      </c>
      <c r="D1492" t="s">
        <v>685</v>
      </c>
      <c r="E1492" t="s">
        <v>653</v>
      </c>
      <c r="F1492">
        <v>3414.78</v>
      </c>
      <c r="G1492">
        <v>0</v>
      </c>
      <c r="H1492" t="s">
        <v>602</v>
      </c>
      <c r="I1492">
        <v>26959692.59</v>
      </c>
      <c r="J1492" t="s">
        <v>641</v>
      </c>
    </row>
    <row r="1493" spans="1:10">
      <c r="A1493">
        <v>7</v>
      </c>
      <c r="B1493">
        <v>5</v>
      </c>
      <c r="C1493" t="s">
        <v>638</v>
      </c>
      <c r="D1493" t="s">
        <v>675</v>
      </c>
      <c r="E1493" t="s">
        <v>653</v>
      </c>
      <c r="F1493">
        <v>1707.4</v>
      </c>
      <c r="G1493">
        <v>0</v>
      </c>
      <c r="H1493" t="s">
        <v>602</v>
      </c>
      <c r="I1493">
        <v>26961399.99</v>
      </c>
      <c r="J1493" t="s">
        <v>641</v>
      </c>
    </row>
    <row r="1494" spans="1:10">
      <c r="A1494">
        <v>7</v>
      </c>
      <c r="B1494">
        <v>5</v>
      </c>
      <c r="C1494" t="s">
        <v>638</v>
      </c>
      <c r="D1494" t="s">
        <v>702</v>
      </c>
      <c r="E1494" t="s">
        <v>653</v>
      </c>
      <c r="F1494">
        <v>4742.75</v>
      </c>
      <c r="G1494">
        <v>0</v>
      </c>
      <c r="H1494" t="s">
        <v>602</v>
      </c>
      <c r="I1494">
        <v>26966142.74</v>
      </c>
      <c r="J1494" t="s">
        <v>641</v>
      </c>
    </row>
    <row r="1495" hidden="1" spans="1:10">
      <c r="A1495">
        <v>7</v>
      </c>
      <c r="B1495">
        <v>8</v>
      </c>
      <c r="C1495" t="s">
        <v>659</v>
      </c>
      <c r="D1495" t="s">
        <v>642</v>
      </c>
      <c r="E1495" t="s">
        <v>671</v>
      </c>
      <c r="F1495">
        <v>0</v>
      </c>
      <c r="G1495">
        <v>5753.02</v>
      </c>
      <c r="H1495" t="s">
        <v>602</v>
      </c>
      <c r="I1495">
        <v>26960389.72</v>
      </c>
      <c r="J1495" t="s">
        <v>641</v>
      </c>
    </row>
    <row r="1496" hidden="1" spans="1:10">
      <c r="A1496">
        <v>7</v>
      </c>
      <c r="B1496">
        <v>8</v>
      </c>
      <c r="C1496" t="s">
        <v>659</v>
      </c>
      <c r="D1496" t="s">
        <v>696</v>
      </c>
      <c r="E1496" t="s">
        <v>671</v>
      </c>
      <c r="F1496">
        <v>0</v>
      </c>
      <c r="G1496">
        <v>650.35</v>
      </c>
      <c r="H1496" t="s">
        <v>602</v>
      </c>
      <c r="I1496">
        <v>26959739.37</v>
      </c>
      <c r="J1496" t="s">
        <v>641</v>
      </c>
    </row>
    <row r="1497" hidden="1" spans="1:10">
      <c r="A1497">
        <v>7</v>
      </c>
      <c r="B1497">
        <v>8</v>
      </c>
      <c r="C1497" t="s">
        <v>659</v>
      </c>
      <c r="D1497" t="s">
        <v>651</v>
      </c>
      <c r="E1497" t="s">
        <v>671</v>
      </c>
      <c r="F1497">
        <v>0</v>
      </c>
      <c r="G1497">
        <v>1420.75</v>
      </c>
      <c r="H1497" t="s">
        <v>602</v>
      </c>
      <c r="I1497">
        <v>26958318.62</v>
      </c>
      <c r="J1497" t="s">
        <v>641</v>
      </c>
    </row>
    <row r="1498" hidden="1" spans="1:10">
      <c r="A1498">
        <v>7</v>
      </c>
      <c r="B1498">
        <v>8</v>
      </c>
      <c r="C1498" t="s">
        <v>659</v>
      </c>
      <c r="D1498" t="s">
        <v>711</v>
      </c>
      <c r="E1498" t="s">
        <v>671</v>
      </c>
      <c r="F1498">
        <v>0</v>
      </c>
      <c r="G1498">
        <v>18819.94</v>
      </c>
      <c r="H1498" t="s">
        <v>602</v>
      </c>
      <c r="I1498">
        <v>26939498.68</v>
      </c>
      <c r="J1498" t="s">
        <v>641</v>
      </c>
    </row>
    <row r="1499" hidden="1" spans="1:10">
      <c r="A1499">
        <v>7</v>
      </c>
      <c r="B1499">
        <v>8</v>
      </c>
      <c r="C1499" t="s">
        <v>659</v>
      </c>
      <c r="D1499" t="s">
        <v>745</v>
      </c>
      <c r="E1499" t="s">
        <v>671</v>
      </c>
      <c r="F1499">
        <v>0</v>
      </c>
      <c r="G1499">
        <v>21481.28</v>
      </c>
      <c r="H1499" t="s">
        <v>602</v>
      </c>
      <c r="I1499">
        <v>26918017.4</v>
      </c>
      <c r="J1499" t="s">
        <v>641</v>
      </c>
    </row>
    <row r="1500" hidden="1" spans="1:10">
      <c r="A1500">
        <v>7</v>
      </c>
      <c r="B1500">
        <v>8</v>
      </c>
      <c r="C1500" t="s">
        <v>659</v>
      </c>
      <c r="D1500" t="s">
        <v>661</v>
      </c>
      <c r="E1500" t="s">
        <v>671</v>
      </c>
      <c r="F1500">
        <v>0</v>
      </c>
      <c r="G1500">
        <v>10035.27</v>
      </c>
      <c r="H1500" t="s">
        <v>602</v>
      </c>
      <c r="I1500">
        <v>26907982.13</v>
      </c>
      <c r="J1500" t="s">
        <v>641</v>
      </c>
    </row>
    <row r="1501" hidden="1" spans="1:10">
      <c r="A1501">
        <v>7</v>
      </c>
      <c r="B1501">
        <v>8</v>
      </c>
      <c r="C1501" t="s">
        <v>659</v>
      </c>
      <c r="D1501" t="s">
        <v>683</v>
      </c>
      <c r="E1501" t="s">
        <v>671</v>
      </c>
      <c r="F1501">
        <v>0</v>
      </c>
      <c r="G1501">
        <v>560.29</v>
      </c>
      <c r="H1501" t="s">
        <v>602</v>
      </c>
      <c r="I1501">
        <v>26907421.84</v>
      </c>
      <c r="J1501" t="s">
        <v>641</v>
      </c>
    </row>
    <row r="1502" spans="1:10">
      <c r="A1502">
        <v>7</v>
      </c>
      <c r="B1502">
        <v>8</v>
      </c>
      <c r="C1502" t="s">
        <v>659</v>
      </c>
      <c r="D1502" t="s">
        <v>735</v>
      </c>
      <c r="E1502" t="s">
        <v>653</v>
      </c>
      <c r="F1502">
        <v>998.47</v>
      </c>
      <c r="G1502">
        <v>0</v>
      </c>
      <c r="H1502" t="s">
        <v>602</v>
      </c>
      <c r="I1502">
        <v>26908420.31</v>
      </c>
      <c r="J1502" t="s">
        <v>641</v>
      </c>
    </row>
    <row r="1503" spans="1:10">
      <c r="A1503">
        <v>7</v>
      </c>
      <c r="B1503">
        <v>8</v>
      </c>
      <c r="C1503" t="s">
        <v>659</v>
      </c>
      <c r="D1503" t="s">
        <v>800</v>
      </c>
      <c r="E1503" t="s">
        <v>653</v>
      </c>
      <c r="F1503">
        <v>2396.34</v>
      </c>
      <c r="G1503">
        <v>0</v>
      </c>
      <c r="H1503" t="s">
        <v>602</v>
      </c>
      <c r="I1503">
        <v>26910816.65</v>
      </c>
      <c r="J1503" t="s">
        <v>641</v>
      </c>
    </row>
    <row r="1504" spans="1:10">
      <c r="A1504">
        <v>7</v>
      </c>
      <c r="B1504">
        <v>8</v>
      </c>
      <c r="C1504" t="s">
        <v>659</v>
      </c>
      <c r="D1504" t="s">
        <v>657</v>
      </c>
      <c r="E1504" t="s">
        <v>653</v>
      </c>
      <c r="F1504">
        <v>14997.04</v>
      </c>
      <c r="G1504">
        <v>0</v>
      </c>
      <c r="H1504" t="s">
        <v>602</v>
      </c>
      <c r="I1504">
        <v>26925813.69</v>
      </c>
      <c r="J1504" t="s">
        <v>641</v>
      </c>
    </row>
    <row r="1505" spans="1:10">
      <c r="A1505">
        <v>7</v>
      </c>
      <c r="B1505">
        <v>8</v>
      </c>
      <c r="C1505" t="s">
        <v>659</v>
      </c>
      <c r="D1505" t="s">
        <v>801</v>
      </c>
      <c r="E1505" t="s">
        <v>653</v>
      </c>
      <c r="F1505">
        <v>504629.26</v>
      </c>
      <c r="G1505">
        <v>0</v>
      </c>
      <c r="H1505" t="s">
        <v>602</v>
      </c>
      <c r="I1505">
        <v>27430442.95</v>
      </c>
      <c r="J1505" t="s">
        <v>641</v>
      </c>
    </row>
    <row r="1506" spans="1:10">
      <c r="A1506">
        <v>7</v>
      </c>
      <c r="B1506">
        <v>8</v>
      </c>
      <c r="C1506" t="s">
        <v>659</v>
      </c>
      <c r="D1506" t="s">
        <v>668</v>
      </c>
      <c r="E1506" t="s">
        <v>653</v>
      </c>
      <c r="F1506">
        <v>15526.28</v>
      </c>
      <c r="G1506">
        <v>0</v>
      </c>
      <c r="H1506" t="s">
        <v>602</v>
      </c>
      <c r="I1506">
        <v>27445969.23</v>
      </c>
      <c r="J1506" t="s">
        <v>641</v>
      </c>
    </row>
    <row r="1507" hidden="1" spans="1:10">
      <c r="A1507">
        <v>7</v>
      </c>
      <c r="B1507">
        <v>9</v>
      </c>
      <c r="C1507" t="s">
        <v>670</v>
      </c>
      <c r="D1507" t="s">
        <v>642</v>
      </c>
      <c r="E1507" t="s">
        <v>671</v>
      </c>
      <c r="F1507">
        <v>0</v>
      </c>
      <c r="G1507">
        <v>13136.91</v>
      </c>
      <c r="H1507" t="s">
        <v>602</v>
      </c>
      <c r="I1507">
        <v>27432832.32</v>
      </c>
      <c r="J1507" t="s">
        <v>641</v>
      </c>
    </row>
    <row r="1508" hidden="1" spans="1:10">
      <c r="A1508">
        <v>7</v>
      </c>
      <c r="B1508">
        <v>9</v>
      </c>
      <c r="C1508" t="s">
        <v>670</v>
      </c>
      <c r="D1508" t="s">
        <v>696</v>
      </c>
      <c r="E1508" t="s">
        <v>671</v>
      </c>
      <c r="F1508">
        <v>0</v>
      </c>
      <c r="G1508">
        <v>640.34</v>
      </c>
      <c r="H1508" t="s">
        <v>602</v>
      </c>
      <c r="I1508">
        <v>27432191.98</v>
      </c>
      <c r="J1508" t="s">
        <v>641</v>
      </c>
    </row>
    <row r="1509" hidden="1" spans="1:10">
      <c r="A1509">
        <v>7</v>
      </c>
      <c r="B1509">
        <v>9</v>
      </c>
      <c r="C1509" t="s">
        <v>670</v>
      </c>
      <c r="D1509" t="s">
        <v>682</v>
      </c>
      <c r="E1509" t="s">
        <v>671</v>
      </c>
      <c r="F1509">
        <v>0</v>
      </c>
      <c r="G1509">
        <v>3301.73</v>
      </c>
      <c r="H1509" t="s">
        <v>602</v>
      </c>
      <c r="I1509">
        <v>27428890.25</v>
      </c>
      <c r="J1509" t="s">
        <v>641</v>
      </c>
    </row>
    <row r="1510" hidden="1" spans="1:10">
      <c r="A1510">
        <v>7</v>
      </c>
      <c r="B1510">
        <v>9</v>
      </c>
      <c r="C1510" t="s">
        <v>670</v>
      </c>
      <c r="D1510" t="s">
        <v>651</v>
      </c>
      <c r="E1510" t="s">
        <v>671</v>
      </c>
      <c r="F1510">
        <v>0</v>
      </c>
      <c r="G1510">
        <v>2531.33</v>
      </c>
      <c r="H1510" t="s">
        <v>602</v>
      </c>
      <c r="I1510">
        <v>27426358.92</v>
      </c>
      <c r="J1510" t="s">
        <v>641</v>
      </c>
    </row>
    <row r="1511" hidden="1" spans="1:10">
      <c r="A1511">
        <v>7</v>
      </c>
      <c r="B1511">
        <v>9</v>
      </c>
      <c r="C1511" t="s">
        <v>670</v>
      </c>
      <c r="D1511" t="s">
        <v>711</v>
      </c>
      <c r="E1511" t="s">
        <v>671</v>
      </c>
      <c r="F1511">
        <v>0</v>
      </c>
      <c r="G1511">
        <v>4462.35</v>
      </c>
      <c r="H1511" t="s">
        <v>602</v>
      </c>
      <c r="I1511">
        <v>27421896.57</v>
      </c>
      <c r="J1511" t="s">
        <v>641</v>
      </c>
    </row>
    <row r="1512" hidden="1" spans="1:10">
      <c r="A1512">
        <v>7</v>
      </c>
      <c r="B1512">
        <v>9</v>
      </c>
      <c r="C1512" t="s">
        <v>670</v>
      </c>
      <c r="D1512" t="s">
        <v>646</v>
      </c>
      <c r="E1512" t="s">
        <v>671</v>
      </c>
      <c r="F1512">
        <v>0</v>
      </c>
      <c r="G1512">
        <v>4412.33</v>
      </c>
      <c r="H1512" t="s">
        <v>602</v>
      </c>
      <c r="I1512">
        <v>27417484.24</v>
      </c>
      <c r="J1512" t="s">
        <v>641</v>
      </c>
    </row>
    <row r="1513" hidden="1" spans="1:10">
      <c r="A1513">
        <v>7</v>
      </c>
      <c r="B1513">
        <v>9</v>
      </c>
      <c r="C1513" t="s">
        <v>670</v>
      </c>
      <c r="D1513" t="s">
        <v>683</v>
      </c>
      <c r="E1513" t="s">
        <v>671</v>
      </c>
      <c r="F1513">
        <v>0</v>
      </c>
      <c r="G1513">
        <v>560.29</v>
      </c>
      <c r="H1513" t="s">
        <v>602</v>
      </c>
      <c r="I1513">
        <v>27416923.95</v>
      </c>
      <c r="J1513" t="s">
        <v>641</v>
      </c>
    </row>
    <row r="1514" hidden="1" spans="1:10">
      <c r="A1514">
        <v>7</v>
      </c>
      <c r="B1514">
        <v>9</v>
      </c>
      <c r="C1514" t="s">
        <v>670</v>
      </c>
      <c r="D1514" t="s">
        <v>751</v>
      </c>
      <c r="E1514" t="s">
        <v>671</v>
      </c>
      <c r="F1514">
        <v>0</v>
      </c>
      <c r="G1514">
        <v>990.52</v>
      </c>
      <c r="H1514" t="s">
        <v>602</v>
      </c>
      <c r="I1514">
        <v>27415933.43</v>
      </c>
      <c r="J1514" t="s">
        <v>641</v>
      </c>
    </row>
    <row r="1515" spans="1:10">
      <c r="A1515">
        <v>7</v>
      </c>
      <c r="B1515">
        <v>9</v>
      </c>
      <c r="C1515" t="s">
        <v>670</v>
      </c>
      <c r="D1515" t="s">
        <v>800</v>
      </c>
      <c r="E1515" t="s">
        <v>653</v>
      </c>
      <c r="F1515">
        <v>3564.56</v>
      </c>
      <c r="G1515">
        <v>0</v>
      </c>
      <c r="H1515" t="s">
        <v>602</v>
      </c>
      <c r="I1515">
        <v>27419497.99</v>
      </c>
      <c r="J1515" t="s">
        <v>641</v>
      </c>
    </row>
    <row r="1516" spans="1:10">
      <c r="A1516">
        <v>7</v>
      </c>
      <c r="B1516">
        <v>9</v>
      </c>
      <c r="C1516" t="s">
        <v>670</v>
      </c>
      <c r="D1516" t="s">
        <v>673</v>
      </c>
      <c r="E1516" t="s">
        <v>653</v>
      </c>
      <c r="F1516">
        <v>13679.11</v>
      </c>
      <c r="G1516">
        <v>0</v>
      </c>
      <c r="H1516" t="s">
        <v>602</v>
      </c>
      <c r="I1516">
        <v>27433177.1</v>
      </c>
      <c r="J1516" t="s">
        <v>641</v>
      </c>
    </row>
    <row r="1517" spans="1:10">
      <c r="A1517">
        <v>7</v>
      </c>
      <c r="B1517">
        <v>9</v>
      </c>
      <c r="C1517" t="s">
        <v>670</v>
      </c>
      <c r="D1517" t="s">
        <v>657</v>
      </c>
      <c r="E1517" t="s">
        <v>653</v>
      </c>
      <c r="F1517">
        <v>6679.77</v>
      </c>
      <c r="G1517">
        <v>0</v>
      </c>
      <c r="H1517" t="s">
        <v>602</v>
      </c>
      <c r="I1517">
        <v>27439856.87</v>
      </c>
      <c r="J1517" t="s">
        <v>641</v>
      </c>
    </row>
    <row r="1518" spans="1:10">
      <c r="A1518">
        <v>7</v>
      </c>
      <c r="B1518">
        <v>9</v>
      </c>
      <c r="C1518" t="s">
        <v>670</v>
      </c>
      <c r="D1518" t="s">
        <v>675</v>
      </c>
      <c r="E1518" t="s">
        <v>653</v>
      </c>
      <c r="F1518">
        <v>2905.56</v>
      </c>
      <c r="G1518">
        <v>0</v>
      </c>
      <c r="H1518" t="s">
        <v>602</v>
      </c>
      <c r="I1518">
        <v>27442762.43</v>
      </c>
      <c r="J1518" t="s">
        <v>641</v>
      </c>
    </row>
    <row r="1519" hidden="1" spans="1:10">
      <c r="A1519">
        <v>7</v>
      </c>
      <c r="B1519">
        <v>10</v>
      </c>
      <c r="C1519" t="s">
        <v>676</v>
      </c>
      <c r="D1519" t="s">
        <v>696</v>
      </c>
      <c r="E1519" t="s">
        <v>671</v>
      </c>
      <c r="F1519">
        <v>0</v>
      </c>
      <c r="G1519">
        <v>630.34</v>
      </c>
      <c r="H1519" t="s">
        <v>602</v>
      </c>
      <c r="I1519">
        <v>27442132.09</v>
      </c>
      <c r="J1519" t="s">
        <v>641</v>
      </c>
    </row>
    <row r="1520" hidden="1" spans="1:10">
      <c r="A1520">
        <v>7</v>
      </c>
      <c r="B1520">
        <v>10</v>
      </c>
      <c r="C1520" t="s">
        <v>676</v>
      </c>
      <c r="D1520" t="s">
        <v>651</v>
      </c>
      <c r="E1520" t="s">
        <v>671</v>
      </c>
      <c r="F1520">
        <v>0</v>
      </c>
      <c r="G1520">
        <v>2391.26</v>
      </c>
      <c r="H1520" t="s">
        <v>602</v>
      </c>
      <c r="I1520">
        <v>27439740.83</v>
      </c>
      <c r="J1520" t="s">
        <v>641</v>
      </c>
    </row>
    <row r="1521" hidden="1" spans="1:10">
      <c r="A1521">
        <v>7</v>
      </c>
      <c r="B1521">
        <v>10</v>
      </c>
      <c r="C1521" t="s">
        <v>676</v>
      </c>
      <c r="D1521" t="s">
        <v>711</v>
      </c>
      <c r="E1521" t="s">
        <v>671</v>
      </c>
      <c r="F1521">
        <v>0</v>
      </c>
      <c r="G1521">
        <v>1100.58</v>
      </c>
      <c r="H1521" t="s">
        <v>602</v>
      </c>
      <c r="I1521">
        <v>27438640.25</v>
      </c>
      <c r="J1521" t="s">
        <v>641</v>
      </c>
    </row>
    <row r="1522" hidden="1" spans="1:10">
      <c r="A1522">
        <v>7</v>
      </c>
      <c r="B1522">
        <v>10</v>
      </c>
      <c r="C1522" t="s">
        <v>676</v>
      </c>
      <c r="D1522" t="s">
        <v>646</v>
      </c>
      <c r="E1522" t="s">
        <v>671</v>
      </c>
      <c r="F1522">
        <v>0</v>
      </c>
      <c r="G1522">
        <v>15298.1</v>
      </c>
      <c r="H1522" t="s">
        <v>602</v>
      </c>
      <c r="I1522">
        <v>27423342.15</v>
      </c>
      <c r="J1522" t="s">
        <v>641</v>
      </c>
    </row>
    <row r="1523" hidden="1" spans="1:10">
      <c r="A1523">
        <v>7</v>
      </c>
      <c r="B1523">
        <v>10</v>
      </c>
      <c r="C1523" t="s">
        <v>676</v>
      </c>
      <c r="D1523" t="s">
        <v>661</v>
      </c>
      <c r="E1523" t="s">
        <v>671</v>
      </c>
      <c r="F1523">
        <v>0</v>
      </c>
      <c r="G1523">
        <v>5042.65</v>
      </c>
      <c r="H1523" t="s">
        <v>602</v>
      </c>
      <c r="I1523">
        <v>27418299.5</v>
      </c>
      <c r="J1523" t="s">
        <v>641</v>
      </c>
    </row>
    <row r="1524" hidden="1" spans="1:10">
      <c r="A1524">
        <v>7</v>
      </c>
      <c r="B1524">
        <v>10</v>
      </c>
      <c r="C1524" t="s">
        <v>676</v>
      </c>
      <c r="D1524" t="s">
        <v>683</v>
      </c>
      <c r="E1524" t="s">
        <v>671</v>
      </c>
      <c r="F1524">
        <v>0</v>
      </c>
      <c r="G1524">
        <v>1720.9</v>
      </c>
      <c r="H1524" t="s">
        <v>602</v>
      </c>
      <c r="I1524">
        <v>27416578.6</v>
      </c>
      <c r="J1524" t="s">
        <v>641</v>
      </c>
    </row>
    <row r="1525" spans="1:10">
      <c r="A1525">
        <v>7</v>
      </c>
      <c r="B1525">
        <v>10</v>
      </c>
      <c r="C1525" t="s">
        <v>676</v>
      </c>
      <c r="D1525" t="s">
        <v>800</v>
      </c>
      <c r="E1525" t="s">
        <v>653</v>
      </c>
      <c r="F1525">
        <v>2436.28</v>
      </c>
      <c r="G1525">
        <v>0</v>
      </c>
      <c r="H1525" t="s">
        <v>602</v>
      </c>
      <c r="I1525">
        <v>27419014.88</v>
      </c>
      <c r="J1525" t="s">
        <v>641</v>
      </c>
    </row>
    <row r="1526" spans="1:10">
      <c r="A1526">
        <v>7</v>
      </c>
      <c r="B1526">
        <v>10</v>
      </c>
      <c r="C1526" t="s">
        <v>676</v>
      </c>
      <c r="D1526" t="s">
        <v>657</v>
      </c>
      <c r="E1526" t="s">
        <v>653</v>
      </c>
      <c r="F1526">
        <v>1118.29</v>
      </c>
      <c r="G1526">
        <v>0</v>
      </c>
      <c r="H1526" t="s">
        <v>602</v>
      </c>
      <c r="I1526">
        <v>27420133.17</v>
      </c>
      <c r="J1526" t="s">
        <v>641</v>
      </c>
    </row>
    <row r="1527" spans="1:10">
      <c r="A1527">
        <v>7</v>
      </c>
      <c r="B1527">
        <v>10</v>
      </c>
      <c r="C1527" t="s">
        <v>676</v>
      </c>
      <c r="D1527" t="s">
        <v>673</v>
      </c>
      <c r="E1527" t="s">
        <v>653</v>
      </c>
      <c r="F1527">
        <v>14388.02</v>
      </c>
      <c r="G1527">
        <v>0</v>
      </c>
      <c r="H1527" t="s">
        <v>602</v>
      </c>
      <c r="I1527">
        <v>27434521.19</v>
      </c>
      <c r="J1527" t="s">
        <v>641</v>
      </c>
    </row>
    <row r="1528" spans="1:10">
      <c r="A1528">
        <v>7</v>
      </c>
      <c r="B1528">
        <v>10</v>
      </c>
      <c r="C1528" t="s">
        <v>676</v>
      </c>
      <c r="D1528" t="s">
        <v>708</v>
      </c>
      <c r="E1528" t="s">
        <v>653</v>
      </c>
      <c r="F1528">
        <v>15536.21</v>
      </c>
      <c r="G1528">
        <v>0</v>
      </c>
      <c r="H1528" t="s">
        <v>602</v>
      </c>
      <c r="I1528">
        <v>27450057.4</v>
      </c>
      <c r="J1528" t="s">
        <v>641</v>
      </c>
    </row>
    <row r="1529" spans="1:10">
      <c r="A1529">
        <v>7</v>
      </c>
      <c r="B1529">
        <v>10</v>
      </c>
      <c r="C1529" t="s">
        <v>676</v>
      </c>
      <c r="D1529" t="s">
        <v>668</v>
      </c>
      <c r="E1529" t="s">
        <v>653</v>
      </c>
      <c r="F1529">
        <v>10434.06</v>
      </c>
      <c r="G1529">
        <v>0</v>
      </c>
      <c r="H1529" t="s">
        <v>602</v>
      </c>
      <c r="I1529">
        <v>27460491.46</v>
      </c>
      <c r="J1529" t="s">
        <v>641</v>
      </c>
    </row>
    <row r="1530" spans="1:10">
      <c r="A1530">
        <v>7</v>
      </c>
      <c r="B1530">
        <v>10</v>
      </c>
      <c r="C1530" t="s">
        <v>676</v>
      </c>
      <c r="D1530" t="s">
        <v>702</v>
      </c>
      <c r="E1530" t="s">
        <v>653</v>
      </c>
      <c r="F1530">
        <v>4792.68</v>
      </c>
      <c r="G1530">
        <v>0</v>
      </c>
      <c r="H1530" t="s">
        <v>602</v>
      </c>
      <c r="I1530">
        <v>27465284.14</v>
      </c>
      <c r="J1530" t="s">
        <v>641</v>
      </c>
    </row>
    <row r="1531" spans="1:10">
      <c r="A1531">
        <v>7</v>
      </c>
      <c r="B1531">
        <v>10</v>
      </c>
      <c r="C1531" t="s">
        <v>676</v>
      </c>
      <c r="D1531" t="s">
        <v>675</v>
      </c>
      <c r="E1531" t="s">
        <v>653</v>
      </c>
      <c r="F1531">
        <v>1168.22</v>
      </c>
      <c r="G1531">
        <v>0</v>
      </c>
      <c r="H1531" t="s">
        <v>602</v>
      </c>
      <c r="I1531">
        <v>27466452.36</v>
      </c>
      <c r="J1531" t="s">
        <v>641</v>
      </c>
    </row>
    <row r="1532" hidden="1" spans="1:10">
      <c r="A1532">
        <v>7</v>
      </c>
      <c r="B1532">
        <v>11</v>
      </c>
      <c r="C1532" t="s">
        <v>804</v>
      </c>
      <c r="D1532" t="s">
        <v>729</v>
      </c>
      <c r="E1532" t="s">
        <v>724</v>
      </c>
      <c r="F1532">
        <v>0</v>
      </c>
      <c r="G1532">
        <v>20000000</v>
      </c>
      <c r="H1532" t="s">
        <v>602</v>
      </c>
      <c r="I1532">
        <v>7466452.36</v>
      </c>
      <c r="J1532" t="s">
        <v>758</v>
      </c>
    </row>
    <row r="1533" hidden="1" spans="1:10">
      <c r="A1533">
        <v>7</v>
      </c>
      <c r="B1533">
        <v>11</v>
      </c>
      <c r="C1533" t="s">
        <v>678</v>
      </c>
      <c r="D1533" t="s">
        <v>711</v>
      </c>
      <c r="E1533" t="s">
        <v>671</v>
      </c>
      <c r="F1533">
        <v>0</v>
      </c>
      <c r="G1533">
        <v>5723.02</v>
      </c>
      <c r="H1533" t="s">
        <v>602</v>
      </c>
      <c r="I1533">
        <v>7460729.34</v>
      </c>
      <c r="J1533" t="s">
        <v>641</v>
      </c>
    </row>
    <row r="1534" hidden="1" spans="1:10">
      <c r="A1534">
        <v>7</v>
      </c>
      <c r="B1534">
        <v>11</v>
      </c>
      <c r="C1534" t="s">
        <v>678</v>
      </c>
      <c r="D1534" t="s">
        <v>661</v>
      </c>
      <c r="E1534" t="s">
        <v>671</v>
      </c>
      <c r="F1534">
        <v>0</v>
      </c>
      <c r="G1534">
        <v>14837.78</v>
      </c>
      <c r="H1534" t="s">
        <v>602</v>
      </c>
      <c r="I1534">
        <v>7445891.56</v>
      </c>
      <c r="J1534" t="s">
        <v>641</v>
      </c>
    </row>
    <row r="1535" hidden="1" spans="1:10">
      <c r="A1535">
        <v>7</v>
      </c>
      <c r="B1535">
        <v>11</v>
      </c>
      <c r="C1535" t="s">
        <v>678</v>
      </c>
      <c r="D1535" t="s">
        <v>646</v>
      </c>
      <c r="E1535" t="s">
        <v>671</v>
      </c>
      <c r="F1535">
        <v>0</v>
      </c>
      <c r="G1535">
        <v>11576.12</v>
      </c>
      <c r="H1535" t="s">
        <v>602</v>
      </c>
      <c r="I1535">
        <v>7434315.44</v>
      </c>
      <c r="J1535" t="s">
        <v>641</v>
      </c>
    </row>
    <row r="1536" spans="1:10">
      <c r="A1536">
        <v>7</v>
      </c>
      <c r="B1536">
        <v>11</v>
      </c>
      <c r="C1536" t="s">
        <v>678</v>
      </c>
      <c r="D1536" t="s">
        <v>668</v>
      </c>
      <c r="E1536" t="s">
        <v>690</v>
      </c>
      <c r="F1536">
        <v>4992.37</v>
      </c>
      <c r="G1536">
        <v>0</v>
      </c>
      <c r="H1536" t="s">
        <v>602</v>
      </c>
      <c r="I1536">
        <v>7439307.81</v>
      </c>
      <c r="J1536" t="s">
        <v>641</v>
      </c>
    </row>
    <row r="1537" spans="1:10">
      <c r="A1537">
        <v>7</v>
      </c>
      <c r="B1537">
        <v>11</v>
      </c>
      <c r="C1537" t="s">
        <v>678</v>
      </c>
      <c r="D1537" t="s">
        <v>667</v>
      </c>
      <c r="E1537" t="s">
        <v>690</v>
      </c>
      <c r="F1537">
        <v>22066.3</v>
      </c>
      <c r="G1537">
        <v>0</v>
      </c>
      <c r="H1537" t="s">
        <v>602</v>
      </c>
      <c r="I1537">
        <v>7461374.11</v>
      </c>
      <c r="J1537" t="s">
        <v>641</v>
      </c>
    </row>
    <row r="1538" spans="1:10">
      <c r="A1538">
        <v>7</v>
      </c>
      <c r="B1538">
        <v>11</v>
      </c>
      <c r="C1538" t="s">
        <v>678</v>
      </c>
      <c r="D1538" t="s">
        <v>708</v>
      </c>
      <c r="E1538" t="s">
        <v>690</v>
      </c>
      <c r="F1538">
        <v>12900.26</v>
      </c>
      <c r="G1538">
        <v>0</v>
      </c>
      <c r="H1538" t="s">
        <v>602</v>
      </c>
      <c r="I1538">
        <v>7474274.37</v>
      </c>
      <c r="J1538" t="s">
        <v>641</v>
      </c>
    </row>
    <row r="1539" spans="1:10">
      <c r="A1539">
        <v>7</v>
      </c>
      <c r="B1539">
        <v>11</v>
      </c>
      <c r="C1539" t="s">
        <v>678</v>
      </c>
      <c r="D1539" t="s">
        <v>675</v>
      </c>
      <c r="E1539" t="s">
        <v>690</v>
      </c>
      <c r="F1539">
        <v>1208.14</v>
      </c>
      <c r="G1539">
        <v>0</v>
      </c>
      <c r="H1539" t="s">
        <v>602</v>
      </c>
      <c r="I1539">
        <v>7475482.51</v>
      </c>
      <c r="J1539" t="s">
        <v>641</v>
      </c>
    </row>
    <row r="1540" spans="1:10">
      <c r="A1540">
        <v>7</v>
      </c>
      <c r="B1540">
        <v>11</v>
      </c>
      <c r="C1540" t="s">
        <v>678</v>
      </c>
      <c r="D1540" t="s">
        <v>657</v>
      </c>
      <c r="E1540" t="s">
        <v>690</v>
      </c>
      <c r="F1540">
        <v>9255.85</v>
      </c>
      <c r="G1540">
        <v>0</v>
      </c>
      <c r="H1540" t="s">
        <v>602</v>
      </c>
      <c r="I1540">
        <v>7484738.36</v>
      </c>
      <c r="J1540" t="s">
        <v>641</v>
      </c>
    </row>
    <row r="1541" hidden="1" spans="1:10">
      <c r="A1541">
        <v>7</v>
      </c>
      <c r="B1541">
        <v>12</v>
      </c>
      <c r="C1541" t="s">
        <v>681</v>
      </c>
      <c r="D1541" t="s">
        <v>683</v>
      </c>
      <c r="E1541" t="s">
        <v>671</v>
      </c>
      <c r="F1541">
        <v>0</v>
      </c>
      <c r="G1541">
        <v>39790.96</v>
      </c>
      <c r="H1541" t="s">
        <v>602</v>
      </c>
      <c r="I1541">
        <v>7444947.4</v>
      </c>
      <c r="J1541" t="s">
        <v>641</v>
      </c>
    </row>
    <row r="1542" hidden="1" spans="1:10">
      <c r="A1542">
        <v>7</v>
      </c>
      <c r="B1542">
        <v>12</v>
      </c>
      <c r="C1542" t="s">
        <v>681</v>
      </c>
      <c r="D1542" t="s">
        <v>711</v>
      </c>
      <c r="E1542" t="s">
        <v>671</v>
      </c>
      <c r="F1542">
        <v>0</v>
      </c>
      <c r="G1542">
        <v>1140.6</v>
      </c>
      <c r="H1542" t="s">
        <v>602</v>
      </c>
      <c r="I1542">
        <v>7443806.8</v>
      </c>
      <c r="J1542" t="s">
        <v>641</v>
      </c>
    </row>
    <row r="1543" hidden="1" spans="1:10">
      <c r="A1543">
        <v>7</v>
      </c>
      <c r="B1543">
        <v>12</v>
      </c>
      <c r="C1543" t="s">
        <v>681</v>
      </c>
      <c r="D1543" t="s">
        <v>651</v>
      </c>
      <c r="E1543" t="s">
        <v>671</v>
      </c>
      <c r="F1543">
        <v>0</v>
      </c>
      <c r="G1543">
        <v>520.27</v>
      </c>
      <c r="H1543" t="s">
        <v>602</v>
      </c>
      <c r="I1543">
        <v>7443286.53</v>
      </c>
      <c r="J1543" t="s">
        <v>641</v>
      </c>
    </row>
    <row r="1544" hidden="1" spans="1:10">
      <c r="A1544">
        <v>7</v>
      </c>
      <c r="B1544">
        <v>12</v>
      </c>
      <c r="C1544" t="s">
        <v>681</v>
      </c>
      <c r="D1544" t="s">
        <v>679</v>
      </c>
      <c r="E1544" t="s">
        <v>671</v>
      </c>
      <c r="F1544">
        <v>0</v>
      </c>
      <c r="G1544">
        <v>600.32</v>
      </c>
      <c r="H1544" t="s">
        <v>602</v>
      </c>
      <c r="I1544">
        <v>7442686.21</v>
      </c>
      <c r="J1544" t="s">
        <v>641</v>
      </c>
    </row>
    <row r="1545" spans="1:10">
      <c r="A1545">
        <v>7</v>
      </c>
      <c r="B1545">
        <v>12</v>
      </c>
      <c r="C1545" t="s">
        <v>681</v>
      </c>
      <c r="D1545" t="s">
        <v>673</v>
      </c>
      <c r="E1545" t="s">
        <v>697</v>
      </c>
      <c r="F1545">
        <v>14877.27</v>
      </c>
      <c r="G1545">
        <v>0</v>
      </c>
      <c r="H1545" t="s">
        <v>602</v>
      </c>
      <c r="I1545">
        <v>7457563.48</v>
      </c>
      <c r="J1545" t="s">
        <v>641</v>
      </c>
    </row>
    <row r="1546" spans="1:10">
      <c r="A1546">
        <v>7</v>
      </c>
      <c r="B1546">
        <v>12</v>
      </c>
      <c r="C1546" t="s">
        <v>681</v>
      </c>
      <c r="D1546" t="s">
        <v>675</v>
      </c>
      <c r="E1546" t="s">
        <v>697</v>
      </c>
      <c r="F1546">
        <v>192106.53</v>
      </c>
      <c r="G1546">
        <v>0</v>
      </c>
      <c r="H1546" t="s">
        <v>602</v>
      </c>
      <c r="I1546">
        <v>7649670.01</v>
      </c>
      <c r="J1546" t="s">
        <v>641</v>
      </c>
    </row>
    <row r="1547" spans="1:10">
      <c r="A1547">
        <v>7</v>
      </c>
      <c r="B1547">
        <v>12</v>
      </c>
      <c r="C1547" t="s">
        <v>681</v>
      </c>
      <c r="D1547" t="s">
        <v>680</v>
      </c>
      <c r="E1547" t="s">
        <v>697</v>
      </c>
      <c r="F1547">
        <v>619.05</v>
      </c>
      <c r="G1547">
        <v>0</v>
      </c>
      <c r="H1547" t="s">
        <v>602</v>
      </c>
      <c r="I1547">
        <v>7650289.06</v>
      </c>
      <c r="J1547" t="s">
        <v>641</v>
      </c>
    </row>
    <row r="1548" spans="1:10">
      <c r="A1548">
        <v>7</v>
      </c>
      <c r="B1548">
        <v>12</v>
      </c>
      <c r="C1548" t="s">
        <v>681</v>
      </c>
      <c r="D1548" t="s">
        <v>657</v>
      </c>
      <c r="E1548" t="s">
        <v>697</v>
      </c>
      <c r="F1548">
        <v>1168.21</v>
      </c>
      <c r="G1548">
        <v>0</v>
      </c>
      <c r="H1548" t="s">
        <v>602</v>
      </c>
      <c r="I1548">
        <v>7651457.27</v>
      </c>
      <c r="J1548" t="s">
        <v>641</v>
      </c>
    </row>
    <row r="1549" spans="1:10">
      <c r="A1549">
        <v>7</v>
      </c>
      <c r="B1549">
        <v>12</v>
      </c>
      <c r="C1549" t="s">
        <v>681</v>
      </c>
      <c r="D1549" t="s">
        <v>800</v>
      </c>
      <c r="E1549" t="s">
        <v>697</v>
      </c>
      <c r="F1549">
        <v>1557.62</v>
      </c>
      <c r="G1549">
        <v>0</v>
      </c>
      <c r="H1549" t="s">
        <v>602</v>
      </c>
      <c r="I1549">
        <v>7653014.89</v>
      </c>
      <c r="J1549" t="s">
        <v>641</v>
      </c>
    </row>
    <row r="1550" spans="1:10">
      <c r="A1550">
        <v>7</v>
      </c>
      <c r="B1550">
        <v>12</v>
      </c>
      <c r="C1550" t="s">
        <v>681</v>
      </c>
      <c r="D1550" t="s">
        <v>801</v>
      </c>
      <c r="E1550" t="s">
        <v>697</v>
      </c>
      <c r="F1550">
        <v>1008.45</v>
      </c>
      <c r="G1550">
        <v>0</v>
      </c>
      <c r="H1550" t="s">
        <v>602</v>
      </c>
      <c r="I1550">
        <v>7654023.34</v>
      </c>
      <c r="J1550" t="s">
        <v>641</v>
      </c>
    </row>
    <row r="1551" spans="1:10">
      <c r="A1551">
        <v>7</v>
      </c>
      <c r="B1551">
        <v>12</v>
      </c>
      <c r="C1551" t="s">
        <v>681</v>
      </c>
      <c r="D1551" t="s">
        <v>721</v>
      </c>
      <c r="E1551" t="s">
        <v>697</v>
      </c>
      <c r="F1551">
        <v>160844.32</v>
      </c>
      <c r="G1551">
        <v>0</v>
      </c>
      <c r="H1551" t="s">
        <v>602</v>
      </c>
      <c r="I1551">
        <v>7814867.66</v>
      </c>
      <c r="J1551" t="s">
        <v>641</v>
      </c>
    </row>
    <row r="1552" spans="1:10">
      <c r="A1552">
        <v>7</v>
      </c>
      <c r="B1552">
        <v>12</v>
      </c>
      <c r="C1552" t="s">
        <v>681</v>
      </c>
      <c r="D1552" t="s">
        <v>736</v>
      </c>
      <c r="E1552" t="s">
        <v>697</v>
      </c>
      <c r="F1552">
        <v>649</v>
      </c>
      <c r="G1552">
        <v>0</v>
      </c>
      <c r="H1552" t="s">
        <v>602</v>
      </c>
      <c r="I1552">
        <v>7815516.66</v>
      </c>
      <c r="J1552" t="s">
        <v>641</v>
      </c>
    </row>
    <row r="1553" hidden="1" spans="1:10">
      <c r="A1553">
        <v>7</v>
      </c>
      <c r="B1553">
        <v>15</v>
      </c>
      <c r="C1553" t="s">
        <v>688</v>
      </c>
      <c r="D1553" t="s">
        <v>793</v>
      </c>
      <c r="E1553" t="s">
        <v>671</v>
      </c>
      <c r="F1553">
        <v>0</v>
      </c>
      <c r="G1553">
        <v>29255.36</v>
      </c>
      <c r="H1553" t="s">
        <v>602</v>
      </c>
      <c r="I1553">
        <v>7786261.3</v>
      </c>
      <c r="J1553" t="s">
        <v>641</v>
      </c>
    </row>
    <row r="1554" hidden="1" spans="1:10">
      <c r="A1554">
        <v>7</v>
      </c>
      <c r="B1554">
        <v>15</v>
      </c>
      <c r="C1554" t="s">
        <v>688</v>
      </c>
      <c r="D1554" t="s">
        <v>679</v>
      </c>
      <c r="E1554" t="s">
        <v>671</v>
      </c>
      <c r="F1554">
        <v>0</v>
      </c>
      <c r="G1554">
        <v>600.32</v>
      </c>
      <c r="H1554" t="s">
        <v>602</v>
      </c>
      <c r="I1554">
        <v>7785660.98</v>
      </c>
      <c r="J1554" t="s">
        <v>641</v>
      </c>
    </row>
    <row r="1555" hidden="1" spans="1:10">
      <c r="A1555">
        <v>7</v>
      </c>
      <c r="B1555">
        <v>15</v>
      </c>
      <c r="C1555" t="s">
        <v>688</v>
      </c>
      <c r="D1555" t="s">
        <v>683</v>
      </c>
      <c r="E1555" t="s">
        <v>671</v>
      </c>
      <c r="F1555">
        <v>0</v>
      </c>
      <c r="G1555">
        <v>6993.74</v>
      </c>
      <c r="H1555" t="s">
        <v>602</v>
      </c>
      <c r="I1555">
        <v>7778667.24</v>
      </c>
      <c r="J1555" t="s">
        <v>641</v>
      </c>
    </row>
    <row r="1556" hidden="1" spans="1:10">
      <c r="A1556">
        <v>7</v>
      </c>
      <c r="B1556">
        <v>15</v>
      </c>
      <c r="C1556" t="s">
        <v>688</v>
      </c>
      <c r="D1556" t="s">
        <v>751</v>
      </c>
      <c r="E1556" t="s">
        <v>671</v>
      </c>
      <c r="F1556">
        <v>0</v>
      </c>
      <c r="G1556">
        <v>1010.54</v>
      </c>
      <c r="H1556" t="s">
        <v>602</v>
      </c>
      <c r="I1556">
        <v>7777656.7</v>
      </c>
      <c r="J1556" t="s">
        <v>641</v>
      </c>
    </row>
    <row r="1557" hidden="1" spans="1:10">
      <c r="A1557">
        <v>7</v>
      </c>
      <c r="B1557">
        <v>15</v>
      </c>
      <c r="C1557" t="s">
        <v>688</v>
      </c>
      <c r="D1557" t="s">
        <v>646</v>
      </c>
      <c r="E1557" t="s">
        <v>671</v>
      </c>
      <c r="F1557">
        <v>0</v>
      </c>
      <c r="G1557">
        <v>2111.12</v>
      </c>
      <c r="H1557" t="s">
        <v>602</v>
      </c>
      <c r="I1557">
        <v>7775545.58</v>
      </c>
      <c r="J1557" t="s">
        <v>641</v>
      </c>
    </row>
    <row r="1558" spans="1:10">
      <c r="A1558">
        <v>7</v>
      </c>
      <c r="B1558">
        <v>15</v>
      </c>
      <c r="C1558" t="s">
        <v>688</v>
      </c>
      <c r="D1558" t="s">
        <v>801</v>
      </c>
      <c r="E1558" t="s">
        <v>653</v>
      </c>
      <c r="F1558">
        <v>1028.42</v>
      </c>
      <c r="G1558">
        <v>0</v>
      </c>
      <c r="H1558" t="s">
        <v>602</v>
      </c>
      <c r="I1558">
        <v>7776574</v>
      </c>
      <c r="J1558" t="s">
        <v>641</v>
      </c>
    </row>
    <row r="1559" spans="1:10">
      <c r="A1559">
        <v>7</v>
      </c>
      <c r="B1559">
        <v>15</v>
      </c>
      <c r="C1559" t="s">
        <v>688</v>
      </c>
      <c r="D1559" t="s">
        <v>708</v>
      </c>
      <c r="E1559" t="s">
        <v>653</v>
      </c>
      <c r="F1559">
        <v>1058.38</v>
      </c>
      <c r="G1559">
        <v>0</v>
      </c>
      <c r="H1559" t="s">
        <v>602</v>
      </c>
      <c r="I1559">
        <v>7777632.38</v>
      </c>
      <c r="J1559" t="s">
        <v>641</v>
      </c>
    </row>
    <row r="1560" spans="1:10">
      <c r="A1560">
        <v>7</v>
      </c>
      <c r="B1560">
        <v>15</v>
      </c>
      <c r="C1560" t="s">
        <v>688</v>
      </c>
      <c r="D1560" t="s">
        <v>673</v>
      </c>
      <c r="E1560" t="s">
        <v>653</v>
      </c>
      <c r="F1560">
        <v>30673.15</v>
      </c>
      <c r="G1560">
        <v>0</v>
      </c>
      <c r="H1560" t="s">
        <v>602</v>
      </c>
      <c r="I1560">
        <v>7808305.53</v>
      </c>
      <c r="J1560" t="s">
        <v>641</v>
      </c>
    </row>
    <row r="1561" spans="1:10">
      <c r="A1561">
        <v>7</v>
      </c>
      <c r="B1561">
        <v>15</v>
      </c>
      <c r="C1561" t="s">
        <v>688</v>
      </c>
      <c r="D1561" t="s">
        <v>657</v>
      </c>
      <c r="E1561" t="s">
        <v>653</v>
      </c>
      <c r="F1561">
        <v>1198.17</v>
      </c>
      <c r="G1561">
        <v>0</v>
      </c>
      <c r="H1561" t="s">
        <v>602</v>
      </c>
      <c r="I1561">
        <v>7809503.7</v>
      </c>
      <c r="J1561" t="s">
        <v>641</v>
      </c>
    </row>
    <row r="1562" spans="1:10">
      <c r="A1562">
        <v>7</v>
      </c>
      <c r="B1562">
        <v>15</v>
      </c>
      <c r="C1562" t="s">
        <v>688</v>
      </c>
      <c r="D1562" t="s">
        <v>736</v>
      </c>
      <c r="E1562" t="s">
        <v>653</v>
      </c>
      <c r="F1562">
        <v>658.99</v>
      </c>
      <c r="G1562">
        <v>0</v>
      </c>
      <c r="H1562" t="s">
        <v>602</v>
      </c>
      <c r="I1562">
        <v>7810162.69</v>
      </c>
      <c r="J1562" t="s">
        <v>641</v>
      </c>
    </row>
    <row r="1563" spans="1:10">
      <c r="A1563">
        <v>7</v>
      </c>
      <c r="B1563">
        <v>15</v>
      </c>
      <c r="C1563" t="s">
        <v>688</v>
      </c>
      <c r="D1563" t="s">
        <v>675</v>
      </c>
      <c r="E1563" t="s">
        <v>653</v>
      </c>
      <c r="F1563">
        <v>3245.02</v>
      </c>
      <c r="G1563">
        <v>0</v>
      </c>
      <c r="H1563" t="s">
        <v>602</v>
      </c>
      <c r="I1563">
        <v>7813407.71</v>
      </c>
      <c r="J1563" t="s">
        <v>641</v>
      </c>
    </row>
    <row r="1564" spans="1:10">
      <c r="A1564">
        <v>7</v>
      </c>
      <c r="B1564">
        <v>15</v>
      </c>
      <c r="C1564" t="s">
        <v>688</v>
      </c>
      <c r="D1564" t="s">
        <v>702</v>
      </c>
      <c r="E1564" t="s">
        <v>653</v>
      </c>
      <c r="F1564">
        <v>11542.37</v>
      </c>
      <c r="G1564">
        <v>0</v>
      </c>
      <c r="H1564" t="s">
        <v>602</v>
      </c>
      <c r="I1564">
        <v>7824950.08</v>
      </c>
      <c r="J1564" t="s">
        <v>641</v>
      </c>
    </row>
    <row r="1565" hidden="1" spans="1:10">
      <c r="A1565">
        <v>7</v>
      </c>
      <c r="B1565">
        <v>16</v>
      </c>
      <c r="C1565" t="s">
        <v>689</v>
      </c>
      <c r="D1565" t="s">
        <v>793</v>
      </c>
      <c r="E1565" t="s">
        <v>671</v>
      </c>
      <c r="F1565">
        <v>0</v>
      </c>
      <c r="G1565">
        <v>7704.05</v>
      </c>
      <c r="H1565" t="s">
        <v>602</v>
      </c>
      <c r="I1565">
        <v>7817246.03</v>
      </c>
      <c r="J1565" t="s">
        <v>641</v>
      </c>
    </row>
    <row r="1566" hidden="1" spans="1:10">
      <c r="A1566">
        <v>7</v>
      </c>
      <c r="B1566">
        <v>16</v>
      </c>
      <c r="C1566" t="s">
        <v>689</v>
      </c>
      <c r="D1566" t="s">
        <v>642</v>
      </c>
      <c r="E1566" t="s">
        <v>671</v>
      </c>
      <c r="F1566">
        <v>0</v>
      </c>
      <c r="G1566">
        <v>4812.53</v>
      </c>
      <c r="H1566" t="s">
        <v>602</v>
      </c>
      <c r="I1566">
        <v>7812433.5</v>
      </c>
      <c r="J1566" t="s">
        <v>641</v>
      </c>
    </row>
    <row r="1567" hidden="1" spans="1:10">
      <c r="A1567">
        <v>7</v>
      </c>
      <c r="B1567">
        <v>16</v>
      </c>
      <c r="C1567" t="s">
        <v>689</v>
      </c>
      <c r="D1567" t="s">
        <v>711</v>
      </c>
      <c r="E1567" t="s">
        <v>671</v>
      </c>
      <c r="F1567">
        <v>0</v>
      </c>
      <c r="G1567">
        <v>1260.66</v>
      </c>
      <c r="H1567" t="s">
        <v>602</v>
      </c>
      <c r="I1567">
        <v>7811172.84</v>
      </c>
      <c r="J1567" t="s">
        <v>641</v>
      </c>
    </row>
    <row r="1568" hidden="1" spans="1:10">
      <c r="A1568">
        <v>7</v>
      </c>
      <c r="B1568">
        <v>16</v>
      </c>
      <c r="C1568" t="s">
        <v>689</v>
      </c>
      <c r="D1568" t="s">
        <v>646</v>
      </c>
      <c r="E1568" t="s">
        <v>671</v>
      </c>
      <c r="F1568">
        <v>0</v>
      </c>
      <c r="G1568">
        <v>1040.55</v>
      </c>
      <c r="H1568" t="s">
        <v>602</v>
      </c>
      <c r="I1568">
        <v>7810132.29</v>
      </c>
      <c r="J1568" t="s">
        <v>641</v>
      </c>
    </row>
    <row r="1569" hidden="1" spans="1:10">
      <c r="A1569">
        <v>7</v>
      </c>
      <c r="B1569">
        <v>16</v>
      </c>
      <c r="C1569" t="s">
        <v>689</v>
      </c>
      <c r="D1569" t="s">
        <v>683</v>
      </c>
      <c r="E1569" t="s">
        <v>671</v>
      </c>
      <c r="F1569">
        <v>0</v>
      </c>
      <c r="G1569">
        <v>630.34</v>
      </c>
      <c r="H1569" t="s">
        <v>602</v>
      </c>
      <c r="I1569">
        <v>7809501.95</v>
      </c>
      <c r="J1569" t="s">
        <v>641</v>
      </c>
    </row>
    <row r="1570" spans="1:10">
      <c r="A1570">
        <v>7</v>
      </c>
      <c r="B1570">
        <v>16</v>
      </c>
      <c r="C1570" t="s">
        <v>689</v>
      </c>
      <c r="D1570" t="s">
        <v>657</v>
      </c>
      <c r="E1570" t="s">
        <v>653</v>
      </c>
      <c r="F1570">
        <v>3774.23</v>
      </c>
      <c r="G1570">
        <v>0</v>
      </c>
      <c r="H1570" t="s">
        <v>602</v>
      </c>
      <c r="I1570">
        <v>7813276.18</v>
      </c>
      <c r="J1570" t="s">
        <v>641</v>
      </c>
    </row>
    <row r="1571" spans="1:10">
      <c r="A1571">
        <v>7</v>
      </c>
      <c r="B1571">
        <v>16</v>
      </c>
      <c r="C1571" t="s">
        <v>689</v>
      </c>
      <c r="D1571" t="s">
        <v>673</v>
      </c>
      <c r="E1571" t="s">
        <v>653</v>
      </c>
      <c r="F1571">
        <v>23713.77</v>
      </c>
      <c r="G1571">
        <v>0</v>
      </c>
      <c r="H1571" t="s">
        <v>602</v>
      </c>
      <c r="I1571">
        <v>7836989.95</v>
      </c>
      <c r="J1571" t="s">
        <v>641</v>
      </c>
    </row>
    <row r="1572" spans="1:10">
      <c r="A1572">
        <v>7</v>
      </c>
      <c r="B1572">
        <v>16</v>
      </c>
      <c r="C1572" t="s">
        <v>689</v>
      </c>
      <c r="D1572" t="s">
        <v>675</v>
      </c>
      <c r="E1572" t="s">
        <v>653</v>
      </c>
      <c r="F1572">
        <v>649</v>
      </c>
      <c r="G1572">
        <v>0</v>
      </c>
      <c r="H1572" t="s">
        <v>602</v>
      </c>
      <c r="I1572">
        <v>7837638.95</v>
      </c>
      <c r="J1572" t="s">
        <v>641</v>
      </c>
    </row>
    <row r="1573" spans="1:10">
      <c r="A1573">
        <v>7</v>
      </c>
      <c r="B1573">
        <v>16</v>
      </c>
      <c r="C1573" t="s">
        <v>689</v>
      </c>
      <c r="D1573" t="s">
        <v>680</v>
      </c>
      <c r="E1573" t="s">
        <v>653</v>
      </c>
      <c r="F1573">
        <v>619.05</v>
      </c>
      <c r="G1573">
        <v>0</v>
      </c>
      <c r="H1573" t="s">
        <v>602</v>
      </c>
      <c r="I1573">
        <v>7838258</v>
      </c>
      <c r="J1573" t="s">
        <v>641</v>
      </c>
    </row>
    <row r="1574" hidden="1" spans="1:10">
      <c r="A1574">
        <v>7</v>
      </c>
      <c r="B1574">
        <v>17</v>
      </c>
      <c r="C1574" t="s">
        <v>691</v>
      </c>
      <c r="D1574" t="s">
        <v>711</v>
      </c>
      <c r="E1574" t="s">
        <v>671</v>
      </c>
      <c r="F1574">
        <v>0</v>
      </c>
      <c r="G1574">
        <v>1230.65</v>
      </c>
      <c r="H1574" t="s">
        <v>602</v>
      </c>
      <c r="I1574">
        <v>7837027.35</v>
      </c>
      <c r="J1574" t="s">
        <v>641</v>
      </c>
    </row>
    <row r="1575" hidden="1" spans="1:10">
      <c r="A1575">
        <v>7</v>
      </c>
      <c r="B1575">
        <v>17</v>
      </c>
      <c r="C1575" t="s">
        <v>691</v>
      </c>
      <c r="D1575" t="s">
        <v>661</v>
      </c>
      <c r="E1575" t="s">
        <v>671</v>
      </c>
      <c r="F1575">
        <v>0</v>
      </c>
      <c r="G1575">
        <v>4852.55</v>
      </c>
      <c r="H1575" t="s">
        <v>602</v>
      </c>
      <c r="I1575">
        <v>7832174.8</v>
      </c>
      <c r="J1575" t="s">
        <v>641</v>
      </c>
    </row>
    <row r="1576" hidden="1" spans="1:10">
      <c r="A1576">
        <v>7</v>
      </c>
      <c r="B1576">
        <v>17</v>
      </c>
      <c r="C1576" t="s">
        <v>691</v>
      </c>
      <c r="D1576" t="s">
        <v>679</v>
      </c>
      <c r="E1576" t="s">
        <v>671</v>
      </c>
      <c r="F1576">
        <v>0</v>
      </c>
      <c r="G1576">
        <v>600.32</v>
      </c>
      <c r="H1576" t="s">
        <v>602</v>
      </c>
      <c r="I1576">
        <v>7831574.48</v>
      </c>
      <c r="J1576" t="s">
        <v>641</v>
      </c>
    </row>
    <row r="1577" spans="1:10">
      <c r="A1577">
        <v>7</v>
      </c>
      <c r="B1577">
        <v>17</v>
      </c>
      <c r="C1577" t="s">
        <v>691</v>
      </c>
      <c r="D1577" t="s">
        <v>735</v>
      </c>
      <c r="E1577" t="s">
        <v>690</v>
      </c>
      <c r="F1577">
        <v>5441.66</v>
      </c>
      <c r="G1577">
        <v>0</v>
      </c>
      <c r="H1577" t="s">
        <v>602</v>
      </c>
      <c r="I1577">
        <v>7837016.14</v>
      </c>
      <c r="J1577" t="s">
        <v>641</v>
      </c>
    </row>
    <row r="1578" spans="1:10">
      <c r="A1578">
        <v>7</v>
      </c>
      <c r="B1578">
        <v>17</v>
      </c>
      <c r="C1578" t="s">
        <v>691</v>
      </c>
      <c r="D1578" t="s">
        <v>721</v>
      </c>
      <c r="E1578" t="s">
        <v>690</v>
      </c>
      <c r="F1578">
        <v>37063.39</v>
      </c>
      <c r="G1578">
        <v>0</v>
      </c>
      <c r="H1578" t="s">
        <v>602</v>
      </c>
      <c r="I1578">
        <v>7874079.53</v>
      </c>
      <c r="J1578" t="s">
        <v>641</v>
      </c>
    </row>
    <row r="1579" spans="1:10">
      <c r="A1579">
        <v>7</v>
      </c>
      <c r="B1579">
        <v>17</v>
      </c>
      <c r="C1579" t="s">
        <v>691</v>
      </c>
      <c r="D1579" t="s">
        <v>708</v>
      </c>
      <c r="E1579" t="s">
        <v>690</v>
      </c>
      <c r="F1579">
        <v>3265</v>
      </c>
      <c r="G1579">
        <v>0</v>
      </c>
      <c r="H1579" t="s">
        <v>602</v>
      </c>
      <c r="I1579">
        <v>7877344.53</v>
      </c>
      <c r="J1579" t="s">
        <v>641</v>
      </c>
    </row>
    <row r="1580" hidden="1" spans="1:10">
      <c r="A1580">
        <v>7</v>
      </c>
      <c r="B1580">
        <v>18</v>
      </c>
      <c r="C1580" t="s">
        <v>694</v>
      </c>
      <c r="D1580" t="s">
        <v>642</v>
      </c>
      <c r="E1580" t="s">
        <v>671</v>
      </c>
      <c r="F1580">
        <v>0</v>
      </c>
      <c r="G1580">
        <v>6713.53</v>
      </c>
      <c r="H1580" t="s">
        <v>602</v>
      </c>
      <c r="I1580">
        <v>7870631</v>
      </c>
      <c r="J1580" t="s">
        <v>641</v>
      </c>
    </row>
    <row r="1581" hidden="1" spans="1:10">
      <c r="A1581">
        <v>7</v>
      </c>
      <c r="B1581">
        <v>18</v>
      </c>
      <c r="C1581" t="s">
        <v>694</v>
      </c>
      <c r="D1581" t="s">
        <v>776</v>
      </c>
      <c r="E1581" t="s">
        <v>671</v>
      </c>
      <c r="F1581">
        <v>0</v>
      </c>
      <c r="G1581">
        <v>30606.07</v>
      </c>
      <c r="H1581" t="s">
        <v>602</v>
      </c>
      <c r="I1581">
        <v>7840024.93</v>
      </c>
      <c r="J1581" t="s">
        <v>641</v>
      </c>
    </row>
    <row r="1582" hidden="1" spans="1:10">
      <c r="A1582">
        <v>7</v>
      </c>
      <c r="B1582">
        <v>18</v>
      </c>
      <c r="C1582" t="s">
        <v>694</v>
      </c>
      <c r="D1582" t="s">
        <v>745</v>
      </c>
      <c r="E1582" t="s">
        <v>671</v>
      </c>
      <c r="F1582">
        <v>0</v>
      </c>
      <c r="G1582">
        <v>21151.1</v>
      </c>
      <c r="H1582" t="s">
        <v>602</v>
      </c>
      <c r="I1582">
        <v>7818873.83</v>
      </c>
      <c r="J1582" t="s">
        <v>641</v>
      </c>
    </row>
    <row r="1583" hidden="1" spans="1:10">
      <c r="A1583">
        <v>7</v>
      </c>
      <c r="B1583">
        <v>18</v>
      </c>
      <c r="C1583" t="s">
        <v>694</v>
      </c>
      <c r="D1583" t="s">
        <v>661</v>
      </c>
      <c r="E1583" t="s">
        <v>671</v>
      </c>
      <c r="F1583">
        <v>0</v>
      </c>
      <c r="G1583">
        <v>9424.96</v>
      </c>
      <c r="H1583" t="s">
        <v>602</v>
      </c>
      <c r="I1583">
        <v>7809448.87</v>
      </c>
      <c r="J1583" t="s">
        <v>641</v>
      </c>
    </row>
    <row r="1584" hidden="1" spans="1:10">
      <c r="A1584">
        <v>7</v>
      </c>
      <c r="B1584">
        <v>18</v>
      </c>
      <c r="C1584" t="s">
        <v>694</v>
      </c>
      <c r="D1584" t="s">
        <v>679</v>
      </c>
      <c r="E1584" t="s">
        <v>671</v>
      </c>
      <c r="F1584">
        <v>0</v>
      </c>
      <c r="G1584">
        <v>590.31</v>
      </c>
      <c r="H1584" t="s">
        <v>602</v>
      </c>
      <c r="I1584">
        <v>7808858.56</v>
      </c>
      <c r="J1584" t="s">
        <v>641</v>
      </c>
    </row>
    <row r="1585" spans="1:10">
      <c r="A1585">
        <v>7</v>
      </c>
      <c r="B1585">
        <v>18</v>
      </c>
      <c r="C1585" t="s">
        <v>694</v>
      </c>
      <c r="D1585" t="s">
        <v>736</v>
      </c>
      <c r="E1585" t="s">
        <v>653</v>
      </c>
      <c r="F1585">
        <v>668.97</v>
      </c>
      <c r="G1585">
        <v>0</v>
      </c>
      <c r="H1585" t="s">
        <v>602</v>
      </c>
      <c r="I1585">
        <v>7809527.53</v>
      </c>
      <c r="J1585" t="s">
        <v>641</v>
      </c>
    </row>
    <row r="1586" spans="1:10">
      <c r="A1586">
        <v>7</v>
      </c>
      <c r="B1586">
        <v>18</v>
      </c>
      <c r="C1586" t="s">
        <v>694</v>
      </c>
      <c r="D1586" t="s">
        <v>675</v>
      </c>
      <c r="E1586" t="s">
        <v>653</v>
      </c>
      <c r="F1586">
        <v>658.99</v>
      </c>
      <c r="G1586">
        <v>0</v>
      </c>
      <c r="H1586" t="s">
        <v>602</v>
      </c>
      <c r="I1586">
        <v>7810186.52</v>
      </c>
      <c r="J1586" t="s">
        <v>641</v>
      </c>
    </row>
    <row r="1587" spans="1:10">
      <c r="A1587">
        <v>7</v>
      </c>
      <c r="B1587">
        <v>18</v>
      </c>
      <c r="C1587" t="s">
        <v>694</v>
      </c>
      <c r="D1587" t="s">
        <v>685</v>
      </c>
      <c r="E1587" t="s">
        <v>653</v>
      </c>
      <c r="F1587">
        <v>3354.88</v>
      </c>
      <c r="G1587">
        <v>0</v>
      </c>
      <c r="H1587" t="s">
        <v>602</v>
      </c>
      <c r="I1587">
        <v>7813541.4</v>
      </c>
      <c r="J1587" t="s">
        <v>641</v>
      </c>
    </row>
    <row r="1588" spans="1:10">
      <c r="A1588">
        <v>7</v>
      </c>
      <c r="B1588">
        <v>18</v>
      </c>
      <c r="C1588" t="s">
        <v>694</v>
      </c>
      <c r="D1588" t="s">
        <v>657</v>
      </c>
      <c r="E1588" t="s">
        <v>653</v>
      </c>
      <c r="F1588">
        <v>1258.08</v>
      </c>
      <c r="G1588">
        <v>0</v>
      </c>
      <c r="H1588" t="s">
        <v>602</v>
      </c>
      <c r="I1588">
        <v>7814799.48</v>
      </c>
      <c r="J1588" t="s">
        <v>641</v>
      </c>
    </row>
    <row r="1589" spans="1:10">
      <c r="A1589">
        <v>7</v>
      </c>
      <c r="B1589">
        <v>18</v>
      </c>
      <c r="C1589" t="s">
        <v>694</v>
      </c>
      <c r="D1589" t="s">
        <v>668</v>
      </c>
      <c r="E1589" t="s">
        <v>653</v>
      </c>
      <c r="F1589">
        <v>9685.2</v>
      </c>
      <c r="G1589">
        <v>0</v>
      </c>
      <c r="H1589" t="s">
        <v>602</v>
      </c>
      <c r="I1589">
        <v>7824484.68</v>
      </c>
      <c r="J1589" t="s">
        <v>641</v>
      </c>
    </row>
    <row r="1590" hidden="1" spans="1:10">
      <c r="A1590">
        <v>7</v>
      </c>
      <c r="B1590">
        <v>19</v>
      </c>
      <c r="C1590" t="s">
        <v>698</v>
      </c>
      <c r="D1590" t="s">
        <v>793</v>
      </c>
      <c r="E1590" t="s">
        <v>671</v>
      </c>
      <c r="F1590">
        <v>0</v>
      </c>
      <c r="G1590">
        <v>14037.38</v>
      </c>
      <c r="H1590" t="s">
        <v>602</v>
      </c>
      <c r="I1590">
        <v>7810447.3</v>
      </c>
      <c r="J1590" t="s">
        <v>641</v>
      </c>
    </row>
    <row r="1591" hidden="1" spans="1:10">
      <c r="A1591">
        <v>7</v>
      </c>
      <c r="B1591">
        <v>19</v>
      </c>
      <c r="C1591" t="s">
        <v>698</v>
      </c>
      <c r="D1591" t="s">
        <v>672</v>
      </c>
      <c r="E1591" t="s">
        <v>671</v>
      </c>
      <c r="F1591">
        <v>0</v>
      </c>
      <c r="G1591">
        <v>15308.03</v>
      </c>
      <c r="H1591" t="s">
        <v>602</v>
      </c>
      <c r="I1591">
        <v>7795139.27</v>
      </c>
      <c r="J1591" t="s">
        <v>641</v>
      </c>
    </row>
    <row r="1592" hidden="1" spans="1:10">
      <c r="A1592">
        <v>7</v>
      </c>
      <c r="B1592">
        <v>19</v>
      </c>
      <c r="C1592" t="s">
        <v>698</v>
      </c>
      <c r="D1592" t="s">
        <v>776</v>
      </c>
      <c r="E1592" t="s">
        <v>671</v>
      </c>
      <c r="F1592">
        <v>0</v>
      </c>
      <c r="G1592">
        <v>24713</v>
      </c>
      <c r="H1592" t="s">
        <v>602</v>
      </c>
      <c r="I1592">
        <v>7770426.27</v>
      </c>
      <c r="J1592" t="s">
        <v>641</v>
      </c>
    </row>
    <row r="1593" hidden="1" spans="1:10">
      <c r="A1593">
        <v>7</v>
      </c>
      <c r="B1593">
        <v>19</v>
      </c>
      <c r="C1593" t="s">
        <v>698</v>
      </c>
      <c r="D1593" t="s">
        <v>683</v>
      </c>
      <c r="E1593" t="s">
        <v>671</v>
      </c>
      <c r="F1593">
        <v>0</v>
      </c>
      <c r="G1593">
        <v>1270.68</v>
      </c>
      <c r="H1593" t="s">
        <v>602</v>
      </c>
      <c r="I1593">
        <v>7769155.59</v>
      </c>
      <c r="J1593" t="s">
        <v>641</v>
      </c>
    </row>
    <row r="1594" spans="1:10">
      <c r="A1594">
        <v>7</v>
      </c>
      <c r="B1594">
        <v>19</v>
      </c>
      <c r="C1594" t="s">
        <v>698</v>
      </c>
      <c r="D1594" t="s">
        <v>736</v>
      </c>
      <c r="E1594" t="s">
        <v>697</v>
      </c>
      <c r="F1594">
        <v>1367.9</v>
      </c>
      <c r="G1594">
        <v>0</v>
      </c>
      <c r="H1594" t="s">
        <v>602</v>
      </c>
      <c r="I1594">
        <v>7770523.49</v>
      </c>
      <c r="J1594" t="s">
        <v>641</v>
      </c>
    </row>
    <row r="1595" spans="1:10">
      <c r="A1595">
        <v>7</v>
      </c>
      <c r="B1595">
        <v>19</v>
      </c>
      <c r="C1595" t="s">
        <v>698</v>
      </c>
      <c r="D1595" t="s">
        <v>667</v>
      </c>
      <c r="E1595" t="s">
        <v>697</v>
      </c>
      <c r="F1595">
        <v>21966.45</v>
      </c>
      <c r="G1595">
        <v>0</v>
      </c>
      <c r="H1595" t="s">
        <v>602</v>
      </c>
      <c r="I1595">
        <v>7792489.94</v>
      </c>
      <c r="J1595" t="s">
        <v>641</v>
      </c>
    </row>
    <row r="1596" spans="1:10">
      <c r="A1596">
        <v>7</v>
      </c>
      <c r="B1596">
        <v>19</v>
      </c>
      <c r="C1596" t="s">
        <v>698</v>
      </c>
      <c r="D1596" t="s">
        <v>680</v>
      </c>
      <c r="E1596" t="s">
        <v>697</v>
      </c>
      <c r="F1596">
        <v>609.06</v>
      </c>
      <c r="G1596">
        <v>0</v>
      </c>
      <c r="H1596" t="s">
        <v>602</v>
      </c>
      <c r="I1596">
        <v>7793099</v>
      </c>
      <c r="J1596" t="s">
        <v>641</v>
      </c>
    </row>
    <row r="1597" hidden="1" spans="1:10">
      <c r="A1597">
        <v>7</v>
      </c>
      <c r="B1597">
        <v>19</v>
      </c>
      <c r="C1597" t="s">
        <v>698</v>
      </c>
      <c r="D1597" t="s">
        <v>805</v>
      </c>
      <c r="E1597" t="s">
        <v>697</v>
      </c>
      <c r="F1597">
        <v>66900</v>
      </c>
      <c r="G1597">
        <v>0</v>
      </c>
      <c r="H1597" t="s">
        <v>602</v>
      </c>
      <c r="I1597">
        <v>7859999</v>
      </c>
      <c r="J1597" t="s">
        <v>641</v>
      </c>
    </row>
    <row r="1598" hidden="1" spans="1:10">
      <c r="A1598">
        <v>7</v>
      </c>
      <c r="B1598">
        <v>22</v>
      </c>
      <c r="C1598" t="s">
        <v>700</v>
      </c>
      <c r="D1598" t="s">
        <v>751</v>
      </c>
      <c r="E1598" t="s">
        <v>671</v>
      </c>
      <c r="F1598">
        <v>0</v>
      </c>
      <c r="G1598">
        <v>980.51</v>
      </c>
      <c r="H1598" t="s">
        <v>602</v>
      </c>
      <c r="I1598">
        <v>7859018.49</v>
      </c>
      <c r="J1598" t="s">
        <v>641</v>
      </c>
    </row>
    <row r="1599" hidden="1" spans="1:10">
      <c r="A1599">
        <v>7</v>
      </c>
      <c r="B1599">
        <v>22</v>
      </c>
      <c r="C1599" t="s">
        <v>700</v>
      </c>
      <c r="D1599" t="s">
        <v>793</v>
      </c>
      <c r="E1599" t="s">
        <v>671</v>
      </c>
      <c r="F1599">
        <v>0</v>
      </c>
      <c r="G1599">
        <v>15408.1</v>
      </c>
      <c r="H1599" t="s">
        <v>602</v>
      </c>
      <c r="I1599">
        <v>7843610.39</v>
      </c>
      <c r="J1599" t="s">
        <v>641</v>
      </c>
    </row>
    <row r="1600" hidden="1" spans="1:10">
      <c r="A1600">
        <v>7</v>
      </c>
      <c r="B1600">
        <v>22</v>
      </c>
      <c r="C1600" t="s">
        <v>700</v>
      </c>
      <c r="D1600" t="s">
        <v>683</v>
      </c>
      <c r="E1600" t="s">
        <v>671</v>
      </c>
      <c r="F1600">
        <v>0</v>
      </c>
      <c r="G1600">
        <v>1250.67</v>
      </c>
      <c r="H1600" t="s">
        <v>602</v>
      </c>
      <c r="I1600">
        <v>7842359.72</v>
      </c>
      <c r="J1600" t="s">
        <v>641</v>
      </c>
    </row>
    <row r="1601" spans="1:10">
      <c r="A1601">
        <v>7</v>
      </c>
      <c r="B1601">
        <v>22</v>
      </c>
      <c r="C1601" t="s">
        <v>700</v>
      </c>
      <c r="D1601" t="s">
        <v>702</v>
      </c>
      <c r="E1601" t="s">
        <v>690</v>
      </c>
      <c r="F1601">
        <v>6090.69</v>
      </c>
      <c r="G1601">
        <v>0</v>
      </c>
      <c r="H1601" t="s">
        <v>602</v>
      </c>
      <c r="I1601">
        <v>7848450.41</v>
      </c>
      <c r="J1601" t="s">
        <v>641</v>
      </c>
    </row>
    <row r="1602" spans="1:10">
      <c r="A1602">
        <v>7</v>
      </c>
      <c r="B1602">
        <v>22</v>
      </c>
      <c r="C1602" t="s">
        <v>700</v>
      </c>
      <c r="D1602" t="s">
        <v>675</v>
      </c>
      <c r="E1602" t="s">
        <v>690</v>
      </c>
      <c r="F1602">
        <v>1288.02</v>
      </c>
      <c r="G1602">
        <v>0</v>
      </c>
      <c r="H1602" t="s">
        <v>602</v>
      </c>
      <c r="I1602">
        <v>7849738.43</v>
      </c>
      <c r="J1602" t="s">
        <v>641</v>
      </c>
    </row>
    <row r="1603" spans="1:10">
      <c r="A1603">
        <v>7</v>
      </c>
      <c r="B1603">
        <v>22</v>
      </c>
      <c r="C1603" t="s">
        <v>700</v>
      </c>
      <c r="D1603" t="s">
        <v>668</v>
      </c>
      <c r="E1603" t="s">
        <v>690</v>
      </c>
      <c r="F1603">
        <v>15126.88</v>
      </c>
      <c r="G1603">
        <v>0</v>
      </c>
      <c r="H1603" t="s">
        <v>602</v>
      </c>
      <c r="I1603">
        <v>7864865.31</v>
      </c>
      <c r="J1603" t="s">
        <v>641</v>
      </c>
    </row>
    <row r="1604" spans="1:10">
      <c r="A1604">
        <v>7</v>
      </c>
      <c r="B1604">
        <v>22</v>
      </c>
      <c r="C1604" t="s">
        <v>700</v>
      </c>
      <c r="D1604" t="s">
        <v>736</v>
      </c>
      <c r="E1604" t="s">
        <v>690</v>
      </c>
      <c r="F1604">
        <v>1407.84</v>
      </c>
      <c r="G1604">
        <v>0</v>
      </c>
      <c r="H1604" t="s">
        <v>602</v>
      </c>
      <c r="I1604">
        <v>7866273.15</v>
      </c>
      <c r="J1604" t="s">
        <v>641</v>
      </c>
    </row>
    <row r="1605" spans="1:10">
      <c r="A1605">
        <v>7</v>
      </c>
      <c r="B1605">
        <v>22</v>
      </c>
      <c r="C1605" t="s">
        <v>700</v>
      </c>
      <c r="D1605" t="s">
        <v>699</v>
      </c>
      <c r="E1605" t="s">
        <v>690</v>
      </c>
      <c r="F1605">
        <v>8157.53</v>
      </c>
      <c r="G1605">
        <v>0</v>
      </c>
      <c r="H1605" t="s">
        <v>602</v>
      </c>
      <c r="I1605">
        <v>7874430.68</v>
      </c>
      <c r="J1605" t="s">
        <v>641</v>
      </c>
    </row>
    <row r="1606" hidden="1" spans="1:10">
      <c r="A1606">
        <v>7</v>
      </c>
      <c r="B1606">
        <v>23</v>
      </c>
      <c r="C1606" t="s">
        <v>703</v>
      </c>
      <c r="D1606" t="s">
        <v>793</v>
      </c>
      <c r="E1606" t="s">
        <v>671</v>
      </c>
      <c r="F1606">
        <v>0</v>
      </c>
      <c r="G1606">
        <v>213012.13</v>
      </c>
      <c r="H1606" t="s">
        <v>602</v>
      </c>
      <c r="I1606">
        <v>7661418.55</v>
      </c>
      <c r="J1606" t="s">
        <v>641</v>
      </c>
    </row>
    <row r="1607" hidden="1" spans="1:10">
      <c r="A1607">
        <v>7</v>
      </c>
      <c r="B1607">
        <v>23</v>
      </c>
      <c r="C1607" t="s">
        <v>703</v>
      </c>
      <c r="D1607" t="s">
        <v>750</v>
      </c>
      <c r="E1607" t="s">
        <v>671</v>
      </c>
      <c r="F1607">
        <v>0</v>
      </c>
      <c r="G1607">
        <v>17869.38</v>
      </c>
      <c r="H1607" t="s">
        <v>602</v>
      </c>
      <c r="I1607">
        <v>7643549.17</v>
      </c>
      <c r="J1607" t="s">
        <v>641</v>
      </c>
    </row>
    <row r="1608" hidden="1" spans="1:10">
      <c r="A1608">
        <v>7</v>
      </c>
      <c r="B1608">
        <v>23</v>
      </c>
      <c r="C1608" t="s">
        <v>703</v>
      </c>
      <c r="D1608" t="s">
        <v>683</v>
      </c>
      <c r="E1608" t="s">
        <v>671</v>
      </c>
      <c r="F1608">
        <v>0</v>
      </c>
      <c r="G1608">
        <v>1230.66</v>
      </c>
      <c r="H1608" t="s">
        <v>602</v>
      </c>
      <c r="I1608">
        <v>7642318.51</v>
      </c>
      <c r="J1608" t="s">
        <v>641</v>
      </c>
    </row>
    <row r="1609" spans="1:10">
      <c r="A1609">
        <v>7</v>
      </c>
      <c r="B1609">
        <v>23</v>
      </c>
      <c r="C1609" t="s">
        <v>703</v>
      </c>
      <c r="D1609" t="s">
        <v>702</v>
      </c>
      <c r="E1609" t="s">
        <v>690</v>
      </c>
      <c r="F1609">
        <v>183010.2</v>
      </c>
      <c r="G1609">
        <v>0</v>
      </c>
      <c r="H1609" t="s">
        <v>602</v>
      </c>
      <c r="I1609">
        <v>7825328.71</v>
      </c>
      <c r="J1609" t="s">
        <v>641</v>
      </c>
    </row>
    <row r="1610" spans="1:10">
      <c r="A1610">
        <v>7</v>
      </c>
      <c r="B1610">
        <v>23</v>
      </c>
      <c r="C1610" t="s">
        <v>703</v>
      </c>
      <c r="D1610" t="s">
        <v>736</v>
      </c>
      <c r="E1610" t="s">
        <v>690</v>
      </c>
      <c r="F1610">
        <v>718.9</v>
      </c>
      <c r="G1610">
        <v>0</v>
      </c>
      <c r="H1610" t="s">
        <v>602</v>
      </c>
      <c r="I1610">
        <v>7826047.61</v>
      </c>
      <c r="J1610" t="s">
        <v>641</v>
      </c>
    </row>
    <row r="1611" spans="1:10">
      <c r="A1611">
        <v>7</v>
      </c>
      <c r="B1611">
        <v>23</v>
      </c>
      <c r="C1611" t="s">
        <v>703</v>
      </c>
      <c r="D1611" t="s">
        <v>673</v>
      </c>
      <c r="E1611" t="s">
        <v>690</v>
      </c>
      <c r="F1611">
        <v>40548.05</v>
      </c>
      <c r="G1611">
        <v>0</v>
      </c>
      <c r="H1611" t="s">
        <v>602</v>
      </c>
      <c r="I1611">
        <v>7866595.66</v>
      </c>
      <c r="J1611" t="s">
        <v>641</v>
      </c>
    </row>
    <row r="1612" hidden="1" spans="1:10">
      <c r="A1612">
        <v>7</v>
      </c>
      <c r="B1612">
        <v>24</v>
      </c>
      <c r="C1612" t="s">
        <v>704</v>
      </c>
      <c r="D1612" t="s">
        <v>683</v>
      </c>
      <c r="E1612" t="s">
        <v>671</v>
      </c>
      <c r="F1612">
        <v>0</v>
      </c>
      <c r="G1612">
        <v>4022.11</v>
      </c>
      <c r="H1612" t="s">
        <v>602</v>
      </c>
      <c r="I1612">
        <v>7862573.55</v>
      </c>
      <c r="J1612" t="s">
        <v>641</v>
      </c>
    </row>
    <row r="1613" hidden="1" spans="1:10">
      <c r="A1613">
        <v>7</v>
      </c>
      <c r="B1613">
        <v>24</v>
      </c>
      <c r="C1613" t="s">
        <v>704</v>
      </c>
      <c r="D1613" t="s">
        <v>776</v>
      </c>
      <c r="E1613" t="s">
        <v>671</v>
      </c>
      <c r="F1613">
        <v>0</v>
      </c>
      <c r="G1613">
        <v>2761.45</v>
      </c>
      <c r="H1613" t="s">
        <v>602</v>
      </c>
      <c r="I1613">
        <v>7859812.1</v>
      </c>
      <c r="J1613" t="s">
        <v>641</v>
      </c>
    </row>
    <row r="1614" hidden="1" spans="1:10">
      <c r="A1614">
        <v>7</v>
      </c>
      <c r="B1614">
        <v>24</v>
      </c>
      <c r="C1614" t="s">
        <v>704</v>
      </c>
      <c r="D1614" t="s">
        <v>672</v>
      </c>
      <c r="E1614" t="s">
        <v>671</v>
      </c>
      <c r="F1614">
        <v>0</v>
      </c>
      <c r="G1614">
        <v>7984.19</v>
      </c>
      <c r="H1614" t="s">
        <v>602</v>
      </c>
      <c r="I1614">
        <v>7851827.91</v>
      </c>
      <c r="J1614" t="s">
        <v>641</v>
      </c>
    </row>
    <row r="1615" hidden="1" spans="1:10">
      <c r="A1615">
        <v>7</v>
      </c>
      <c r="B1615">
        <v>24</v>
      </c>
      <c r="C1615" t="s">
        <v>704</v>
      </c>
      <c r="D1615" t="s">
        <v>793</v>
      </c>
      <c r="E1615" t="s">
        <v>671</v>
      </c>
      <c r="F1615">
        <v>0</v>
      </c>
      <c r="G1615">
        <v>45764.06</v>
      </c>
      <c r="H1615" t="s">
        <v>602</v>
      </c>
      <c r="I1615">
        <v>7806063.85</v>
      </c>
      <c r="J1615" t="s">
        <v>641</v>
      </c>
    </row>
    <row r="1616" spans="1:10">
      <c r="A1616">
        <v>7</v>
      </c>
      <c r="B1616">
        <v>24</v>
      </c>
      <c r="C1616" t="s">
        <v>704</v>
      </c>
      <c r="D1616" t="s">
        <v>702</v>
      </c>
      <c r="E1616" t="s">
        <v>697</v>
      </c>
      <c r="F1616">
        <v>46758.49</v>
      </c>
      <c r="G1616">
        <v>0</v>
      </c>
      <c r="H1616" t="s">
        <v>602</v>
      </c>
      <c r="I1616">
        <v>7852822.34</v>
      </c>
      <c r="J1616" t="s">
        <v>641</v>
      </c>
    </row>
    <row r="1617" spans="1:10">
      <c r="A1617">
        <v>7</v>
      </c>
      <c r="B1617">
        <v>24</v>
      </c>
      <c r="C1617" t="s">
        <v>704</v>
      </c>
      <c r="D1617" t="s">
        <v>721</v>
      </c>
      <c r="E1617" t="s">
        <v>697</v>
      </c>
      <c r="F1617">
        <v>36244.64</v>
      </c>
      <c r="G1617">
        <v>0</v>
      </c>
      <c r="H1617" t="s">
        <v>602</v>
      </c>
      <c r="I1617">
        <v>7889066.98</v>
      </c>
      <c r="J1617" t="s">
        <v>641</v>
      </c>
    </row>
    <row r="1618" spans="1:10">
      <c r="A1618">
        <v>7</v>
      </c>
      <c r="B1618">
        <v>24</v>
      </c>
      <c r="C1618" t="s">
        <v>704</v>
      </c>
      <c r="D1618" t="s">
        <v>675</v>
      </c>
      <c r="E1618" t="s">
        <v>697</v>
      </c>
      <c r="F1618">
        <v>559.15</v>
      </c>
      <c r="G1618">
        <v>0</v>
      </c>
      <c r="H1618" t="s">
        <v>602</v>
      </c>
      <c r="I1618">
        <v>7889626.13</v>
      </c>
      <c r="J1618" t="s">
        <v>641</v>
      </c>
    </row>
    <row r="1619" hidden="1" spans="1:10">
      <c r="A1619">
        <v>7</v>
      </c>
      <c r="B1619">
        <v>25</v>
      </c>
      <c r="C1619" t="s">
        <v>705</v>
      </c>
      <c r="D1619" t="s">
        <v>661</v>
      </c>
      <c r="E1619" t="s">
        <v>671</v>
      </c>
      <c r="F1619">
        <v>0</v>
      </c>
      <c r="G1619">
        <v>4992.62</v>
      </c>
      <c r="H1619" t="s">
        <v>602</v>
      </c>
      <c r="I1619">
        <v>7884633.51</v>
      </c>
      <c r="J1619" t="s">
        <v>641</v>
      </c>
    </row>
    <row r="1620" hidden="1" spans="1:10">
      <c r="A1620">
        <v>7</v>
      </c>
      <c r="B1620">
        <v>25</v>
      </c>
      <c r="C1620" t="s">
        <v>705</v>
      </c>
      <c r="D1620" t="s">
        <v>745</v>
      </c>
      <c r="E1620" t="s">
        <v>671</v>
      </c>
      <c r="F1620">
        <v>0</v>
      </c>
      <c r="G1620">
        <v>21101.08</v>
      </c>
      <c r="H1620" t="s">
        <v>602</v>
      </c>
      <c r="I1620">
        <v>7863532.43</v>
      </c>
      <c r="J1620" t="s">
        <v>641</v>
      </c>
    </row>
    <row r="1621" hidden="1" spans="1:10">
      <c r="A1621">
        <v>7</v>
      </c>
      <c r="B1621">
        <v>25</v>
      </c>
      <c r="C1621" t="s">
        <v>705</v>
      </c>
      <c r="D1621" t="s">
        <v>672</v>
      </c>
      <c r="E1621" t="s">
        <v>671</v>
      </c>
      <c r="F1621">
        <v>0</v>
      </c>
      <c r="G1621">
        <v>7894.15</v>
      </c>
      <c r="H1621" t="s">
        <v>602</v>
      </c>
      <c r="I1621">
        <v>7855638.28</v>
      </c>
      <c r="J1621" t="s">
        <v>641</v>
      </c>
    </row>
    <row r="1622" hidden="1" spans="1:10">
      <c r="A1622">
        <v>7</v>
      </c>
      <c r="B1622">
        <v>25</v>
      </c>
      <c r="C1622" t="s">
        <v>705</v>
      </c>
      <c r="D1622" t="s">
        <v>793</v>
      </c>
      <c r="E1622" t="s">
        <v>671</v>
      </c>
      <c r="F1622">
        <v>0</v>
      </c>
      <c r="G1622">
        <v>33557.69</v>
      </c>
      <c r="H1622" t="s">
        <v>602</v>
      </c>
      <c r="I1622">
        <v>7822080.59</v>
      </c>
      <c r="J1622" t="s">
        <v>641</v>
      </c>
    </row>
    <row r="1623" hidden="1" spans="1:10">
      <c r="A1623">
        <v>7</v>
      </c>
      <c r="B1623">
        <v>25</v>
      </c>
      <c r="C1623" t="s">
        <v>705</v>
      </c>
      <c r="D1623" t="s">
        <v>683</v>
      </c>
      <c r="E1623" t="s">
        <v>671</v>
      </c>
      <c r="F1623">
        <v>0</v>
      </c>
      <c r="G1623">
        <v>2651.39</v>
      </c>
      <c r="H1623" t="s">
        <v>602</v>
      </c>
      <c r="I1623">
        <v>7819429.2</v>
      </c>
      <c r="J1623" t="s">
        <v>641</v>
      </c>
    </row>
    <row r="1624" spans="1:10">
      <c r="A1624">
        <v>7</v>
      </c>
      <c r="B1624">
        <v>25</v>
      </c>
      <c r="C1624" t="s">
        <v>705</v>
      </c>
      <c r="D1624" t="s">
        <v>675</v>
      </c>
      <c r="E1624" t="s">
        <v>653</v>
      </c>
      <c r="F1624">
        <v>3844.14</v>
      </c>
      <c r="G1624">
        <v>0</v>
      </c>
      <c r="H1624" t="s">
        <v>602</v>
      </c>
      <c r="I1624">
        <v>7823273.34</v>
      </c>
      <c r="J1624" t="s">
        <v>641</v>
      </c>
    </row>
    <row r="1625" spans="1:10">
      <c r="A1625">
        <v>7</v>
      </c>
      <c r="B1625">
        <v>25</v>
      </c>
      <c r="C1625" t="s">
        <v>705</v>
      </c>
      <c r="D1625" t="s">
        <v>657</v>
      </c>
      <c r="E1625" t="s">
        <v>653</v>
      </c>
      <c r="F1625">
        <v>1288.03</v>
      </c>
      <c r="G1625">
        <v>0</v>
      </c>
      <c r="H1625" t="s">
        <v>602</v>
      </c>
      <c r="I1625">
        <v>7824561.37</v>
      </c>
      <c r="J1625" t="s">
        <v>641</v>
      </c>
    </row>
    <row r="1626" spans="1:10">
      <c r="A1626">
        <v>7</v>
      </c>
      <c r="B1626">
        <v>25</v>
      </c>
      <c r="C1626" t="s">
        <v>705</v>
      </c>
      <c r="D1626" t="s">
        <v>685</v>
      </c>
      <c r="E1626" t="s">
        <v>653</v>
      </c>
      <c r="F1626">
        <v>6869.49</v>
      </c>
      <c r="G1626">
        <v>0</v>
      </c>
      <c r="H1626" t="s">
        <v>602</v>
      </c>
      <c r="I1626">
        <v>7831430.86</v>
      </c>
      <c r="J1626" t="s">
        <v>641</v>
      </c>
    </row>
    <row r="1627" spans="1:10">
      <c r="A1627">
        <v>7</v>
      </c>
      <c r="B1627">
        <v>25</v>
      </c>
      <c r="C1627" t="s">
        <v>705</v>
      </c>
      <c r="D1627" t="s">
        <v>702</v>
      </c>
      <c r="E1627" t="s">
        <v>653</v>
      </c>
      <c r="F1627">
        <v>27827.45</v>
      </c>
      <c r="G1627">
        <v>0</v>
      </c>
      <c r="H1627" t="s">
        <v>602</v>
      </c>
      <c r="I1627">
        <v>7859258.31</v>
      </c>
      <c r="J1627" t="s">
        <v>641</v>
      </c>
    </row>
    <row r="1628" hidden="1" spans="1:10">
      <c r="A1628">
        <v>7</v>
      </c>
      <c r="B1628">
        <v>26</v>
      </c>
      <c r="C1628" t="s">
        <v>806</v>
      </c>
      <c r="D1628" t="s">
        <v>757</v>
      </c>
      <c r="E1628" t="s">
        <v>724</v>
      </c>
      <c r="F1628">
        <v>319200</v>
      </c>
      <c r="G1628">
        <v>0</v>
      </c>
      <c r="H1628" t="s">
        <v>602</v>
      </c>
      <c r="I1628">
        <v>8178458.31</v>
      </c>
      <c r="J1628" t="s">
        <v>758</v>
      </c>
    </row>
    <row r="1629" hidden="1" spans="1:10">
      <c r="A1629">
        <v>7</v>
      </c>
      <c r="B1629">
        <v>26</v>
      </c>
      <c r="C1629" t="s">
        <v>707</v>
      </c>
      <c r="D1629" t="s">
        <v>683</v>
      </c>
      <c r="E1629" t="s">
        <v>671</v>
      </c>
      <c r="F1629">
        <v>0</v>
      </c>
      <c r="G1629">
        <v>4492.35</v>
      </c>
      <c r="H1629" t="s">
        <v>602</v>
      </c>
      <c r="I1629">
        <v>8173965.96</v>
      </c>
      <c r="J1629" t="s">
        <v>641</v>
      </c>
    </row>
    <row r="1630" hidden="1" spans="1:10">
      <c r="A1630">
        <v>7</v>
      </c>
      <c r="B1630">
        <v>26</v>
      </c>
      <c r="C1630" t="s">
        <v>707</v>
      </c>
      <c r="D1630" t="s">
        <v>672</v>
      </c>
      <c r="E1630" t="s">
        <v>671</v>
      </c>
      <c r="F1630">
        <v>0</v>
      </c>
      <c r="G1630">
        <v>7794.09</v>
      </c>
      <c r="H1630" t="s">
        <v>602</v>
      </c>
      <c r="I1630">
        <v>8166171.87</v>
      </c>
      <c r="J1630" t="s">
        <v>641</v>
      </c>
    </row>
    <row r="1631" hidden="1" spans="1:10">
      <c r="A1631">
        <v>7</v>
      </c>
      <c r="B1631">
        <v>26</v>
      </c>
      <c r="C1631" t="s">
        <v>707</v>
      </c>
      <c r="D1631" t="s">
        <v>711</v>
      </c>
      <c r="E1631" t="s">
        <v>671</v>
      </c>
      <c r="F1631">
        <v>0</v>
      </c>
      <c r="G1631">
        <v>1260.66</v>
      </c>
      <c r="H1631" t="s">
        <v>602</v>
      </c>
      <c r="I1631">
        <v>8164911.21</v>
      </c>
      <c r="J1631" t="s">
        <v>641</v>
      </c>
    </row>
    <row r="1632" hidden="1" spans="1:10">
      <c r="A1632">
        <v>7</v>
      </c>
      <c r="B1632">
        <v>26</v>
      </c>
      <c r="C1632" t="s">
        <v>707</v>
      </c>
      <c r="D1632" t="s">
        <v>793</v>
      </c>
      <c r="E1632" t="s">
        <v>671</v>
      </c>
      <c r="F1632">
        <v>0</v>
      </c>
      <c r="G1632">
        <v>42812.63</v>
      </c>
      <c r="H1632" t="s">
        <v>602</v>
      </c>
      <c r="I1632">
        <v>8122098.58</v>
      </c>
      <c r="J1632" t="s">
        <v>641</v>
      </c>
    </row>
    <row r="1633" hidden="1" spans="1:10">
      <c r="A1633">
        <v>7</v>
      </c>
      <c r="B1633">
        <v>26</v>
      </c>
      <c r="C1633" t="s">
        <v>707</v>
      </c>
      <c r="D1633" t="s">
        <v>679</v>
      </c>
      <c r="E1633" t="s">
        <v>671</v>
      </c>
      <c r="F1633">
        <v>0</v>
      </c>
      <c r="G1633">
        <v>600.32</v>
      </c>
      <c r="H1633" t="s">
        <v>602</v>
      </c>
      <c r="I1633">
        <v>8121498.26</v>
      </c>
      <c r="J1633" t="s">
        <v>641</v>
      </c>
    </row>
    <row r="1634" spans="1:10">
      <c r="A1634">
        <v>7</v>
      </c>
      <c r="B1634">
        <v>26</v>
      </c>
      <c r="C1634" t="s">
        <v>707</v>
      </c>
      <c r="D1634" t="s">
        <v>675</v>
      </c>
      <c r="E1634" t="s">
        <v>653</v>
      </c>
      <c r="F1634">
        <v>3424.78</v>
      </c>
      <c r="G1634">
        <v>0</v>
      </c>
      <c r="H1634" t="s">
        <v>602</v>
      </c>
      <c r="I1634">
        <v>8124923.04</v>
      </c>
      <c r="J1634" t="s">
        <v>641</v>
      </c>
    </row>
    <row r="1635" spans="1:10">
      <c r="A1635">
        <v>7</v>
      </c>
      <c r="B1635">
        <v>26</v>
      </c>
      <c r="C1635" t="s">
        <v>707</v>
      </c>
      <c r="D1635" t="s">
        <v>657</v>
      </c>
      <c r="E1635" t="s">
        <v>653</v>
      </c>
      <c r="F1635">
        <v>1288.03</v>
      </c>
      <c r="G1635">
        <v>0</v>
      </c>
      <c r="H1635" t="s">
        <v>602</v>
      </c>
      <c r="I1635">
        <v>8126211.07</v>
      </c>
      <c r="J1635" t="s">
        <v>641</v>
      </c>
    </row>
    <row r="1636" spans="1:10">
      <c r="A1636">
        <v>7</v>
      </c>
      <c r="B1636">
        <v>26</v>
      </c>
      <c r="C1636" t="s">
        <v>707</v>
      </c>
      <c r="D1636" t="s">
        <v>721</v>
      </c>
      <c r="E1636" t="s">
        <v>653</v>
      </c>
      <c r="F1636">
        <v>18282.07</v>
      </c>
      <c r="G1636">
        <v>0</v>
      </c>
      <c r="H1636" t="s">
        <v>602</v>
      </c>
      <c r="I1636">
        <v>8144493.14</v>
      </c>
      <c r="J1636" t="s">
        <v>641</v>
      </c>
    </row>
    <row r="1637" spans="1:10">
      <c r="A1637">
        <v>7</v>
      </c>
      <c r="B1637">
        <v>26</v>
      </c>
      <c r="C1637" t="s">
        <v>707</v>
      </c>
      <c r="D1637" t="s">
        <v>680</v>
      </c>
      <c r="E1637" t="s">
        <v>653</v>
      </c>
      <c r="F1637">
        <v>619.05</v>
      </c>
      <c r="G1637">
        <v>0</v>
      </c>
      <c r="H1637" t="s">
        <v>602</v>
      </c>
      <c r="I1637">
        <v>8145112.19</v>
      </c>
      <c r="J1637" t="s">
        <v>641</v>
      </c>
    </row>
    <row r="1638" spans="1:10">
      <c r="A1638">
        <v>7</v>
      </c>
      <c r="B1638">
        <v>26</v>
      </c>
      <c r="C1638" t="s">
        <v>707</v>
      </c>
      <c r="D1638" t="s">
        <v>702</v>
      </c>
      <c r="E1638" t="s">
        <v>653</v>
      </c>
      <c r="F1638">
        <v>35705.43</v>
      </c>
      <c r="G1638">
        <v>0</v>
      </c>
      <c r="H1638" t="s">
        <v>602</v>
      </c>
      <c r="I1638">
        <v>8180817.62</v>
      </c>
      <c r="J1638" t="s">
        <v>641</v>
      </c>
    </row>
    <row r="1639" hidden="1" spans="1:10">
      <c r="A1639">
        <v>7</v>
      </c>
      <c r="B1639">
        <v>29</v>
      </c>
      <c r="C1639" t="s">
        <v>709</v>
      </c>
      <c r="D1639" t="s">
        <v>683</v>
      </c>
      <c r="E1639" t="s">
        <v>671</v>
      </c>
      <c r="F1639">
        <v>0</v>
      </c>
      <c r="G1639">
        <v>2761.45</v>
      </c>
      <c r="H1639" t="s">
        <v>602</v>
      </c>
      <c r="I1639">
        <v>8178056.17</v>
      </c>
      <c r="J1639" t="s">
        <v>641</v>
      </c>
    </row>
    <row r="1640" spans="1:10">
      <c r="A1640">
        <v>7</v>
      </c>
      <c r="B1640">
        <v>29</v>
      </c>
      <c r="C1640" t="s">
        <v>709</v>
      </c>
      <c r="D1640" t="s">
        <v>675</v>
      </c>
      <c r="E1640" t="s">
        <v>690</v>
      </c>
      <c r="F1640">
        <v>5761.19</v>
      </c>
      <c r="G1640">
        <v>0</v>
      </c>
      <c r="H1640" t="s">
        <v>602</v>
      </c>
      <c r="I1640">
        <v>8183817.36</v>
      </c>
      <c r="J1640" t="s">
        <v>641</v>
      </c>
    </row>
    <row r="1641" spans="1:10">
      <c r="A1641">
        <v>7</v>
      </c>
      <c r="B1641">
        <v>29</v>
      </c>
      <c r="C1641" t="s">
        <v>709</v>
      </c>
      <c r="D1641" t="s">
        <v>668</v>
      </c>
      <c r="E1641" t="s">
        <v>690</v>
      </c>
      <c r="F1641">
        <v>5142.14</v>
      </c>
      <c r="G1641">
        <v>0</v>
      </c>
      <c r="H1641" t="s">
        <v>602</v>
      </c>
      <c r="I1641">
        <v>8188959.5</v>
      </c>
      <c r="J1641" t="s">
        <v>641</v>
      </c>
    </row>
    <row r="1642" spans="1:10">
      <c r="A1642">
        <v>7</v>
      </c>
      <c r="B1642">
        <v>29</v>
      </c>
      <c r="C1642" t="s">
        <v>709</v>
      </c>
      <c r="D1642" t="s">
        <v>652</v>
      </c>
      <c r="E1642" t="s">
        <v>690</v>
      </c>
      <c r="F1642">
        <v>1487.72</v>
      </c>
      <c r="G1642">
        <v>0</v>
      </c>
      <c r="H1642" t="s">
        <v>602</v>
      </c>
      <c r="I1642">
        <v>8190447.22</v>
      </c>
      <c r="J1642" t="s">
        <v>641</v>
      </c>
    </row>
    <row r="1643" hidden="1" spans="1:10">
      <c r="A1643">
        <v>7</v>
      </c>
      <c r="B1643">
        <v>30</v>
      </c>
      <c r="C1643" t="s">
        <v>807</v>
      </c>
      <c r="D1643" t="s">
        <v>723</v>
      </c>
      <c r="E1643" t="s">
        <v>808</v>
      </c>
      <c r="F1643">
        <v>1247730</v>
      </c>
      <c r="G1643">
        <v>0</v>
      </c>
      <c r="H1643" t="s">
        <v>602</v>
      </c>
      <c r="I1643">
        <v>9438177.22</v>
      </c>
      <c r="J1643" t="s">
        <v>758</v>
      </c>
    </row>
    <row r="1644" hidden="1" spans="1:10">
      <c r="A1644">
        <v>7</v>
      </c>
      <c r="B1644">
        <v>30</v>
      </c>
      <c r="C1644" t="s">
        <v>712</v>
      </c>
      <c r="D1644" t="s">
        <v>737</v>
      </c>
      <c r="E1644" t="s">
        <v>671</v>
      </c>
      <c r="F1644">
        <v>0</v>
      </c>
      <c r="G1644">
        <v>1760.92</v>
      </c>
      <c r="H1644" t="s">
        <v>602</v>
      </c>
      <c r="I1644">
        <v>9436416.3</v>
      </c>
      <c r="J1644" t="s">
        <v>641</v>
      </c>
    </row>
    <row r="1645" hidden="1" spans="1:10">
      <c r="A1645">
        <v>7</v>
      </c>
      <c r="B1645">
        <v>30</v>
      </c>
      <c r="C1645" t="s">
        <v>712</v>
      </c>
      <c r="D1645" t="s">
        <v>683</v>
      </c>
      <c r="E1645" t="s">
        <v>671</v>
      </c>
      <c r="F1645">
        <v>0</v>
      </c>
      <c r="G1645">
        <v>2581.37</v>
      </c>
      <c r="H1645" t="s">
        <v>602</v>
      </c>
      <c r="I1645">
        <v>9433834.93</v>
      </c>
      <c r="J1645" t="s">
        <v>641</v>
      </c>
    </row>
    <row r="1646" hidden="1" spans="1:10">
      <c r="A1646">
        <v>7</v>
      </c>
      <c r="B1646">
        <v>30</v>
      </c>
      <c r="C1646" t="s">
        <v>712</v>
      </c>
      <c r="D1646" t="s">
        <v>661</v>
      </c>
      <c r="E1646" t="s">
        <v>671</v>
      </c>
      <c r="F1646">
        <v>0</v>
      </c>
      <c r="G1646">
        <v>5282.77</v>
      </c>
      <c r="H1646" t="s">
        <v>602</v>
      </c>
      <c r="I1646">
        <v>9428552.16</v>
      </c>
      <c r="J1646" t="s">
        <v>641</v>
      </c>
    </row>
    <row r="1647" hidden="1" spans="1:10">
      <c r="A1647">
        <v>7</v>
      </c>
      <c r="B1647">
        <v>30</v>
      </c>
      <c r="C1647" t="s">
        <v>712</v>
      </c>
      <c r="D1647" t="s">
        <v>745</v>
      </c>
      <c r="E1647" t="s">
        <v>671</v>
      </c>
      <c r="F1647">
        <v>0</v>
      </c>
      <c r="G1647">
        <v>62432.76</v>
      </c>
      <c r="H1647" t="s">
        <v>602</v>
      </c>
      <c r="I1647">
        <v>9366119.4</v>
      </c>
      <c r="J1647" t="s">
        <v>641</v>
      </c>
    </row>
    <row r="1648" hidden="1" spans="1:10">
      <c r="A1648">
        <v>7</v>
      </c>
      <c r="B1648">
        <v>30</v>
      </c>
      <c r="C1648" t="s">
        <v>712</v>
      </c>
      <c r="D1648" t="s">
        <v>711</v>
      </c>
      <c r="E1648" t="s">
        <v>671</v>
      </c>
      <c r="F1648">
        <v>0</v>
      </c>
      <c r="G1648">
        <v>1260.66</v>
      </c>
      <c r="H1648" t="s">
        <v>602</v>
      </c>
      <c r="I1648">
        <v>9364858.74</v>
      </c>
      <c r="J1648" t="s">
        <v>641</v>
      </c>
    </row>
    <row r="1649" spans="1:10">
      <c r="A1649">
        <v>7</v>
      </c>
      <c r="B1649">
        <v>30</v>
      </c>
      <c r="C1649" t="s">
        <v>712</v>
      </c>
      <c r="D1649" t="s">
        <v>675</v>
      </c>
      <c r="E1649" t="s">
        <v>653</v>
      </c>
      <c r="F1649">
        <v>6519.98</v>
      </c>
      <c r="G1649">
        <v>0</v>
      </c>
      <c r="H1649" t="s">
        <v>602</v>
      </c>
      <c r="I1649">
        <v>9371378.72</v>
      </c>
      <c r="J1649" t="s">
        <v>641</v>
      </c>
    </row>
    <row r="1650" spans="1:10">
      <c r="A1650">
        <v>7</v>
      </c>
      <c r="B1650">
        <v>30</v>
      </c>
      <c r="C1650" t="s">
        <v>712</v>
      </c>
      <c r="D1650" t="s">
        <v>652</v>
      </c>
      <c r="E1650" t="s">
        <v>653</v>
      </c>
      <c r="F1650">
        <v>1507.69</v>
      </c>
      <c r="G1650">
        <v>0</v>
      </c>
      <c r="H1650" t="s">
        <v>602</v>
      </c>
      <c r="I1650">
        <v>9372886.41</v>
      </c>
      <c r="J1650" t="s">
        <v>641</v>
      </c>
    </row>
    <row r="1651" spans="1:10">
      <c r="A1651">
        <v>7</v>
      </c>
      <c r="B1651">
        <v>30</v>
      </c>
      <c r="C1651" t="s">
        <v>712</v>
      </c>
      <c r="D1651" t="s">
        <v>668</v>
      </c>
      <c r="E1651" t="s">
        <v>653</v>
      </c>
      <c r="F1651">
        <v>16025.51</v>
      </c>
      <c r="G1651">
        <v>0</v>
      </c>
      <c r="H1651" t="s">
        <v>602</v>
      </c>
      <c r="I1651">
        <v>9388911.92</v>
      </c>
      <c r="J1651" t="s">
        <v>641</v>
      </c>
    </row>
    <row r="1652" spans="1:10">
      <c r="A1652">
        <v>7</v>
      </c>
      <c r="B1652">
        <v>30</v>
      </c>
      <c r="C1652" t="s">
        <v>712</v>
      </c>
      <c r="D1652" t="s">
        <v>673</v>
      </c>
      <c r="E1652" t="s">
        <v>653</v>
      </c>
      <c r="F1652">
        <v>16275.14</v>
      </c>
      <c r="G1652">
        <v>0</v>
      </c>
      <c r="H1652" t="s">
        <v>602</v>
      </c>
      <c r="I1652">
        <v>9405187.06</v>
      </c>
      <c r="J1652" t="s">
        <v>641</v>
      </c>
    </row>
    <row r="1653" spans="1:10">
      <c r="A1653">
        <v>7</v>
      </c>
      <c r="B1653">
        <v>30</v>
      </c>
      <c r="C1653" t="s">
        <v>712</v>
      </c>
      <c r="D1653" t="s">
        <v>657</v>
      </c>
      <c r="E1653" t="s">
        <v>653</v>
      </c>
      <c r="F1653">
        <v>1288.03</v>
      </c>
      <c r="G1653">
        <v>0</v>
      </c>
      <c r="H1653" t="s">
        <v>602</v>
      </c>
      <c r="I1653">
        <v>9406475.09</v>
      </c>
      <c r="J1653" t="s">
        <v>641</v>
      </c>
    </row>
    <row r="1654" spans="1:10">
      <c r="A1654">
        <v>7</v>
      </c>
      <c r="B1654">
        <v>30</v>
      </c>
      <c r="C1654" t="s">
        <v>712</v>
      </c>
      <c r="D1654" t="s">
        <v>721</v>
      </c>
      <c r="E1654" t="s">
        <v>653</v>
      </c>
      <c r="F1654">
        <v>18371.94</v>
      </c>
      <c r="G1654">
        <v>0</v>
      </c>
      <c r="H1654" t="s">
        <v>602</v>
      </c>
      <c r="I1654">
        <v>9424847.03</v>
      </c>
      <c r="J1654" t="s">
        <v>641</v>
      </c>
    </row>
    <row r="1655" hidden="1" spans="1:10">
      <c r="A1655">
        <v>7</v>
      </c>
      <c r="B1655">
        <v>31</v>
      </c>
      <c r="C1655" t="s">
        <v>713</v>
      </c>
      <c r="D1655" t="s">
        <v>737</v>
      </c>
      <c r="E1655" t="s">
        <v>671</v>
      </c>
      <c r="F1655">
        <v>0</v>
      </c>
      <c r="G1655">
        <v>3381.78</v>
      </c>
      <c r="H1655" t="s">
        <v>602</v>
      </c>
      <c r="I1655">
        <v>9421465.25</v>
      </c>
      <c r="J1655" t="s">
        <v>641</v>
      </c>
    </row>
    <row r="1656" hidden="1" spans="1:10">
      <c r="A1656">
        <v>7</v>
      </c>
      <c r="B1656">
        <v>31</v>
      </c>
      <c r="C1656" t="s">
        <v>713</v>
      </c>
      <c r="D1656" t="s">
        <v>793</v>
      </c>
      <c r="E1656" t="s">
        <v>671</v>
      </c>
      <c r="F1656">
        <v>0</v>
      </c>
      <c r="G1656">
        <v>10145.35</v>
      </c>
      <c r="H1656" t="s">
        <v>602</v>
      </c>
      <c r="I1656">
        <v>9411319.9</v>
      </c>
      <c r="J1656" t="s">
        <v>641</v>
      </c>
    </row>
    <row r="1657" hidden="1" spans="1:10">
      <c r="A1657">
        <v>7</v>
      </c>
      <c r="B1657">
        <v>31</v>
      </c>
      <c r="C1657" t="s">
        <v>713</v>
      </c>
      <c r="D1657" t="s">
        <v>683</v>
      </c>
      <c r="E1657" t="s">
        <v>671</v>
      </c>
      <c r="F1657">
        <v>0</v>
      </c>
      <c r="G1657">
        <v>3481.86</v>
      </c>
      <c r="H1657" t="s">
        <v>602</v>
      </c>
      <c r="I1657">
        <v>9407838.04</v>
      </c>
      <c r="J1657" t="s">
        <v>641</v>
      </c>
    </row>
    <row r="1658" hidden="1" spans="1:10">
      <c r="A1658">
        <v>7</v>
      </c>
      <c r="B1658">
        <v>31</v>
      </c>
      <c r="C1658" t="s">
        <v>713</v>
      </c>
      <c r="D1658" t="s">
        <v>661</v>
      </c>
      <c r="E1658" t="s">
        <v>671</v>
      </c>
      <c r="F1658">
        <v>0</v>
      </c>
      <c r="G1658">
        <v>5282.77</v>
      </c>
      <c r="H1658" t="s">
        <v>602</v>
      </c>
      <c r="I1658">
        <v>9402555.27</v>
      </c>
      <c r="J1658" t="s">
        <v>641</v>
      </c>
    </row>
    <row r="1659" hidden="1" spans="1:10">
      <c r="A1659">
        <v>7</v>
      </c>
      <c r="B1659">
        <v>31</v>
      </c>
      <c r="C1659" t="s">
        <v>713</v>
      </c>
      <c r="D1659" t="s">
        <v>646</v>
      </c>
      <c r="E1659" t="s">
        <v>671</v>
      </c>
      <c r="F1659">
        <v>0</v>
      </c>
      <c r="G1659">
        <v>1100.58</v>
      </c>
      <c r="H1659" t="s">
        <v>602</v>
      </c>
      <c r="I1659">
        <v>9401454.69</v>
      </c>
      <c r="J1659" t="s">
        <v>641</v>
      </c>
    </row>
    <row r="1660" spans="1:10">
      <c r="A1660">
        <v>7</v>
      </c>
      <c r="B1660">
        <v>31</v>
      </c>
      <c r="C1660" t="s">
        <v>713</v>
      </c>
      <c r="D1660" t="s">
        <v>668</v>
      </c>
      <c r="E1660" t="s">
        <v>653</v>
      </c>
      <c r="F1660">
        <v>5441.68</v>
      </c>
      <c r="G1660">
        <v>0</v>
      </c>
      <c r="H1660" t="s">
        <v>602</v>
      </c>
      <c r="I1660">
        <v>9406896.37</v>
      </c>
      <c r="J1660" t="s">
        <v>641</v>
      </c>
    </row>
    <row r="1661" spans="1:10">
      <c r="A1661">
        <v>7</v>
      </c>
      <c r="B1661">
        <v>31</v>
      </c>
      <c r="C1661" t="s">
        <v>713</v>
      </c>
      <c r="D1661" t="s">
        <v>652</v>
      </c>
      <c r="E1661" t="s">
        <v>653</v>
      </c>
      <c r="F1661">
        <v>9495.47</v>
      </c>
      <c r="G1661">
        <v>0</v>
      </c>
      <c r="H1661" t="s">
        <v>602</v>
      </c>
      <c r="I1661">
        <v>9416391.84</v>
      </c>
      <c r="J1661" t="s">
        <v>641</v>
      </c>
    </row>
    <row r="1662" spans="1:10">
      <c r="A1662">
        <v>7</v>
      </c>
      <c r="B1662">
        <v>31</v>
      </c>
      <c r="C1662" t="s">
        <v>713</v>
      </c>
      <c r="D1662" t="s">
        <v>667</v>
      </c>
      <c r="E1662" t="s">
        <v>653</v>
      </c>
      <c r="F1662">
        <v>199974.56</v>
      </c>
      <c r="G1662">
        <v>0</v>
      </c>
      <c r="H1662" t="s">
        <v>602</v>
      </c>
      <c r="I1662">
        <v>9616366.4</v>
      </c>
      <c r="J1662" t="s">
        <v>641</v>
      </c>
    </row>
    <row r="1663" spans="1:10">
      <c r="A1663">
        <v>7</v>
      </c>
      <c r="B1663">
        <v>31</v>
      </c>
      <c r="C1663" t="s">
        <v>713</v>
      </c>
      <c r="D1663" t="s">
        <v>673</v>
      </c>
      <c r="E1663" t="s">
        <v>653</v>
      </c>
      <c r="F1663">
        <v>8287.34</v>
      </c>
      <c r="G1663">
        <v>0</v>
      </c>
      <c r="H1663" t="s">
        <v>602</v>
      </c>
      <c r="I1663">
        <v>9624653.74</v>
      </c>
      <c r="J1663" t="s">
        <v>641</v>
      </c>
    </row>
    <row r="1664" spans="1:10">
      <c r="A1664">
        <v>7</v>
      </c>
      <c r="B1664">
        <v>31</v>
      </c>
      <c r="C1664" t="s">
        <v>713</v>
      </c>
      <c r="D1664" t="s">
        <v>685</v>
      </c>
      <c r="E1664" t="s">
        <v>653</v>
      </c>
      <c r="F1664">
        <v>7159.06</v>
      </c>
      <c r="G1664">
        <v>0</v>
      </c>
      <c r="H1664" t="s">
        <v>602</v>
      </c>
      <c r="I1664">
        <v>9631812.8</v>
      </c>
      <c r="J1664" t="s">
        <v>641</v>
      </c>
    </row>
    <row r="1665" spans="1:10">
      <c r="A1665">
        <v>7</v>
      </c>
      <c r="B1665">
        <v>31</v>
      </c>
      <c r="C1665" t="s">
        <v>713</v>
      </c>
      <c r="D1665" t="s">
        <v>675</v>
      </c>
      <c r="E1665" t="s">
        <v>653</v>
      </c>
      <c r="F1665">
        <v>7069.17</v>
      </c>
      <c r="G1665">
        <v>0</v>
      </c>
      <c r="H1665" t="s">
        <v>602</v>
      </c>
      <c r="I1665">
        <v>9638881.97</v>
      </c>
      <c r="J1665" t="s">
        <v>641</v>
      </c>
    </row>
    <row r="1666" spans="1:10">
      <c r="A1666">
        <v>7</v>
      </c>
      <c r="B1666">
        <v>31</v>
      </c>
      <c r="C1666" t="s">
        <v>713</v>
      </c>
      <c r="D1666" t="s">
        <v>702</v>
      </c>
      <c r="E1666" t="s">
        <v>653</v>
      </c>
      <c r="F1666">
        <v>21117.72</v>
      </c>
      <c r="G1666">
        <v>0</v>
      </c>
      <c r="H1666" t="s">
        <v>602</v>
      </c>
      <c r="I1666">
        <v>9659999.69</v>
      </c>
      <c r="J1666" t="s">
        <v>641</v>
      </c>
    </row>
    <row r="1667" spans="1:10">
      <c r="A1667">
        <v>7</v>
      </c>
      <c r="B1667">
        <v>31</v>
      </c>
      <c r="C1667" t="s">
        <v>713</v>
      </c>
      <c r="D1667" t="s">
        <v>736</v>
      </c>
      <c r="E1667" t="s">
        <v>653</v>
      </c>
      <c r="F1667">
        <v>728.88</v>
      </c>
      <c r="G1667">
        <v>0</v>
      </c>
      <c r="H1667" t="s">
        <v>602</v>
      </c>
      <c r="I1667">
        <v>9660728.57</v>
      </c>
      <c r="J1667" t="s">
        <v>641</v>
      </c>
    </row>
    <row r="1668" hidden="1" spans="4:9">
      <c r="D1668" t="s">
        <v>726</v>
      </c>
      <c r="F1668">
        <v>24030063.84</v>
      </c>
      <c r="G1668">
        <v>21050322.71</v>
      </c>
      <c r="H1668" t="s">
        <v>602</v>
      </c>
      <c r="I1668">
        <v>9660728.57</v>
      </c>
    </row>
    <row r="1669" hidden="1" spans="4:9">
      <c r="D1669" t="s">
        <v>727</v>
      </c>
      <c r="F1669">
        <v>72148149.33</v>
      </c>
      <c r="G1669">
        <v>73971546.02</v>
      </c>
      <c r="H1669" t="s">
        <v>602</v>
      </c>
      <c r="I1669">
        <v>9660728.57</v>
      </c>
    </row>
    <row r="1670" hidden="1" spans="1:10">
      <c r="A1670">
        <v>8</v>
      </c>
      <c r="B1670">
        <v>1</v>
      </c>
      <c r="C1670" t="s">
        <v>730</v>
      </c>
      <c r="D1670" t="s">
        <v>793</v>
      </c>
      <c r="E1670" t="s">
        <v>671</v>
      </c>
      <c r="F1670">
        <v>0</v>
      </c>
      <c r="G1670">
        <v>3001.58</v>
      </c>
      <c r="H1670" t="s">
        <v>602</v>
      </c>
      <c r="I1670">
        <v>9657726.99</v>
      </c>
      <c r="J1670" t="s">
        <v>641</v>
      </c>
    </row>
    <row r="1671" hidden="1" spans="1:10">
      <c r="A1671">
        <v>8</v>
      </c>
      <c r="B1671">
        <v>1</v>
      </c>
      <c r="C1671" t="s">
        <v>730</v>
      </c>
      <c r="D1671" t="s">
        <v>682</v>
      </c>
      <c r="E1671" t="s">
        <v>671</v>
      </c>
      <c r="F1671">
        <v>0</v>
      </c>
      <c r="G1671">
        <v>3551.87</v>
      </c>
      <c r="H1671" t="s">
        <v>602</v>
      </c>
      <c r="I1671">
        <v>9654175.12</v>
      </c>
      <c r="J1671" t="s">
        <v>641</v>
      </c>
    </row>
    <row r="1672" hidden="1" spans="1:10">
      <c r="A1672">
        <v>8</v>
      </c>
      <c r="B1672">
        <v>1</v>
      </c>
      <c r="C1672" t="s">
        <v>730</v>
      </c>
      <c r="D1672" t="s">
        <v>711</v>
      </c>
      <c r="E1672" t="s">
        <v>671</v>
      </c>
      <c r="F1672">
        <v>0</v>
      </c>
      <c r="G1672">
        <v>8154.3</v>
      </c>
      <c r="H1672" t="s">
        <v>602</v>
      </c>
      <c r="I1672">
        <v>9646020.82</v>
      </c>
      <c r="J1672" t="s">
        <v>641</v>
      </c>
    </row>
    <row r="1673" hidden="1" spans="1:10">
      <c r="A1673">
        <v>8</v>
      </c>
      <c r="B1673">
        <v>1</v>
      </c>
      <c r="C1673" t="s">
        <v>730</v>
      </c>
      <c r="D1673" t="s">
        <v>661</v>
      </c>
      <c r="E1673" t="s">
        <v>671</v>
      </c>
      <c r="F1673">
        <v>0</v>
      </c>
      <c r="G1673">
        <v>24542.88</v>
      </c>
      <c r="H1673" t="s">
        <v>602</v>
      </c>
      <c r="I1673">
        <v>9621477.94</v>
      </c>
      <c r="J1673" t="s">
        <v>641</v>
      </c>
    </row>
    <row r="1674" hidden="1" spans="1:10">
      <c r="A1674">
        <v>8</v>
      </c>
      <c r="B1674">
        <v>1</v>
      </c>
      <c r="C1674" t="s">
        <v>730</v>
      </c>
      <c r="D1674" t="s">
        <v>692</v>
      </c>
      <c r="E1674" t="s">
        <v>671</v>
      </c>
      <c r="F1674">
        <v>0</v>
      </c>
      <c r="G1674">
        <v>1600.84</v>
      </c>
      <c r="H1674" t="s">
        <v>602</v>
      </c>
      <c r="I1674">
        <v>9619877.1</v>
      </c>
      <c r="J1674" t="s">
        <v>641</v>
      </c>
    </row>
    <row r="1675" hidden="1" spans="1:10">
      <c r="A1675">
        <v>8</v>
      </c>
      <c r="B1675">
        <v>1</v>
      </c>
      <c r="C1675" t="s">
        <v>730</v>
      </c>
      <c r="D1675" t="s">
        <v>683</v>
      </c>
      <c r="E1675" t="s">
        <v>671</v>
      </c>
      <c r="F1675">
        <v>0</v>
      </c>
      <c r="G1675">
        <v>4412.33</v>
      </c>
      <c r="H1675" t="s">
        <v>602</v>
      </c>
      <c r="I1675">
        <v>9615464.77</v>
      </c>
      <c r="J1675" t="s">
        <v>641</v>
      </c>
    </row>
    <row r="1676" spans="1:10">
      <c r="A1676">
        <v>8</v>
      </c>
      <c r="B1676">
        <v>1</v>
      </c>
      <c r="C1676" t="s">
        <v>730</v>
      </c>
      <c r="D1676" t="s">
        <v>702</v>
      </c>
      <c r="E1676" t="s">
        <v>653</v>
      </c>
      <c r="F1676">
        <v>7648.29</v>
      </c>
      <c r="G1676">
        <v>0</v>
      </c>
      <c r="H1676" t="s">
        <v>602</v>
      </c>
      <c r="I1676">
        <v>9623113.06</v>
      </c>
      <c r="J1676" t="s">
        <v>641</v>
      </c>
    </row>
    <row r="1677" spans="1:10">
      <c r="A1677">
        <v>8</v>
      </c>
      <c r="B1677">
        <v>1</v>
      </c>
      <c r="C1677" t="s">
        <v>730</v>
      </c>
      <c r="D1677" t="s">
        <v>657</v>
      </c>
      <c r="E1677" t="s">
        <v>653</v>
      </c>
      <c r="F1677">
        <v>3354.86</v>
      </c>
      <c r="G1677">
        <v>0</v>
      </c>
      <c r="H1677" t="s">
        <v>602</v>
      </c>
      <c r="I1677">
        <v>9626467.92</v>
      </c>
      <c r="J1677" t="s">
        <v>641</v>
      </c>
    </row>
    <row r="1678" spans="1:10">
      <c r="A1678">
        <v>8</v>
      </c>
      <c r="B1678">
        <v>1</v>
      </c>
      <c r="C1678" t="s">
        <v>730</v>
      </c>
      <c r="D1678" t="s">
        <v>667</v>
      </c>
      <c r="E1678" t="s">
        <v>653</v>
      </c>
      <c r="F1678">
        <v>94705.34</v>
      </c>
      <c r="G1678">
        <v>0</v>
      </c>
      <c r="H1678" t="s">
        <v>602</v>
      </c>
      <c r="I1678">
        <v>9721173.26</v>
      </c>
      <c r="J1678" t="s">
        <v>641</v>
      </c>
    </row>
    <row r="1679" spans="1:10">
      <c r="A1679">
        <v>8</v>
      </c>
      <c r="B1679">
        <v>1</v>
      </c>
      <c r="C1679" t="s">
        <v>730</v>
      </c>
      <c r="D1679" t="s">
        <v>668</v>
      </c>
      <c r="E1679" t="s">
        <v>653</v>
      </c>
      <c r="F1679">
        <v>9685.21</v>
      </c>
      <c r="G1679">
        <v>0</v>
      </c>
      <c r="H1679" t="s">
        <v>602</v>
      </c>
      <c r="I1679">
        <v>9730858.47</v>
      </c>
      <c r="J1679" t="s">
        <v>641</v>
      </c>
    </row>
    <row r="1680" spans="1:10">
      <c r="A1680">
        <v>8</v>
      </c>
      <c r="B1680">
        <v>1</v>
      </c>
      <c r="C1680" t="s">
        <v>730</v>
      </c>
      <c r="D1680" t="s">
        <v>652</v>
      </c>
      <c r="E1680" t="s">
        <v>653</v>
      </c>
      <c r="F1680">
        <v>1637.5</v>
      </c>
      <c r="G1680">
        <v>0</v>
      </c>
      <c r="H1680" t="s">
        <v>602</v>
      </c>
      <c r="I1680">
        <v>9732495.97</v>
      </c>
      <c r="J1680" t="s">
        <v>641</v>
      </c>
    </row>
    <row r="1681" spans="1:10">
      <c r="A1681">
        <v>8</v>
      </c>
      <c r="B1681">
        <v>1</v>
      </c>
      <c r="C1681" t="s">
        <v>730</v>
      </c>
      <c r="D1681" t="s">
        <v>675</v>
      </c>
      <c r="E1681" t="s">
        <v>653</v>
      </c>
      <c r="F1681">
        <v>3744.27</v>
      </c>
      <c r="G1681">
        <v>0</v>
      </c>
      <c r="H1681" t="s">
        <v>602</v>
      </c>
      <c r="I1681">
        <v>9736240.24</v>
      </c>
      <c r="J1681" t="s">
        <v>641</v>
      </c>
    </row>
    <row r="1682" hidden="1" spans="1:10">
      <c r="A1682">
        <v>8</v>
      </c>
      <c r="B1682">
        <v>2</v>
      </c>
      <c r="C1682" t="s">
        <v>720</v>
      </c>
      <c r="D1682" t="s">
        <v>711</v>
      </c>
      <c r="E1682" t="s">
        <v>671</v>
      </c>
      <c r="F1682">
        <v>0</v>
      </c>
      <c r="G1682">
        <v>5883.09</v>
      </c>
      <c r="H1682" t="s">
        <v>602</v>
      </c>
      <c r="I1682">
        <v>9730357.15</v>
      </c>
      <c r="J1682" t="s">
        <v>641</v>
      </c>
    </row>
    <row r="1683" hidden="1" spans="1:10">
      <c r="A1683">
        <v>8</v>
      </c>
      <c r="B1683">
        <v>2</v>
      </c>
      <c r="C1683" t="s">
        <v>720</v>
      </c>
      <c r="D1683" t="s">
        <v>745</v>
      </c>
      <c r="E1683" t="s">
        <v>671</v>
      </c>
      <c r="F1683">
        <v>0</v>
      </c>
      <c r="G1683">
        <v>69586.52</v>
      </c>
      <c r="H1683" t="s">
        <v>602</v>
      </c>
      <c r="I1683">
        <v>9660770.63</v>
      </c>
      <c r="J1683" t="s">
        <v>641</v>
      </c>
    </row>
    <row r="1684" hidden="1" spans="1:10">
      <c r="A1684">
        <v>8</v>
      </c>
      <c r="B1684">
        <v>2</v>
      </c>
      <c r="C1684" t="s">
        <v>720</v>
      </c>
      <c r="D1684" t="s">
        <v>683</v>
      </c>
      <c r="E1684" t="s">
        <v>671</v>
      </c>
      <c r="F1684">
        <v>0</v>
      </c>
      <c r="G1684">
        <v>4992.65</v>
      </c>
      <c r="H1684" t="s">
        <v>602</v>
      </c>
      <c r="I1684">
        <v>9655777.98</v>
      </c>
      <c r="J1684" t="s">
        <v>641</v>
      </c>
    </row>
    <row r="1685" hidden="1" spans="1:10">
      <c r="A1685">
        <v>8</v>
      </c>
      <c r="B1685">
        <v>2</v>
      </c>
      <c r="C1685" t="s">
        <v>720</v>
      </c>
      <c r="D1685" t="s">
        <v>679</v>
      </c>
      <c r="E1685" t="s">
        <v>671</v>
      </c>
      <c r="F1685">
        <v>0</v>
      </c>
      <c r="G1685">
        <v>590.31</v>
      </c>
      <c r="H1685" t="s">
        <v>602</v>
      </c>
      <c r="I1685">
        <v>9655187.67</v>
      </c>
      <c r="J1685" t="s">
        <v>641</v>
      </c>
    </row>
    <row r="1686" spans="1:10">
      <c r="A1686">
        <v>8</v>
      </c>
      <c r="B1686">
        <v>2</v>
      </c>
      <c r="C1686" t="s">
        <v>720</v>
      </c>
      <c r="D1686" t="s">
        <v>657</v>
      </c>
      <c r="E1686" t="s">
        <v>697</v>
      </c>
      <c r="F1686">
        <v>7159.06</v>
      </c>
      <c r="G1686">
        <v>0</v>
      </c>
      <c r="H1686" t="s">
        <v>602</v>
      </c>
      <c r="I1686">
        <v>9662346.73</v>
      </c>
      <c r="J1686" t="s">
        <v>641</v>
      </c>
    </row>
    <row r="1687" spans="1:10">
      <c r="A1687">
        <v>8</v>
      </c>
      <c r="B1687">
        <v>2</v>
      </c>
      <c r="C1687" t="s">
        <v>720</v>
      </c>
      <c r="D1687" t="s">
        <v>673</v>
      </c>
      <c r="E1687" t="s">
        <v>697</v>
      </c>
      <c r="F1687">
        <v>8387.19</v>
      </c>
      <c r="G1687">
        <v>0</v>
      </c>
      <c r="H1687" t="s">
        <v>602</v>
      </c>
      <c r="I1687">
        <v>9670733.92</v>
      </c>
      <c r="J1687" t="s">
        <v>641</v>
      </c>
    </row>
    <row r="1688" spans="1:10">
      <c r="A1688">
        <v>8</v>
      </c>
      <c r="B1688">
        <v>2</v>
      </c>
      <c r="C1688" t="s">
        <v>720</v>
      </c>
      <c r="D1688" t="s">
        <v>667</v>
      </c>
      <c r="E1688" t="s">
        <v>697</v>
      </c>
      <c r="F1688">
        <v>23763.7</v>
      </c>
      <c r="G1688">
        <v>0</v>
      </c>
      <c r="H1688" t="s">
        <v>602</v>
      </c>
      <c r="I1688">
        <v>9694497.62</v>
      </c>
      <c r="J1688" t="s">
        <v>641</v>
      </c>
    </row>
    <row r="1689" spans="1:10">
      <c r="A1689">
        <v>8</v>
      </c>
      <c r="B1689">
        <v>2</v>
      </c>
      <c r="C1689" t="s">
        <v>720</v>
      </c>
      <c r="D1689" t="s">
        <v>675</v>
      </c>
      <c r="E1689" t="s">
        <v>697</v>
      </c>
      <c r="F1689">
        <v>2126.73</v>
      </c>
      <c r="G1689">
        <v>0</v>
      </c>
      <c r="H1689" t="s">
        <v>602</v>
      </c>
      <c r="I1689">
        <v>9696624.35</v>
      </c>
      <c r="J1689" t="s">
        <v>641</v>
      </c>
    </row>
    <row r="1690" hidden="1" spans="1:10">
      <c r="A1690">
        <v>8</v>
      </c>
      <c r="B1690">
        <v>5</v>
      </c>
      <c r="C1690" t="s">
        <v>732</v>
      </c>
      <c r="D1690" t="s">
        <v>711</v>
      </c>
      <c r="E1690" t="s">
        <v>784</v>
      </c>
      <c r="F1690">
        <v>0</v>
      </c>
      <c r="G1690">
        <v>3952.07</v>
      </c>
      <c r="H1690" t="s">
        <v>602</v>
      </c>
      <c r="I1690">
        <v>9692672.28</v>
      </c>
      <c r="J1690" t="s">
        <v>641</v>
      </c>
    </row>
    <row r="1691" hidden="1" spans="1:10">
      <c r="A1691">
        <v>8</v>
      </c>
      <c r="B1691">
        <v>5</v>
      </c>
      <c r="C1691" t="s">
        <v>732</v>
      </c>
      <c r="D1691" t="s">
        <v>661</v>
      </c>
      <c r="E1691" t="s">
        <v>784</v>
      </c>
      <c r="F1691">
        <v>0</v>
      </c>
      <c r="G1691">
        <v>4902.57</v>
      </c>
      <c r="H1691" t="s">
        <v>602</v>
      </c>
      <c r="I1691">
        <v>9687769.71</v>
      </c>
      <c r="J1691" t="s">
        <v>641</v>
      </c>
    </row>
    <row r="1692" hidden="1" spans="1:10">
      <c r="A1692">
        <v>8</v>
      </c>
      <c r="B1692">
        <v>5</v>
      </c>
      <c r="C1692" t="s">
        <v>732</v>
      </c>
      <c r="D1692" t="s">
        <v>683</v>
      </c>
      <c r="E1692" t="s">
        <v>784</v>
      </c>
      <c r="F1692">
        <v>0</v>
      </c>
      <c r="G1692">
        <v>2041.09</v>
      </c>
      <c r="H1692" t="s">
        <v>602</v>
      </c>
      <c r="I1692">
        <v>9685728.62</v>
      </c>
      <c r="J1692" t="s">
        <v>641</v>
      </c>
    </row>
    <row r="1693" spans="1:10">
      <c r="A1693">
        <v>8</v>
      </c>
      <c r="B1693">
        <v>5</v>
      </c>
      <c r="C1693" t="s">
        <v>732</v>
      </c>
      <c r="D1693" t="s">
        <v>667</v>
      </c>
      <c r="E1693" t="s">
        <v>690</v>
      </c>
      <c r="F1693">
        <v>97850.54</v>
      </c>
      <c r="G1693">
        <v>0</v>
      </c>
      <c r="H1693" t="s">
        <v>602</v>
      </c>
      <c r="I1693">
        <v>9783579.16</v>
      </c>
      <c r="J1693" t="s">
        <v>641</v>
      </c>
    </row>
    <row r="1694" spans="1:10">
      <c r="A1694">
        <v>8</v>
      </c>
      <c r="B1694">
        <v>5</v>
      </c>
      <c r="C1694" t="s">
        <v>732</v>
      </c>
      <c r="D1694" t="s">
        <v>668</v>
      </c>
      <c r="E1694" t="s">
        <v>690</v>
      </c>
      <c r="F1694">
        <v>5042.29</v>
      </c>
      <c r="G1694">
        <v>0</v>
      </c>
      <c r="H1694" t="s">
        <v>602</v>
      </c>
      <c r="I1694">
        <v>9788621.45</v>
      </c>
      <c r="J1694" t="s">
        <v>641</v>
      </c>
    </row>
    <row r="1695" spans="1:10">
      <c r="A1695">
        <v>8</v>
      </c>
      <c r="B1695">
        <v>5</v>
      </c>
      <c r="C1695" t="s">
        <v>732</v>
      </c>
      <c r="D1695" t="s">
        <v>675</v>
      </c>
      <c r="E1695" t="s">
        <v>690</v>
      </c>
      <c r="F1695">
        <v>1387.87</v>
      </c>
      <c r="G1695">
        <v>0</v>
      </c>
      <c r="H1695" t="s">
        <v>602</v>
      </c>
      <c r="I1695">
        <v>9790009.32</v>
      </c>
      <c r="J1695" t="s">
        <v>641</v>
      </c>
    </row>
    <row r="1696" spans="1:10">
      <c r="A1696">
        <v>8</v>
      </c>
      <c r="B1696">
        <v>5</v>
      </c>
      <c r="C1696" t="s">
        <v>732</v>
      </c>
      <c r="D1696" t="s">
        <v>657</v>
      </c>
      <c r="E1696" t="s">
        <v>690</v>
      </c>
      <c r="F1696">
        <v>9106.09</v>
      </c>
      <c r="G1696">
        <v>0</v>
      </c>
      <c r="H1696" t="s">
        <v>602</v>
      </c>
      <c r="I1696">
        <v>9799115.41</v>
      </c>
      <c r="J1696" t="s">
        <v>641</v>
      </c>
    </row>
    <row r="1697" hidden="1" spans="1:10">
      <c r="A1697">
        <v>8</v>
      </c>
      <c r="B1697">
        <v>6</v>
      </c>
      <c r="C1697" t="s">
        <v>733</v>
      </c>
      <c r="D1697" t="s">
        <v>682</v>
      </c>
      <c r="E1697" t="s">
        <v>671</v>
      </c>
      <c r="F1697">
        <v>0</v>
      </c>
      <c r="G1697">
        <v>3501.84</v>
      </c>
      <c r="H1697" t="s">
        <v>602</v>
      </c>
      <c r="I1697">
        <v>9795613.57</v>
      </c>
      <c r="J1697" t="s">
        <v>641</v>
      </c>
    </row>
    <row r="1698" hidden="1" spans="1:10">
      <c r="A1698">
        <v>8</v>
      </c>
      <c r="B1698">
        <v>6</v>
      </c>
      <c r="C1698" t="s">
        <v>733</v>
      </c>
      <c r="D1698" t="s">
        <v>745</v>
      </c>
      <c r="E1698" t="s">
        <v>671</v>
      </c>
      <c r="F1698">
        <v>0</v>
      </c>
      <c r="G1698">
        <v>24312.76</v>
      </c>
      <c r="H1698" t="s">
        <v>602</v>
      </c>
      <c r="I1698">
        <v>9771300.81</v>
      </c>
      <c r="J1698" t="s">
        <v>641</v>
      </c>
    </row>
    <row r="1699" hidden="1" spans="1:10">
      <c r="A1699">
        <v>8</v>
      </c>
      <c r="B1699">
        <v>6</v>
      </c>
      <c r="C1699" t="s">
        <v>733</v>
      </c>
      <c r="D1699" t="s">
        <v>661</v>
      </c>
      <c r="E1699" t="s">
        <v>671</v>
      </c>
      <c r="F1699">
        <v>0</v>
      </c>
      <c r="G1699">
        <v>14227.48</v>
      </c>
      <c r="H1699" t="s">
        <v>602</v>
      </c>
      <c r="I1699">
        <v>9757073.33</v>
      </c>
      <c r="J1699" t="s">
        <v>641</v>
      </c>
    </row>
    <row r="1700" hidden="1" spans="1:10">
      <c r="A1700">
        <v>8</v>
      </c>
      <c r="B1700">
        <v>6</v>
      </c>
      <c r="C1700" t="s">
        <v>733</v>
      </c>
      <c r="D1700" t="s">
        <v>692</v>
      </c>
      <c r="E1700" t="s">
        <v>671</v>
      </c>
      <c r="F1700">
        <v>0</v>
      </c>
      <c r="G1700">
        <v>3101.63</v>
      </c>
      <c r="H1700" t="s">
        <v>602</v>
      </c>
      <c r="I1700">
        <v>9753971.7</v>
      </c>
      <c r="J1700" t="s">
        <v>641</v>
      </c>
    </row>
    <row r="1701" hidden="1" spans="1:10">
      <c r="A1701">
        <v>8</v>
      </c>
      <c r="B1701">
        <v>6</v>
      </c>
      <c r="C1701" t="s">
        <v>733</v>
      </c>
      <c r="D1701" t="s">
        <v>683</v>
      </c>
      <c r="E1701" t="s">
        <v>671</v>
      </c>
      <c r="F1701">
        <v>0</v>
      </c>
      <c r="G1701">
        <v>1350.72</v>
      </c>
      <c r="H1701" t="s">
        <v>602</v>
      </c>
      <c r="I1701">
        <v>9752620.98</v>
      </c>
      <c r="J1701" t="s">
        <v>641</v>
      </c>
    </row>
    <row r="1702" spans="1:10">
      <c r="A1702">
        <v>8</v>
      </c>
      <c r="B1702">
        <v>6</v>
      </c>
      <c r="C1702" t="s">
        <v>733</v>
      </c>
      <c r="D1702" t="s">
        <v>685</v>
      </c>
      <c r="E1702" t="s">
        <v>653</v>
      </c>
      <c r="F1702">
        <v>3564.55</v>
      </c>
      <c r="G1702">
        <v>0</v>
      </c>
      <c r="H1702" t="s">
        <v>602</v>
      </c>
      <c r="I1702">
        <v>9756185.53</v>
      </c>
      <c r="J1702" t="s">
        <v>641</v>
      </c>
    </row>
    <row r="1703" spans="1:10">
      <c r="A1703">
        <v>8</v>
      </c>
      <c r="B1703">
        <v>6</v>
      </c>
      <c r="C1703" t="s">
        <v>733</v>
      </c>
      <c r="D1703" t="s">
        <v>668</v>
      </c>
      <c r="E1703" t="s">
        <v>653</v>
      </c>
      <c r="F1703">
        <v>9685.2</v>
      </c>
      <c r="G1703">
        <v>0</v>
      </c>
      <c r="H1703" t="s">
        <v>602</v>
      </c>
      <c r="I1703">
        <v>9765870.73</v>
      </c>
      <c r="J1703" t="s">
        <v>641</v>
      </c>
    </row>
    <row r="1704" hidden="1" spans="1:10">
      <c r="A1704">
        <v>8</v>
      </c>
      <c r="B1704">
        <v>7</v>
      </c>
      <c r="C1704" t="s">
        <v>638</v>
      </c>
      <c r="D1704" t="s">
        <v>696</v>
      </c>
      <c r="E1704" t="s">
        <v>671</v>
      </c>
      <c r="F1704">
        <v>0</v>
      </c>
      <c r="G1704">
        <v>710.38</v>
      </c>
      <c r="H1704" t="s">
        <v>602</v>
      </c>
      <c r="I1704">
        <v>9765160.35</v>
      </c>
      <c r="J1704" t="s">
        <v>641</v>
      </c>
    </row>
    <row r="1705" hidden="1" spans="1:10">
      <c r="A1705">
        <v>8</v>
      </c>
      <c r="B1705">
        <v>7</v>
      </c>
      <c r="C1705" t="s">
        <v>638</v>
      </c>
      <c r="D1705" t="s">
        <v>780</v>
      </c>
      <c r="E1705" t="s">
        <v>671</v>
      </c>
      <c r="F1705">
        <v>0</v>
      </c>
      <c r="G1705">
        <v>3101.63</v>
      </c>
      <c r="H1705" t="s">
        <v>602</v>
      </c>
      <c r="I1705">
        <v>9762058.72</v>
      </c>
      <c r="J1705" t="s">
        <v>641</v>
      </c>
    </row>
    <row r="1706" spans="1:10">
      <c r="A1706">
        <v>8</v>
      </c>
      <c r="B1706">
        <v>7</v>
      </c>
      <c r="C1706" t="s">
        <v>638</v>
      </c>
      <c r="D1706" t="s">
        <v>685</v>
      </c>
      <c r="E1706" t="s">
        <v>690</v>
      </c>
      <c r="F1706">
        <v>3674.39</v>
      </c>
      <c r="G1706">
        <v>0</v>
      </c>
      <c r="H1706" t="s">
        <v>602</v>
      </c>
      <c r="I1706">
        <v>9765733.11</v>
      </c>
      <c r="J1706" t="s">
        <v>641</v>
      </c>
    </row>
    <row r="1707" hidden="1" spans="1:10">
      <c r="A1707">
        <v>8</v>
      </c>
      <c r="B1707">
        <v>8</v>
      </c>
      <c r="C1707" t="s">
        <v>659</v>
      </c>
      <c r="D1707" t="s">
        <v>646</v>
      </c>
      <c r="E1707" t="s">
        <v>671</v>
      </c>
      <c r="F1707">
        <v>0</v>
      </c>
      <c r="G1707">
        <v>4512.39</v>
      </c>
      <c r="H1707" t="s">
        <v>602</v>
      </c>
      <c r="I1707">
        <v>9761220.72</v>
      </c>
      <c r="J1707" t="s">
        <v>641</v>
      </c>
    </row>
    <row r="1708" hidden="1" spans="1:10">
      <c r="A1708">
        <v>8</v>
      </c>
      <c r="B1708">
        <v>8</v>
      </c>
      <c r="C1708" t="s">
        <v>659</v>
      </c>
      <c r="D1708" t="s">
        <v>793</v>
      </c>
      <c r="E1708" t="s">
        <v>671</v>
      </c>
      <c r="F1708">
        <v>0</v>
      </c>
      <c r="G1708">
        <v>10975.77</v>
      </c>
      <c r="H1708" t="s">
        <v>602</v>
      </c>
      <c r="I1708">
        <v>9750244.95</v>
      </c>
      <c r="J1708" t="s">
        <v>641</v>
      </c>
    </row>
    <row r="1709" hidden="1" spans="1:10">
      <c r="A1709">
        <v>8</v>
      </c>
      <c r="B1709">
        <v>8</v>
      </c>
      <c r="C1709" t="s">
        <v>659</v>
      </c>
      <c r="D1709" t="s">
        <v>683</v>
      </c>
      <c r="E1709" t="s">
        <v>671</v>
      </c>
      <c r="F1709">
        <v>0</v>
      </c>
      <c r="G1709">
        <v>660.35</v>
      </c>
      <c r="H1709" t="s">
        <v>602</v>
      </c>
      <c r="I1709">
        <v>9749584.6</v>
      </c>
      <c r="J1709" t="s">
        <v>641</v>
      </c>
    </row>
    <row r="1710" spans="1:10">
      <c r="A1710">
        <v>8</v>
      </c>
      <c r="B1710">
        <v>8</v>
      </c>
      <c r="C1710" t="s">
        <v>659</v>
      </c>
      <c r="D1710" t="s">
        <v>667</v>
      </c>
      <c r="E1710" t="s">
        <v>690</v>
      </c>
      <c r="F1710">
        <v>24961.87</v>
      </c>
      <c r="G1710">
        <v>0</v>
      </c>
      <c r="H1710" t="s">
        <v>602</v>
      </c>
      <c r="I1710">
        <v>9774546.47</v>
      </c>
      <c r="J1710" t="s">
        <v>641</v>
      </c>
    </row>
    <row r="1711" spans="1:10">
      <c r="A1711">
        <v>8</v>
      </c>
      <c r="B1711">
        <v>8</v>
      </c>
      <c r="C1711" t="s">
        <v>659</v>
      </c>
      <c r="D1711" t="s">
        <v>668</v>
      </c>
      <c r="E1711" t="s">
        <v>690</v>
      </c>
      <c r="F1711">
        <v>4892.53</v>
      </c>
      <c r="G1711">
        <v>0</v>
      </c>
      <c r="H1711" t="s">
        <v>602</v>
      </c>
      <c r="I1711">
        <v>9779439</v>
      </c>
      <c r="J1711" t="s">
        <v>641</v>
      </c>
    </row>
    <row r="1712" spans="1:10">
      <c r="A1712">
        <v>8</v>
      </c>
      <c r="B1712">
        <v>8</v>
      </c>
      <c r="C1712" t="s">
        <v>659</v>
      </c>
      <c r="D1712" t="s">
        <v>685</v>
      </c>
      <c r="E1712" t="s">
        <v>690</v>
      </c>
      <c r="F1712">
        <v>7688.25</v>
      </c>
      <c r="G1712">
        <v>0</v>
      </c>
      <c r="H1712" t="s">
        <v>602</v>
      </c>
      <c r="I1712">
        <v>9787127.25</v>
      </c>
      <c r="J1712" t="s">
        <v>641</v>
      </c>
    </row>
    <row r="1713" spans="1:10">
      <c r="A1713">
        <v>8</v>
      </c>
      <c r="B1713">
        <v>8</v>
      </c>
      <c r="C1713" t="s">
        <v>659</v>
      </c>
      <c r="D1713" t="s">
        <v>675</v>
      </c>
      <c r="E1713" t="s">
        <v>690</v>
      </c>
      <c r="F1713">
        <v>2785.73</v>
      </c>
      <c r="G1713">
        <v>0</v>
      </c>
      <c r="H1713" t="s">
        <v>602</v>
      </c>
      <c r="I1713">
        <v>9789912.98</v>
      </c>
      <c r="J1713" t="s">
        <v>641</v>
      </c>
    </row>
    <row r="1714" spans="1:10">
      <c r="A1714">
        <v>8</v>
      </c>
      <c r="B1714">
        <v>8</v>
      </c>
      <c r="C1714" t="s">
        <v>659</v>
      </c>
      <c r="D1714" t="s">
        <v>708</v>
      </c>
      <c r="E1714" t="s">
        <v>690</v>
      </c>
      <c r="F1714">
        <v>5711.26</v>
      </c>
      <c r="G1714">
        <v>0</v>
      </c>
      <c r="H1714" t="s">
        <v>602</v>
      </c>
      <c r="I1714">
        <v>9795624.24</v>
      </c>
      <c r="J1714" t="s">
        <v>641</v>
      </c>
    </row>
    <row r="1715" spans="1:10">
      <c r="A1715">
        <v>8</v>
      </c>
      <c r="B1715">
        <v>8</v>
      </c>
      <c r="C1715" t="s">
        <v>659</v>
      </c>
      <c r="D1715" t="s">
        <v>702</v>
      </c>
      <c r="E1715" t="s">
        <v>690</v>
      </c>
      <c r="F1715">
        <v>7997.79</v>
      </c>
      <c r="G1715">
        <v>0</v>
      </c>
      <c r="H1715" t="s">
        <v>602</v>
      </c>
      <c r="I1715">
        <v>9803622.03</v>
      </c>
      <c r="J1715" t="s">
        <v>641</v>
      </c>
    </row>
    <row r="1716" hidden="1" spans="1:10">
      <c r="A1716">
        <v>8</v>
      </c>
      <c r="B1716">
        <v>9</v>
      </c>
      <c r="C1716" t="s">
        <v>670</v>
      </c>
      <c r="D1716" t="s">
        <v>696</v>
      </c>
      <c r="E1716" t="s">
        <v>671</v>
      </c>
      <c r="F1716">
        <v>0</v>
      </c>
      <c r="G1716">
        <v>700.37</v>
      </c>
      <c r="H1716" t="s">
        <v>602</v>
      </c>
      <c r="I1716">
        <v>9802921.66</v>
      </c>
      <c r="J1716" t="s">
        <v>641</v>
      </c>
    </row>
    <row r="1717" hidden="1" spans="1:10">
      <c r="A1717">
        <v>8</v>
      </c>
      <c r="B1717">
        <v>9</v>
      </c>
      <c r="C1717" t="s">
        <v>670</v>
      </c>
      <c r="D1717" t="s">
        <v>682</v>
      </c>
      <c r="E1717" t="s">
        <v>671</v>
      </c>
      <c r="F1717">
        <v>0</v>
      </c>
      <c r="G1717">
        <v>3802</v>
      </c>
      <c r="H1717" t="s">
        <v>602</v>
      </c>
      <c r="I1717">
        <v>9799119.66</v>
      </c>
      <c r="J1717" t="s">
        <v>641</v>
      </c>
    </row>
    <row r="1718" hidden="1" spans="1:10">
      <c r="A1718">
        <v>8</v>
      </c>
      <c r="B1718">
        <v>9</v>
      </c>
      <c r="C1718" t="s">
        <v>670</v>
      </c>
      <c r="D1718" t="s">
        <v>646</v>
      </c>
      <c r="E1718" t="s">
        <v>671</v>
      </c>
      <c r="F1718">
        <v>0</v>
      </c>
      <c r="G1718">
        <v>1100.58</v>
      </c>
      <c r="H1718" t="s">
        <v>602</v>
      </c>
      <c r="I1718">
        <v>9798019.08</v>
      </c>
      <c r="J1718" t="s">
        <v>641</v>
      </c>
    </row>
    <row r="1719" hidden="1" spans="1:10">
      <c r="A1719">
        <v>8</v>
      </c>
      <c r="B1719">
        <v>9</v>
      </c>
      <c r="C1719" t="s">
        <v>670</v>
      </c>
      <c r="D1719" t="s">
        <v>661</v>
      </c>
      <c r="E1719" t="s">
        <v>671</v>
      </c>
      <c r="F1719">
        <v>0</v>
      </c>
      <c r="G1719">
        <v>4752.5</v>
      </c>
      <c r="H1719" t="s">
        <v>602</v>
      </c>
      <c r="I1719">
        <v>9793266.58</v>
      </c>
      <c r="J1719" t="s">
        <v>641</v>
      </c>
    </row>
    <row r="1720" hidden="1" spans="1:10">
      <c r="A1720">
        <v>8</v>
      </c>
      <c r="B1720">
        <v>9</v>
      </c>
      <c r="C1720" t="s">
        <v>670</v>
      </c>
      <c r="D1720" t="s">
        <v>683</v>
      </c>
      <c r="E1720" t="s">
        <v>671</v>
      </c>
      <c r="F1720">
        <v>0</v>
      </c>
      <c r="G1720">
        <v>2741.46</v>
      </c>
      <c r="H1720" t="s">
        <v>602</v>
      </c>
      <c r="I1720">
        <v>9790525.12</v>
      </c>
      <c r="J1720" t="s">
        <v>641</v>
      </c>
    </row>
    <row r="1721" spans="1:10">
      <c r="A1721">
        <v>8</v>
      </c>
      <c r="B1721">
        <v>9</v>
      </c>
      <c r="C1721" t="s">
        <v>670</v>
      </c>
      <c r="D1721" t="s">
        <v>668</v>
      </c>
      <c r="E1721" t="s">
        <v>653</v>
      </c>
      <c r="F1721">
        <v>4942.45</v>
      </c>
      <c r="G1721">
        <v>0</v>
      </c>
      <c r="H1721" t="s">
        <v>602</v>
      </c>
      <c r="I1721">
        <v>9795467.57</v>
      </c>
      <c r="J1721" t="s">
        <v>641</v>
      </c>
    </row>
    <row r="1722" hidden="1" spans="1:10">
      <c r="A1722">
        <v>8</v>
      </c>
      <c r="B1722">
        <v>12</v>
      </c>
      <c r="C1722" t="s">
        <v>676</v>
      </c>
      <c r="D1722" t="s">
        <v>750</v>
      </c>
      <c r="E1722" t="s">
        <v>671</v>
      </c>
      <c r="F1722">
        <v>0</v>
      </c>
      <c r="G1722">
        <v>52117.36</v>
      </c>
      <c r="H1722" t="s">
        <v>602</v>
      </c>
      <c r="I1722">
        <v>9743350.21</v>
      </c>
      <c r="J1722" t="s">
        <v>641</v>
      </c>
    </row>
    <row r="1723" hidden="1" spans="1:10">
      <c r="A1723">
        <v>8</v>
      </c>
      <c r="B1723">
        <v>12</v>
      </c>
      <c r="C1723" t="s">
        <v>676</v>
      </c>
      <c r="D1723" t="s">
        <v>642</v>
      </c>
      <c r="E1723" t="s">
        <v>671</v>
      </c>
      <c r="F1723">
        <v>0</v>
      </c>
      <c r="G1723">
        <v>4172.19</v>
      </c>
      <c r="H1723" t="s">
        <v>602</v>
      </c>
      <c r="I1723">
        <v>9739178.02</v>
      </c>
      <c r="J1723" t="s">
        <v>641</v>
      </c>
    </row>
    <row r="1724" hidden="1" spans="1:10">
      <c r="A1724">
        <v>8</v>
      </c>
      <c r="B1724">
        <v>12</v>
      </c>
      <c r="C1724" t="s">
        <v>676</v>
      </c>
      <c r="D1724" t="s">
        <v>661</v>
      </c>
      <c r="E1724" t="s">
        <v>671</v>
      </c>
      <c r="F1724">
        <v>0</v>
      </c>
      <c r="G1724">
        <v>4802.52</v>
      </c>
      <c r="H1724" t="s">
        <v>602</v>
      </c>
      <c r="I1724">
        <v>9734375.5</v>
      </c>
      <c r="J1724" t="s">
        <v>641</v>
      </c>
    </row>
    <row r="1725" hidden="1" spans="1:10">
      <c r="A1725">
        <v>8</v>
      </c>
      <c r="B1725">
        <v>12</v>
      </c>
      <c r="C1725" t="s">
        <v>676</v>
      </c>
      <c r="D1725" t="s">
        <v>683</v>
      </c>
      <c r="E1725" t="s">
        <v>671</v>
      </c>
      <c r="F1725">
        <v>0</v>
      </c>
      <c r="G1725">
        <v>660.35</v>
      </c>
      <c r="H1725" t="s">
        <v>602</v>
      </c>
      <c r="I1725">
        <v>9733715.15</v>
      </c>
      <c r="J1725" t="s">
        <v>641</v>
      </c>
    </row>
    <row r="1726" spans="1:10">
      <c r="A1726">
        <v>8</v>
      </c>
      <c r="B1726">
        <v>12</v>
      </c>
      <c r="C1726" t="s">
        <v>676</v>
      </c>
      <c r="D1726" t="s">
        <v>685</v>
      </c>
      <c r="E1726" t="s">
        <v>697</v>
      </c>
      <c r="F1726">
        <v>11981.7</v>
      </c>
      <c r="G1726">
        <v>0</v>
      </c>
      <c r="H1726" t="s">
        <v>602</v>
      </c>
      <c r="I1726">
        <v>9745696.85</v>
      </c>
      <c r="J1726" t="s">
        <v>641</v>
      </c>
    </row>
    <row r="1727" hidden="1" spans="1:10">
      <c r="A1727">
        <v>8</v>
      </c>
      <c r="B1727">
        <v>13</v>
      </c>
      <c r="C1727" t="s">
        <v>678</v>
      </c>
      <c r="D1727" t="s">
        <v>750</v>
      </c>
      <c r="E1727" t="s">
        <v>671</v>
      </c>
      <c r="F1727">
        <v>0</v>
      </c>
      <c r="G1727">
        <v>93779.21</v>
      </c>
      <c r="H1727" t="s">
        <v>602</v>
      </c>
      <c r="I1727">
        <v>9651917.64</v>
      </c>
      <c r="J1727" t="s">
        <v>641</v>
      </c>
    </row>
    <row r="1728" hidden="1" spans="1:10">
      <c r="A1728">
        <v>8</v>
      </c>
      <c r="B1728">
        <v>13</v>
      </c>
      <c r="C1728" t="s">
        <v>678</v>
      </c>
      <c r="D1728" t="s">
        <v>682</v>
      </c>
      <c r="E1728" t="s">
        <v>671</v>
      </c>
      <c r="F1728">
        <v>0</v>
      </c>
      <c r="G1728">
        <v>3992.1</v>
      </c>
      <c r="H1728" t="s">
        <v>602</v>
      </c>
      <c r="I1728">
        <v>9647925.54</v>
      </c>
      <c r="J1728" t="s">
        <v>641</v>
      </c>
    </row>
    <row r="1729" hidden="1" spans="1:10">
      <c r="A1729">
        <v>8</v>
      </c>
      <c r="B1729">
        <v>13</v>
      </c>
      <c r="C1729" t="s">
        <v>678</v>
      </c>
      <c r="D1729" t="s">
        <v>711</v>
      </c>
      <c r="E1729" t="s">
        <v>671</v>
      </c>
      <c r="F1729">
        <v>0</v>
      </c>
      <c r="G1729">
        <v>1260.66</v>
      </c>
      <c r="H1729" t="s">
        <v>602</v>
      </c>
      <c r="I1729">
        <v>9646664.88</v>
      </c>
      <c r="J1729" t="s">
        <v>641</v>
      </c>
    </row>
    <row r="1730" hidden="1" spans="1:10">
      <c r="A1730">
        <v>8</v>
      </c>
      <c r="B1730">
        <v>13</v>
      </c>
      <c r="C1730" t="s">
        <v>678</v>
      </c>
      <c r="D1730" t="s">
        <v>683</v>
      </c>
      <c r="E1730" t="s">
        <v>671</v>
      </c>
      <c r="F1730">
        <v>0</v>
      </c>
      <c r="G1730">
        <v>650.35</v>
      </c>
      <c r="H1730" t="s">
        <v>602</v>
      </c>
      <c r="I1730">
        <v>9646014.53</v>
      </c>
      <c r="J1730" t="s">
        <v>641</v>
      </c>
    </row>
    <row r="1731" spans="1:10">
      <c r="A1731">
        <v>8</v>
      </c>
      <c r="B1731">
        <v>13</v>
      </c>
      <c r="C1731" t="s">
        <v>678</v>
      </c>
      <c r="D1731" t="s">
        <v>721</v>
      </c>
      <c r="E1731" t="s">
        <v>697</v>
      </c>
      <c r="F1731">
        <v>15576.21</v>
      </c>
      <c r="G1731">
        <v>0</v>
      </c>
      <c r="H1731" t="s">
        <v>602</v>
      </c>
      <c r="I1731">
        <v>9661590.74</v>
      </c>
      <c r="J1731" t="s">
        <v>641</v>
      </c>
    </row>
    <row r="1732" spans="1:10">
      <c r="A1732">
        <v>8</v>
      </c>
      <c r="B1732">
        <v>13</v>
      </c>
      <c r="C1732" t="s">
        <v>678</v>
      </c>
      <c r="D1732" t="s">
        <v>685</v>
      </c>
      <c r="E1732" t="s">
        <v>697</v>
      </c>
      <c r="F1732">
        <v>4043.82</v>
      </c>
      <c r="G1732">
        <v>0</v>
      </c>
      <c r="H1732" t="s">
        <v>602</v>
      </c>
      <c r="I1732">
        <v>9665634.56</v>
      </c>
      <c r="J1732" t="s">
        <v>641</v>
      </c>
    </row>
    <row r="1733" hidden="1" spans="1:10">
      <c r="A1733">
        <v>8</v>
      </c>
      <c r="B1733">
        <v>14</v>
      </c>
      <c r="C1733" t="s">
        <v>681</v>
      </c>
      <c r="D1733" t="s">
        <v>696</v>
      </c>
      <c r="E1733" t="s">
        <v>671</v>
      </c>
      <c r="F1733">
        <v>0</v>
      </c>
      <c r="G1733">
        <v>690.37</v>
      </c>
      <c r="H1733" t="s">
        <v>602</v>
      </c>
      <c r="I1733">
        <v>9664944.19</v>
      </c>
      <c r="J1733" t="s">
        <v>641</v>
      </c>
    </row>
    <row r="1734" hidden="1" spans="1:10">
      <c r="A1734">
        <v>8</v>
      </c>
      <c r="B1734">
        <v>14</v>
      </c>
      <c r="C1734" t="s">
        <v>681</v>
      </c>
      <c r="D1734" t="s">
        <v>711</v>
      </c>
      <c r="E1734" t="s">
        <v>671</v>
      </c>
      <c r="F1734">
        <v>0</v>
      </c>
      <c r="G1734">
        <v>2431.28</v>
      </c>
      <c r="H1734" t="s">
        <v>602</v>
      </c>
      <c r="I1734">
        <v>9662512.91</v>
      </c>
      <c r="J1734" t="s">
        <v>641</v>
      </c>
    </row>
    <row r="1735" hidden="1" spans="1:10">
      <c r="A1735">
        <v>8</v>
      </c>
      <c r="B1735">
        <v>14</v>
      </c>
      <c r="C1735" t="s">
        <v>681</v>
      </c>
      <c r="D1735" t="s">
        <v>683</v>
      </c>
      <c r="E1735" t="s">
        <v>671</v>
      </c>
      <c r="F1735">
        <v>0</v>
      </c>
      <c r="G1735">
        <v>1861</v>
      </c>
      <c r="H1735" t="s">
        <v>602</v>
      </c>
      <c r="I1735">
        <v>9660651.91</v>
      </c>
      <c r="J1735" t="s">
        <v>641</v>
      </c>
    </row>
    <row r="1736" spans="1:10">
      <c r="A1736">
        <v>8</v>
      </c>
      <c r="B1736">
        <v>14</v>
      </c>
      <c r="C1736" t="s">
        <v>681</v>
      </c>
      <c r="D1736" t="s">
        <v>668</v>
      </c>
      <c r="E1736" t="s">
        <v>690</v>
      </c>
      <c r="F1736">
        <v>4942.45</v>
      </c>
      <c r="G1736">
        <v>0</v>
      </c>
      <c r="H1736" t="s">
        <v>602</v>
      </c>
      <c r="I1736">
        <v>9665594.36</v>
      </c>
      <c r="J1736" t="s">
        <v>641</v>
      </c>
    </row>
    <row r="1737" spans="1:10">
      <c r="A1737">
        <v>8</v>
      </c>
      <c r="B1737">
        <v>14</v>
      </c>
      <c r="C1737" t="s">
        <v>681</v>
      </c>
      <c r="D1737" t="s">
        <v>652</v>
      </c>
      <c r="E1737" t="s">
        <v>690</v>
      </c>
      <c r="F1737">
        <v>3235.06</v>
      </c>
      <c r="G1737">
        <v>0</v>
      </c>
      <c r="H1737" t="s">
        <v>602</v>
      </c>
      <c r="I1737">
        <v>9668829.42</v>
      </c>
      <c r="J1737" t="s">
        <v>641</v>
      </c>
    </row>
    <row r="1738" hidden="1" spans="1:10">
      <c r="A1738">
        <v>8</v>
      </c>
      <c r="B1738">
        <v>15</v>
      </c>
      <c r="C1738" t="s">
        <v>688</v>
      </c>
      <c r="D1738" t="s">
        <v>750</v>
      </c>
      <c r="E1738" t="s">
        <v>671</v>
      </c>
      <c r="F1738">
        <v>0</v>
      </c>
      <c r="G1738">
        <v>15207.98</v>
      </c>
      <c r="H1738" t="s">
        <v>602</v>
      </c>
      <c r="I1738">
        <v>9653621.44</v>
      </c>
      <c r="J1738" t="s">
        <v>641</v>
      </c>
    </row>
    <row r="1739" hidden="1" spans="1:10">
      <c r="A1739">
        <v>8</v>
      </c>
      <c r="B1739">
        <v>15</v>
      </c>
      <c r="C1739" t="s">
        <v>688</v>
      </c>
      <c r="D1739" t="s">
        <v>682</v>
      </c>
      <c r="E1739" t="s">
        <v>671</v>
      </c>
      <c r="F1739">
        <v>0</v>
      </c>
      <c r="G1739">
        <v>7854.13</v>
      </c>
      <c r="H1739" t="s">
        <v>602</v>
      </c>
      <c r="I1739">
        <v>9645767.31</v>
      </c>
      <c r="J1739" t="s">
        <v>641</v>
      </c>
    </row>
    <row r="1740" hidden="1" spans="1:10">
      <c r="A1740">
        <v>8</v>
      </c>
      <c r="B1740">
        <v>15</v>
      </c>
      <c r="C1740" t="s">
        <v>688</v>
      </c>
      <c r="D1740" t="s">
        <v>661</v>
      </c>
      <c r="E1740" t="s">
        <v>671</v>
      </c>
      <c r="F1740">
        <v>0</v>
      </c>
      <c r="G1740">
        <v>9755.12</v>
      </c>
      <c r="H1740" t="s">
        <v>602</v>
      </c>
      <c r="I1740">
        <v>9636012.19</v>
      </c>
      <c r="J1740" t="s">
        <v>641</v>
      </c>
    </row>
    <row r="1741" hidden="1" spans="1:10">
      <c r="A1741">
        <v>8</v>
      </c>
      <c r="B1741">
        <v>15</v>
      </c>
      <c r="C1741" t="s">
        <v>688</v>
      </c>
      <c r="D1741" t="s">
        <v>692</v>
      </c>
      <c r="E1741" t="s">
        <v>671</v>
      </c>
      <c r="F1741">
        <v>0</v>
      </c>
      <c r="G1741">
        <v>1600.84</v>
      </c>
      <c r="H1741" t="s">
        <v>602</v>
      </c>
      <c r="I1741">
        <v>9634411.35</v>
      </c>
      <c r="J1741" t="s">
        <v>641</v>
      </c>
    </row>
    <row r="1742" hidden="1" spans="1:10">
      <c r="A1742">
        <v>8</v>
      </c>
      <c r="B1742">
        <v>15</v>
      </c>
      <c r="C1742" t="s">
        <v>688</v>
      </c>
      <c r="D1742" t="s">
        <v>683</v>
      </c>
      <c r="E1742" t="s">
        <v>671</v>
      </c>
      <c r="F1742">
        <v>0</v>
      </c>
      <c r="G1742">
        <v>4062.14</v>
      </c>
      <c r="H1742" t="s">
        <v>602</v>
      </c>
      <c r="I1742">
        <v>9630349.21</v>
      </c>
      <c r="J1742" t="s">
        <v>641</v>
      </c>
    </row>
    <row r="1743" spans="1:10">
      <c r="A1743">
        <v>8</v>
      </c>
      <c r="B1743">
        <v>15</v>
      </c>
      <c r="C1743" t="s">
        <v>688</v>
      </c>
      <c r="D1743" t="s">
        <v>667</v>
      </c>
      <c r="E1743" t="s">
        <v>653</v>
      </c>
      <c r="F1743">
        <v>25161.57</v>
      </c>
      <c r="G1743">
        <v>0</v>
      </c>
      <c r="H1743" t="s">
        <v>602</v>
      </c>
      <c r="I1743">
        <v>9655510.78</v>
      </c>
      <c r="J1743" t="s">
        <v>641</v>
      </c>
    </row>
    <row r="1744" spans="1:10">
      <c r="A1744">
        <v>8</v>
      </c>
      <c r="B1744">
        <v>15</v>
      </c>
      <c r="C1744" t="s">
        <v>688</v>
      </c>
      <c r="D1744" t="s">
        <v>668</v>
      </c>
      <c r="E1744" t="s">
        <v>653</v>
      </c>
      <c r="F1744">
        <v>4992.37</v>
      </c>
      <c r="G1744">
        <v>0</v>
      </c>
      <c r="H1744" t="s">
        <v>602</v>
      </c>
      <c r="I1744">
        <v>9660503.15</v>
      </c>
      <c r="J1744" t="s">
        <v>641</v>
      </c>
    </row>
    <row r="1745" spans="1:10">
      <c r="A1745">
        <v>8</v>
      </c>
      <c r="B1745">
        <v>15</v>
      </c>
      <c r="C1745" t="s">
        <v>688</v>
      </c>
      <c r="D1745" t="s">
        <v>675</v>
      </c>
      <c r="E1745" t="s">
        <v>653</v>
      </c>
      <c r="F1745">
        <v>4123.69</v>
      </c>
      <c r="G1745">
        <v>0</v>
      </c>
      <c r="H1745" t="s">
        <v>602</v>
      </c>
      <c r="I1745">
        <v>9664626.84</v>
      </c>
      <c r="J1745" t="s">
        <v>641</v>
      </c>
    </row>
    <row r="1746" hidden="1" spans="1:10">
      <c r="A1746">
        <v>8</v>
      </c>
      <c r="B1746">
        <v>16</v>
      </c>
      <c r="C1746" t="s">
        <v>689</v>
      </c>
      <c r="D1746" t="s">
        <v>793</v>
      </c>
      <c r="E1746" t="s">
        <v>671</v>
      </c>
      <c r="F1746">
        <v>0</v>
      </c>
      <c r="G1746">
        <v>1390.73</v>
      </c>
      <c r="H1746" t="s">
        <v>602</v>
      </c>
      <c r="I1746">
        <v>9663236.11</v>
      </c>
      <c r="J1746" t="s">
        <v>641</v>
      </c>
    </row>
    <row r="1747" hidden="1" spans="1:10">
      <c r="A1747">
        <v>8</v>
      </c>
      <c r="B1747">
        <v>16</v>
      </c>
      <c r="C1747" t="s">
        <v>689</v>
      </c>
      <c r="D1747" t="s">
        <v>639</v>
      </c>
      <c r="E1747" t="s">
        <v>671</v>
      </c>
      <c r="F1747">
        <v>0</v>
      </c>
      <c r="G1747">
        <v>3301.75</v>
      </c>
      <c r="H1747" t="s">
        <v>602</v>
      </c>
      <c r="I1747">
        <v>9659934.36</v>
      </c>
      <c r="J1747" t="s">
        <v>641</v>
      </c>
    </row>
    <row r="1748" hidden="1" spans="1:10">
      <c r="A1748">
        <v>8</v>
      </c>
      <c r="B1748">
        <v>16</v>
      </c>
      <c r="C1748" t="s">
        <v>689</v>
      </c>
      <c r="D1748" t="s">
        <v>795</v>
      </c>
      <c r="E1748" t="s">
        <v>671</v>
      </c>
      <c r="F1748">
        <v>0</v>
      </c>
      <c r="G1748">
        <v>6563.45</v>
      </c>
      <c r="H1748" t="s">
        <v>602</v>
      </c>
      <c r="I1748">
        <v>9653370.91</v>
      </c>
      <c r="J1748" t="s">
        <v>641</v>
      </c>
    </row>
    <row r="1749" hidden="1" spans="1:10">
      <c r="A1749">
        <v>8</v>
      </c>
      <c r="B1749">
        <v>16</v>
      </c>
      <c r="C1749" t="s">
        <v>689</v>
      </c>
      <c r="D1749" t="s">
        <v>646</v>
      </c>
      <c r="E1749" t="s">
        <v>671</v>
      </c>
      <c r="F1749">
        <v>0</v>
      </c>
      <c r="G1749">
        <v>3121.66</v>
      </c>
      <c r="H1749" t="s">
        <v>602</v>
      </c>
      <c r="I1749">
        <v>9650249.25</v>
      </c>
      <c r="J1749" t="s">
        <v>641</v>
      </c>
    </row>
    <row r="1750" hidden="1" spans="1:10">
      <c r="A1750">
        <v>8</v>
      </c>
      <c r="B1750">
        <v>16</v>
      </c>
      <c r="C1750" t="s">
        <v>689</v>
      </c>
      <c r="D1750" t="s">
        <v>661</v>
      </c>
      <c r="E1750" t="s">
        <v>671</v>
      </c>
      <c r="F1750">
        <v>0</v>
      </c>
      <c r="G1750">
        <v>4802.52</v>
      </c>
      <c r="H1750" t="s">
        <v>602</v>
      </c>
      <c r="I1750">
        <v>9645446.73</v>
      </c>
      <c r="J1750" t="s">
        <v>641</v>
      </c>
    </row>
    <row r="1751" spans="1:10">
      <c r="A1751">
        <v>8</v>
      </c>
      <c r="B1751">
        <v>16</v>
      </c>
      <c r="C1751" t="s">
        <v>689</v>
      </c>
      <c r="D1751" t="s">
        <v>702</v>
      </c>
      <c r="E1751" t="s">
        <v>653</v>
      </c>
      <c r="F1751">
        <v>1417.83</v>
      </c>
      <c r="G1751">
        <v>0</v>
      </c>
      <c r="H1751" t="s">
        <v>602</v>
      </c>
      <c r="I1751">
        <v>9646864.56</v>
      </c>
      <c r="J1751" t="s">
        <v>641</v>
      </c>
    </row>
    <row r="1752" spans="1:10">
      <c r="A1752">
        <v>8</v>
      </c>
      <c r="B1752">
        <v>16</v>
      </c>
      <c r="C1752" t="s">
        <v>689</v>
      </c>
      <c r="D1752" t="s">
        <v>736</v>
      </c>
      <c r="E1752" t="s">
        <v>653</v>
      </c>
      <c r="F1752">
        <v>7658.28</v>
      </c>
      <c r="G1752">
        <v>0</v>
      </c>
      <c r="H1752" t="s">
        <v>602</v>
      </c>
      <c r="I1752">
        <v>9654522.84</v>
      </c>
      <c r="J1752" t="s">
        <v>641</v>
      </c>
    </row>
    <row r="1753" spans="1:10">
      <c r="A1753">
        <v>8</v>
      </c>
      <c r="B1753">
        <v>16</v>
      </c>
      <c r="C1753" t="s">
        <v>689</v>
      </c>
      <c r="D1753" t="s">
        <v>685</v>
      </c>
      <c r="E1753" t="s">
        <v>653</v>
      </c>
      <c r="F1753">
        <v>4043.82</v>
      </c>
      <c r="G1753">
        <v>0</v>
      </c>
      <c r="H1753" t="s">
        <v>602</v>
      </c>
      <c r="I1753">
        <v>9658566.66</v>
      </c>
      <c r="J1753" t="s">
        <v>641</v>
      </c>
    </row>
    <row r="1754" spans="1:10">
      <c r="A1754">
        <v>8</v>
      </c>
      <c r="B1754">
        <v>16</v>
      </c>
      <c r="C1754" t="s">
        <v>689</v>
      </c>
      <c r="D1754" t="s">
        <v>667</v>
      </c>
      <c r="E1754" t="s">
        <v>653</v>
      </c>
      <c r="F1754">
        <v>215470.89</v>
      </c>
      <c r="G1754">
        <v>0</v>
      </c>
      <c r="H1754" t="s">
        <v>602</v>
      </c>
      <c r="I1754">
        <v>9874037.55</v>
      </c>
      <c r="J1754" t="s">
        <v>641</v>
      </c>
    </row>
    <row r="1755" spans="1:10">
      <c r="A1755">
        <v>8</v>
      </c>
      <c r="B1755">
        <v>16</v>
      </c>
      <c r="C1755" t="s">
        <v>689</v>
      </c>
      <c r="D1755" t="s">
        <v>675</v>
      </c>
      <c r="E1755" t="s">
        <v>653</v>
      </c>
      <c r="F1755">
        <v>629.03</v>
      </c>
      <c r="G1755">
        <v>0</v>
      </c>
      <c r="H1755" t="s">
        <v>602</v>
      </c>
      <c r="I1755">
        <v>9874666.58</v>
      </c>
      <c r="J1755" t="s">
        <v>641</v>
      </c>
    </row>
    <row r="1756" hidden="1" spans="1:10">
      <c r="A1756">
        <v>8</v>
      </c>
      <c r="B1756">
        <v>19</v>
      </c>
      <c r="C1756" t="s">
        <v>691</v>
      </c>
      <c r="D1756" t="s">
        <v>750</v>
      </c>
      <c r="E1756" t="s">
        <v>671</v>
      </c>
      <c r="F1756">
        <v>0</v>
      </c>
      <c r="G1756">
        <v>15107.93</v>
      </c>
      <c r="H1756" t="s">
        <v>602</v>
      </c>
      <c r="I1756">
        <v>9859558.65</v>
      </c>
      <c r="J1756" t="s">
        <v>641</v>
      </c>
    </row>
    <row r="1757" hidden="1" spans="1:10">
      <c r="A1757">
        <v>8</v>
      </c>
      <c r="B1757">
        <v>19</v>
      </c>
      <c r="C1757" t="s">
        <v>691</v>
      </c>
      <c r="D1757" t="s">
        <v>795</v>
      </c>
      <c r="E1757" t="s">
        <v>671</v>
      </c>
      <c r="F1757">
        <v>0</v>
      </c>
      <c r="G1757">
        <v>6153.24</v>
      </c>
      <c r="H1757" t="s">
        <v>602</v>
      </c>
      <c r="I1757">
        <v>9853405.41</v>
      </c>
      <c r="J1757" t="s">
        <v>641</v>
      </c>
    </row>
    <row r="1758" hidden="1" spans="1:10">
      <c r="A1758">
        <v>8</v>
      </c>
      <c r="B1758">
        <v>19</v>
      </c>
      <c r="C1758" t="s">
        <v>691</v>
      </c>
      <c r="D1758" t="s">
        <v>696</v>
      </c>
      <c r="E1758" t="s">
        <v>671</v>
      </c>
      <c r="F1758">
        <v>0</v>
      </c>
      <c r="G1758">
        <v>810.43</v>
      </c>
      <c r="H1758" t="s">
        <v>602</v>
      </c>
      <c r="I1758">
        <v>9852594.98</v>
      </c>
      <c r="J1758" t="s">
        <v>641</v>
      </c>
    </row>
    <row r="1759" hidden="1" spans="1:10">
      <c r="A1759">
        <v>8</v>
      </c>
      <c r="B1759">
        <v>19</v>
      </c>
      <c r="C1759" t="s">
        <v>691</v>
      </c>
      <c r="D1759" t="s">
        <v>682</v>
      </c>
      <c r="E1759" t="s">
        <v>671</v>
      </c>
      <c r="F1759">
        <v>0</v>
      </c>
      <c r="G1759">
        <v>32707.18</v>
      </c>
      <c r="H1759" t="s">
        <v>602</v>
      </c>
      <c r="I1759">
        <v>9819887.8</v>
      </c>
      <c r="J1759" t="s">
        <v>641</v>
      </c>
    </row>
    <row r="1760" hidden="1" spans="1:10">
      <c r="A1760">
        <v>8</v>
      </c>
      <c r="B1760">
        <v>19</v>
      </c>
      <c r="C1760" t="s">
        <v>691</v>
      </c>
      <c r="D1760" t="s">
        <v>661</v>
      </c>
      <c r="E1760" t="s">
        <v>671</v>
      </c>
      <c r="F1760">
        <v>0</v>
      </c>
      <c r="G1760">
        <v>14007.36</v>
      </c>
      <c r="H1760" t="s">
        <v>602</v>
      </c>
      <c r="I1760">
        <v>9805880.44</v>
      </c>
      <c r="J1760" t="s">
        <v>641</v>
      </c>
    </row>
    <row r="1761" hidden="1" spans="1:10">
      <c r="A1761">
        <v>8</v>
      </c>
      <c r="B1761">
        <v>19</v>
      </c>
      <c r="C1761" t="s">
        <v>691</v>
      </c>
      <c r="D1761" t="s">
        <v>683</v>
      </c>
      <c r="E1761" t="s">
        <v>671</v>
      </c>
      <c r="F1761">
        <v>0</v>
      </c>
      <c r="G1761">
        <v>1800.96</v>
      </c>
      <c r="H1761" t="s">
        <v>602</v>
      </c>
      <c r="I1761">
        <v>9804079.48</v>
      </c>
      <c r="J1761" t="s">
        <v>641</v>
      </c>
    </row>
    <row r="1762" hidden="1" spans="1:10">
      <c r="A1762">
        <v>8</v>
      </c>
      <c r="B1762">
        <v>19</v>
      </c>
      <c r="C1762" t="s">
        <v>691</v>
      </c>
      <c r="D1762" t="s">
        <v>663</v>
      </c>
      <c r="E1762" t="s">
        <v>671</v>
      </c>
      <c r="F1762">
        <v>0</v>
      </c>
      <c r="G1762">
        <v>13236.97</v>
      </c>
      <c r="H1762" t="s">
        <v>602</v>
      </c>
      <c r="I1762">
        <v>9790842.51</v>
      </c>
      <c r="J1762" t="s">
        <v>641</v>
      </c>
    </row>
    <row r="1763" spans="1:10">
      <c r="A1763">
        <v>8</v>
      </c>
      <c r="B1763">
        <v>19</v>
      </c>
      <c r="C1763" t="s">
        <v>691</v>
      </c>
      <c r="D1763" t="s">
        <v>685</v>
      </c>
      <c r="E1763" t="s">
        <v>653</v>
      </c>
      <c r="F1763">
        <v>16165.31</v>
      </c>
      <c r="G1763">
        <v>0</v>
      </c>
      <c r="H1763" t="s">
        <v>602</v>
      </c>
      <c r="I1763">
        <v>9807007.82</v>
      </c>
      <c r="J1763" t="s">
        <v>641</v>
      </c>
    </row>
    <row r="1764" spans="1:10">
      <c r="A1764">
        <v>8</v>
      </c>
      <c r="B1764">
        <v>19</v>
      </c>
      <c r="C1764" t="s">
        <v>691</v>
      </c>
      <c r="D1764" t="s">
        <v>667</v>
      </c>
      <c r="E1764" t="s">
        <v>653</v>
      </c>
      <c r="F1764">
        <v>171837.54</v>
      </c>
      <c r="G1764">
        <v>0</v>
      </c>
      <c r="H1764" t="s">
        <v>602</v>
      </c>
      <c r="I1764">
        <v>9978845.36</v>
      </c>
      <c r="J1764" t="s">
        <v>641</v>
      </c>
    </row>
    <row r="1765" spans="1:10">
      <c r="A1765">
        <v>8</v>
      </c>
      <c r="B1765">
        <v>19</v>
      </c>
      <c r="C1765" t="s">
        <v>691</v>
      </c>
      <c r="D1765" t="s">
        <v>668</v>
      </c>
      <c r="E1765" t="s">
        <v>653</v>
      </c>
      <c r="F1765">
        <v>24252.94</v>
      </c>
      <c r="G1765">
        <v>0</v>
      </c>
      <c r="H1765" t="s">
        <v>602</v>
      </c>
      <c r="I1765">
        <v>10003098.3</v>
      </c>
      <c r="J1765" t="s">
        <v>641</v>
      </c>
    </row>
    <row r="1766" spans="1:10">
      <c r="A1766">
        <v>8</v>
      </c>
      <c r="B1766">
        <v>19</v>
      </c>
      <c r="C1766" t="s">
        <v>691</v>
      </c>
      <c r="D1766" t="s">
        <v>652</v>
      </c>
      <c r="E1766" t="s">
        <v>653</v>
      </c>
      <c r="F1766">
        <v>5042.3</v>
      </c>
      <c r="G1766">
        <v>0</v>
      </c>
      <c r="H1766" t="s">
        <v>602</v>
      </c>
      <c r="I1766">
        <v>10008140.6</v>
      </c>
      <c r="J1766" t="s">
        <v>641</v>
      </c>
    </row>
    <row r="1767" spans="1:10">
      <c r="A1767">
        <v>8</v>
      </c>
      <c r="B1767">
        <v>19</v>
      </c>
      <c r="C1767" t="s">
        <v>691</v>
      </c>
      <c r="D1767" t="s">
        <v>675</v>
      </c>
      <c r="E1767" t="s">
        <v>653</v>
      </c>
      <c r="F1767">
        <v>1218.12</v>
      </c>
      <c r="G1767">
        <v>0</v>
      </c>
      <c r="H1767" t="s">
        <v>602</v>
      </c>
      <c r="I1767">
        <v>10009358.72</v>
      </c>
      <c r="J1767" t="s">
        <v>641</v>
      </c>
    </row>
    <row r="1768" spans="1:10">
      <c r="A1768">
        <v>8</v>
      </c>
      <c r="B1768">
        <v>19</v>
      </c>
      <c r="C1768" t="s">
        <v>691</v>
      </c>
      <c r="D1768" t="s">
        <v>687</v>
      </c>
      <c r="E1768" t="s">
        <v>653</v>
      </c>
      <c r="F1768">
        <v>10194.41</v>
      </c>
      <c r="G1768">
        <v>0</v>
      </c>
      <c r="H1768" t="s">
        <v>602</v>
      </c>
      <c r="I1768">
        <v>10019553.13</v>
      </c>
      <c r="J1768" t="s">
        <v>641</v>
      </c>
    </row>
    <row r="1769" hidden="1" spans="1:10">
      <c r="A1769">
        <v>8</v>
      </c>
      <c r="B1769">
        <v>20</v>
      </c>
      <c r="C1769" t="s">
        <v>694</v>
      </c>
      <c r="D1769" t="s">
        <v>750</v>
      </c>
      <c r="E1769" t="s">
        <v>671</v>
      </c>
      <c r="F1769">
        <v>0</v>
      </c>
      <c r="G1769">
        <v>74439.09</v>
      </c>
      <c r="H1769" t="s">
        <v>602</v>
      </c>
      <c r="I1769">
        <v>9945114.04</v>
      </c>
      <c r="J1769" t="s">
        <v>641</v>
      </c>
    </row>
    <row r="1770" hidden="1" spans="1:10">
      <c r="A1770">
        <v>8</v>
      </c>
      <c r="B1770">
        <v>20</v>
      </c>
      <c r="C1770" t="s">
        <v>694</v>
      </c>
      <c r="D1770" t="s">
        <v>642</v>
      </c>
      <c r="E1770" t="s">
        <v>671</v>
      </c>
      <c r="F1770">
        <v>0</v>
      </c>
      <c r="G1770">
        <v>3912.06</v>
      </c>
      <c r="H1770" t="s">
        <v>602</v>
      </c>
      <c r="I1770">
        <v>9941201.98</v>
      </c>
      <c r="J1770" t="s">
        <v>641</v>
      </c>
    </row>
    <row r="1771" hidden="1" spans="1:10">
      <c r="A1771">
        <v>8</v>
      </c>
      <c r="B1771">
        <v>20</v>
      </c>
      <c r="C1771" t="s">
        <v>694</v>
      </c>
      <c r="D1771" t="s">
        <v>795</v>
      </c>
      <c r="E1771" t="s">
        <v>671</v>
      </c>
      <c r="F1771">
        <v>0</v>
      </c>
      <c r="G1771">
        <v>2901.52</v>
      </c>
      <c r="H1771" t="s">
        <v>602</v>
      </c>
      <c r="I1771">
        <v>9938300.46</v>
      </c>
      <c r="J1771" t="s">
        <v>641</v>
      </c>
    </row>
    <row r="1772" hidden="1" spans="1:10">
      <c r="A1772">
        <v>8</v>
      </c>
      <c r="B1772">
        <v>20</v>
      </c>
      <c r="C1772" t="s">
        <v>694</v>
      </c>
      <c r="D1772" t="s">
        <v>682</v>
      </c>
      <c r="E1772" t="s">
        <v>671</v>
      </c>
      <c r="F1772">
        <v>0</v>
      </c>
      <c r="G1772">
        <v>9094.78</v>
      </c>
      <c r="H1772" t="s">
        <v>602</v>
      </c>
      <c r="I1772">
        <v>9929205.68</v>
      </c>
      <c r="J1772" t="s">
        <v>641</v>
      </c>
    </row>
    <row r="1773" hidden="1" spans="1:10">
      <c r="A1773">
        <v>8</v>
      </c>
      <c r="B1773">
        <v>20</v>
      </c>
      <c r="C1773" t="s">
        <v>694</v>
      </c>
      <c r="D1773" t="s">
        <v>646</v>
      </c>
      <c r="E1773" t="s">
        <v>671</v>
      </c>
      <c r="F1773">
        <v>0</v>
      </c>
      <c r="G1773">
        <v>4782.51</v>
      </c>
      <c r="H1773" t="s">
        <v>602</v>
      </c>
      <c r="I1773">
        <v>9924423.17</v>
      </c>
      <c r="J1773" t="s">
        <v>641</v>
      </c>
    </row>
    <row r="1774" hidden="1" spans="1:10">
      <c r="A1774">
        <v>8</v>
      </c>
      <c r="B1774">
        <v>20</v>
      </c>
      <c r="C1774" t="s">
        <v>694</v>
      </c>
      <c r="D1774" t="s">
        <v>661</v>
      </c>
      <c r="E1774" t="s">
        <v>671</v>
      </c>
      <c r="F1774">
        <v>0</v>
      </c>
      <c r="G1774">
        <v>9805.14</v>
      </c>
      <c r="H1774" t="s">
        <v>602</v>
      </c>
      <c r="I1774">
        <v>9914618.03</v>
      </c>
      <c r="J1774" t="s">
        <v>641</v>
      </c>
    </row>
    <row r="1775" hidden="1" spans="1:10">
      <c r="A1775">
        <v>8</v>
      </c>
      <c r="B1775">
        <v>20</v>
      </c>
      <c r="C1775" t="s">
        <v>694</v>
      </c>
      <c r="D1775" t="s">
        <v>692</v>
      </c>
      <c r="E1775" t="s">
        <v>671</v>
      </c>
      <c r="F1775">
        <v>0</v>
      </c>
      <c r="G1775">
        <v>1680.88</v>
      </c>
      <c r="H1775" t="s">
        <v>602</v>
      </c>
      <c r="I1775">
        <v>9912937.15</v>
      </c>
      <c r="J1775" t="s">
        <v>641</v>
      </c>
    </row>
    <row r="1776" spans="1:10">
      <c r="A1776">
        <v>8</v>
      </c>
      <c r="B1776">
        <v>20</v>
      </c>
      <c r="C1776" t="s">
        <v>694</v>
      </c>
      <c r="D1776" t="s">
        <v>708</v>
      </c>
      <c r="E1776" t="s">
        <v>653</v>
      </c>
      <c r="F1776">
        <v>3874.08</v>
      </c>
      <c r="G1776">
        <v>0</v>
      </c>
      <c r="H1776" t="s">
        <v>602</v>
      </c>
      <c r="I1776">
        <v>9916811.23</v>
      </c>
      <c r="J1776" t="s">
        <v>641</v>
      </c>
    </row>
    <row r="1777" spans="1:10">
      <c r="A1777">
        <v>8</v>
      </c>
      <c r="B1777">
        <v>20</v>
      </c>
      <c r="C1777" t="s">
        <v>694</v>
      </c>
      <c r="D1777" t="s">
        <v>668</v>
      </c>
      <c r="E1777" t="s">
        <v>653</v>
      </c>
      <c r="F1777">
        <v>10144.49</v>
      </c>
      <c r="G1777">
        <v>0</v>
      </c>
      <c r="H1777" t="s">
        <v>602</v>
      </c>
      <c r="I1777">
        <v>9926955.72</v>
      </c>
      <c r="J1777" t="s">
        <v>641</v>
      </c>
    </row>
    <row r="1778" spans="1:10">
      <c r="A1778">
        <v>8</v>
      </c>
      <c r="B1778">
        <v>20</v>
      </c>
      <c r="C1778" t="s">
        <v>694</v>
      </c>
      <c r="D1778" t="s">
        <v>685</v>
      </c>
      <c r="E1778" t="s">
        <v>653</v>
      </c>
      <c r="F1778">
        <v>6160.58</v>
      </c>
      <c r="G1778">
        <v>0</v>
      </c>
      <c r="H1778" t="s">
        <v>602</v>
      </c>
      <c r="I1778">
        <v>9933116.3</v>
      </c>
      <c r="J1778" t="s">
        <v>641</v>
      </c>
    </row>
    <row r="1779" hidden="1" spans="1:10">
      <c r="A1779">
        <v>8</v>
      </c>
      <c r="B1779">
        <v>21</v>
      </c>
      <c r="C1779" t="s">
        <v>698</v>
      </c>
      <c r="D1779" t="s">
        <v>793</v>
      </c>
      <c r="E1779" t="s">
        <v>640</v>
      </c>
      <c r="F1779">
        <v>0</v>
      </c>
      <c r="G1779">
        <v>4052.13</v>
      </c>
      <c r="H1779" t="s">
        <v>602</v>
      </c>
      <c r="I1779">
        <v>9929064.17</v>
      </c>
      <c r="J1779" t="s">
        <v>641</v>
      </c>
    </row>
    <row r="1780" hidden="1" spans="1:10">
      <c r="A1780">
        <v>8</v>
      </c>
      <c r="B1780">
        <v>21</v>
      </c>
      <c r="C1780" t="s">
        <v>698</v>
      </c>
      <c r="D1780" t="s">
        <v>639</v>
      </c>
      <c r="E1780" t="s">
        <v>640</v>
      </c>
      <c r="F1780">
        <v>0</v>
      </c>
      <c r="G1780">
        <v>1040.55</v>
      </c>
      <c r="H1780" t="s">
        <v>602</v>
      </c>
      <c r="I1780">
        <v>9928023.62</v>
      </c>
      <c r="J1780" t="s">
        <v>641</v>
      </c>
    </row>
    <row r="1781" hidden="1" spans="1:10">
      <c r="A1781">
        <v>8</v>
      </c>
      <c r="B1781">
        <v>21</v>
      </c>
      <c r="C1781" t="s">
        <v>698</v>
      </c>
      <c r="D1781" t="s">
        <v>750</v>
      </c>
      <c r="E1781" t="s">
        <v>640</v>
      </c>
      <c r="F1781">
        <v>0</v>
      </c>
      <c r="G1781">
        <v>43072.6</v>
      </c>
      <c r="H1781" t="s">
        <v>602</v>
      </c>
      <c r="I1781">
        <v>9884951.02</v>
      </c>
      <c r="J1781" t="s">
        <v>641</v>
      </c>
    </row>
    <row r="1782" hidden="1" spans="1:10">
      <c r="A1782">
        <v>8</v>
      </c>
      <c r="B1782">
        <v>21</v>
      </c>
      <c r="C1782" t="s">
        <v>698</v>
      </c>
      <c r="D1782" t="s">
        <v>795</v>
      </c>
      <c r="E1782" t="s">
        <v>640</v>
      </c>
      <c r="F1782">
        <v>0</v>
      </c>
      <c r="G1782">
        <v>5572.93</v>
      </c>
      <c r="H1782" t="s">
        <v>602</v>
      </c>
      <c r="I1782">
        <v>9879378.09</v>
      </c>
      <c r="J1782" t="s">
        <v>641</v>
      </c>
    </row>
    <row r="1783" hidden="1" spans="1:10">
      <c r="A1783">
        <v>8</v>
      </c>
      <c r="B1783">
        <v>21</v>
      </c>
      <c r="C1783" t="s">
        <v>698</v>
      </c>
      <c r="D1783" t="s">
        <v>696</v>
      </c>
      <c r="E1783" t="s">
        <v>640</v>
      </c>
      <c r="F1783">
        <v>0</v>
      </c>
      <c r="G1783">
        <v>1740.92</v>
      </c>
      <c r="H1783" t="s">
        <v>602</v>
      </c>
      <c r="I1783">
        <v>9877637.17</v>
      </c>
      <c r="J1783" t="s">
        <v>641</v>
      </c>
    </row>
    <row r="1784" hidden="1" spans="1:10">
      <c r="A1784">
        <v>8</v>
      </c>
      <c r="B1784">
        <v>21</v>
      </c>
      <c r="C1784" t="s">
        <v>698</v>
      </c>
      <c r="D1784" t="s">
        <v>646</v>
      </c>
      <c r="E1784" t="s">
        <v>640</v>
      </c>
      <c r="F1784">
        <v>0</v>
      </c>
      <c r="G1784">
        <v>2791.47</v>
      </c>
      <c r="H1784" t="s">
        <v>602</v>
      </c>
      <c r="I1784">
        <v>9874845.7</v>
      </c>
      <c r="J1784" t="s">
        <v>641</v>
      </c>
    </row>
    <row r="1785" hidden="1" spans="1:10">
      <c r="A1785">
        <v>8</v>
      </c>
      <c r="B1785">
        <v>21</v>
      </c>
      <c r="C1785" t="s">
        <v>698</v>
      </c>
      <c r="D1785" t="s">
        <v>776</v>
      </c>
      <c r="E1785" t="s">
        <v>640</v>
      </c>
      <c r="F1785">
        <v>0</v>
      </c>
      <c r="G1785">
        <v>12716.69</v>
      </c>
      <c r="H1785" t="s">
        <v>602</v>
      </c>
      <c r="I1785">
        <v>9862129.01</v>
      </c>
      <c r="J1785" t="s">
        <v>641</v>
      </c>
    </row>
    <row r="1786" hidden="1" spans="1:10">
      <c r="A1786">
        <v>8</v>
      </c>
      <c r="B1786">
        <v>21</v>
      </c>
      <c r="C1786" t="s">
        <v>698</v>
      </c>
      <c r="D1786" t="s">
        <v>809</v>
      </c>
      <c r="E1786" t="s">
        <v>640</v>
      </c>
      <c r="F1786">
        <v>0</v>
      </c>
      <c r="G1786">
        <v>2681.4</v>
      </c>
      <c r="H1786" t="s">
        <v>602</v>
      </c>
      <c r="I1786">
        <v>9859447.61</v>
      </c>
      <c r="J1786" t="s">
        <v>641</v>
      </c>
    </row>
    <row r="1787" hidden="1" spans="1:10">
      <c r="A1787">
        <v>8</v>
      </c>
      <c r="B1787">
        <v>21</v>
      </c>
      <c r="C1787" t="s">
        <v>698</v>
      </c>
      <c r="D1787" t="s">
        <v>683</v>
      </c>
      <c r="E1787" t="s">
        <v>640</v>
      </c>
      <c r="F1787">
        <v>0</v>
      </c>
      <c r="G1787">
        <v>1170.61</v>
      </c>
      <c r="H1787" t="s">
        <v>602</v>
      </c>
      <c r="I1787">
        <v>9858277</v>
      </c>
      <c r="J1787" t="s">
        <v>641</v>
      </c>
    </row>
    <row r="1788" hidden="1" spans="1:10">
      <c r="A1788">
        <v>8</v>
      </c>
      <c r="B1788">
        <v>21</v>
      </c>
      <c r="C1788" t="s">
        <v>698</v>
      </c>
      <c r="D1788" t="s">
        <v>661</v>
      </c>
      <c r="E1788" t="s">
        <v>640</v>
      </c>
      <c r="F1788">
        <v>0</v>
      </c>
      <c r="G1788">
        <v>9805.14</v>
      </c>
      <c r="H1788" t="s">
        <v>602</v>
      </c>
      <c r="I1788">
        <v>9848471.86</v>
      </c>
      <c r="J1788" t="s">
        <v>641</v>
      </c>
    </row>
    <row r="1789" spans="1:10">
      <c r="A1789">
        <v>8</v>
      </c>
      <c r="B1789">
        <v>21</v>
      </c>
      <c r="C1789" t="s">
        <v>698</v>
      </c>
      <c r="D1789" t="s">
        <v>668</v>
      </c>
      <c r="E1789" t="s">
        <v>653</v>
      </c>
      <c r="F1789">
        <v>10084.58</v>
      </c>
      <c r="G1789">
        <v>0</v>
      </c>
      <c r="H1789" t="s">
        <v>602</v>
      </c>
      <c r="I1789">
        <v>9858556.44</v>
      </c>
      <c r="J1789" t="s">
        <v>641</v>
      </c>
    </row>
    <row r="1790" spans="1:10">
      <c r="A1790">
        <v>8</v>
      </c>
      <c r="B1790">
        <v>21</v>
      </c>
      <c r="C1790" t="s">
        <v>698</v>
      </c>
      <c r="D1790" t="s">
        <v>736</v>
      </c>
      <c r="E1790" t="s">
        <v>653</v>
      </c>
      <c r="F1790">
        <v>5212.02</v>
      </c>
      <c r="G1790">
        <v>0</v>
      </c>
      <c r="H1790" t="s">
        <v>602</v>
      </c>
      <c r="I1790">
        <v>9863768.46</v>
      </c>
      <c r="J1790" t="s">
        <v>641</v>
      </c>
    </row>
    <row r="1791" spans="1:10">
      <c r="A1791">
        <v>8</v>
      </c>
      <c r="B1791">
        <v>21</v>
      </c>
      <c r="C1791" t="s">
        <v>698</v>
      </c>
      <c r="D1791" t="s">
        <v>686</v>
      </c>
      <c r="E1791" t="s">
        <v>653</v>
      </c>
      <c r="F1791">
        <v>2815.7</v>
      </c>
      <c r="G1791">
        <v>0</v>
      </c>
      <c r="H1791" t="s">
        <v>602</v>
      </c>
      <c r="I1791">
        <v>9866584.16</v>
      </c>
      <c r="J1791" t="s">
        <v>641</v>
      </c>
    </row>
    <row r="1792" spans="1:10">
      <c r="A1792">
        <v>8</v>
      </c>
      <c r="B1792">
        <v>21</v>
      </c>
      <c r="C1792" t="s">
        <v>698</v>
      </c>
      <c r="D1792" t="s">
        <v>687</v>
      </c>
      <c r="E1792" t="s">
        <v>653</v>
      </c>
      <c r="F1792">
        <v>1597.56</v>
      </c>
      <c r="G1792">
        <v>0</v>
      </c>
      <c r="H1792" t="s">
        <v>602</v>
      </c>
      <c r="I1792">
        <v>9868181.72</v>
      </c>
      <c r="J1792" t="s">
        <v>641</v>
      </c>
    </row>
    <row r="1793" hidden="1" spans="1:10">
      <c r="A1793">
        <v>8</v>
      </c>
      <c r="B1793">
        <v>22</v>
      </c>
      <c r="C1793" t="s">
        <v>700</v>
      </c>
      <c r="D1793" t="s">
        <v>793</v>
      </c>
      <c r="E1793" t="s">
        <v>671</v>
      </c>
      <c r="F1793">
        <v>0</v>
      </c>
      <c r="G1793">
        <v>1270.67</v>
      </c>
      <c r="H1793" t="s">
        <v>602</v>
      </c>
      <c r="I1793">
        <v>9866911.05</v>
      </c>
      <c r="J1793" t="s">
        <v>641</v>
      </c>
    </row>
    <row r="1794" hidden="1" spans="1:10">
      <c r="A1794">
        <v>8</v>
      </c>
      <c r="B1794">
        <v>22</v>
      </c>
      <c r="C1794" t="s">
        <v>700</v>
      </c>
      <c r="D1794" t="s">
        <v>750</v>
      </c>
      <c r="E1794" t="s">
        <v>671</v>
      </c>
      <c r="F1794">
        <v>0</v>
      </c>
      <c r="G1794">
        <v>14007.35</v>
      </c>
      <c r="H1794" t="s">
        <v>602</v>
      </c>
      <c r="I1794">
        <v>9852903.7</v>
      </c>
      <c r="J1794" t="s">
        <v>641</v>
      </c>
    </row>
    <row r="1795" hidden="1" spans="1:10">
      <c r="A1795">
        <v>8</v>
      </c>
      <c r="B1795">
        <v>22</v>
      </c>
      <c r="C1795" t="s">
        <v>700</v>
      </c>
      <c r="D1795" t="s">
        <v>682</v>
      </c>
      <c r="E1795" t="s">
        <v>671</v>
      </c>
      <c r="F1795">
        <v>0</v>
      </c>
      <c r="G1795">
        <v>2971.56</v>
      </c>
      <c r="H1795" t="s">
        <v>602</v>
      </c>
      <c r="I1795">
        <v>9849932.14</v>
      </c>
      <c r="J1795" t="s">
        <v>641</v>
      </c>
    </row>
    <row r="1796" hidden="1" spans="1:10">
      <c r="A1796">
        <v>8</v>
      </c>
      <c r="B1796">
        <v>22</v>
      </c>
      <c r="C1796" t="s">
        <v>700</v>
      </c>
      <c r="D1796" t="s">
        <v>672</v>
      </c>
      <c r="E1796" t="s">
        <v>671</v>
      </c>
      <c r="F1796">
        <v>0</v>
      </c>
      <c r="G1796">
        <v>8084.24</v>
      </c>
      <c r="H1796" t="s">
        <v>602</v>
      </c>
      <c r="I1796">
        <v>9841847.9</v>
      </c>
      <c r="J1796" t="s">
        <v>641</v>
      </c>
    </row>
    <row r="1797" hidden="1" spans="1:10">
      <c r="A1797">
        <v>8</v>
      </c>
      <c r="B1797">
        <v>22</v>
      </c>
      <c r="C1797" t="s">
        <v>700</v>
      </c>
      <c r="D1797" t="s">
        <v>661</v>
      </c>
      <c r="E1797" t="s">
        <v>671</v>
      </c>
      <c r="F1797">
        <v>0</v>
      </c>
      <c r="G1797">
        <v>9805.14</v>
      </c>
      <c r="H1797" t="s">
        <v>602</v>
      </c>
      <c r="I1797">
        <v>9832042.76</v>
      </c>
      <c r="J1797" t="s">
        <v>641</v>
      </c>
    </row>
    <row r="1798" hidden="1" spans="1:10">
      <c r="A1798">
        <v>8</v>
      </c>
      <c r="B1798">
        <v>22</v>
      </c>
      <c r="C1798" t="s">
        <v>700</v>
      </c>
      <c r="D1798" t="s">
        <v>692</v>
      </c>
      <c r="E1798" t="s">
        <v>671</v>
      </c>
      <c r="F1798">
        <v>0</v>
      </c>
      <c r="G1798">
        <v>1640.86</v>
      </c>
      <c r="H1798" t="s">
        <v>602</v>
      </c>
      <c r="I1798">
        <v>9830401.9</v>
      </c>
      <c r="J1798" t="s">
        <v>641</v>
      </c>
    </row>
    <row r="1799" hidden="1" spans="1:10">
      <c r="A1799">
        <v>8</v>
      </c>
      <c r="B1799">
        <v>22</v>
      </c>
      <c r="C1799" t="s">
        <v>700</v>
      </c>
      <c r="D1799" t="s">
        <v>663</v>
      </c>
      <c r="E1799" t="s">
        <v>671</v>
      </c>
      <c r="F1799">
        <v>0</v>
      </c>
      <c r="G1799">
        <v>17008.94</v>
      </c>
      <c r="H1799" t="s">
        <v>602</v>
      </c>
      <c r="I1799">
        <v>9813392.96</v>
      </c>
      <c r="J1799" t="s">
        <v>641</v>
      </c>
    </row>
    <row r="1800" hidden="1" spans="1:10">
      <c r="A1800">
        <v>8</v>
      </c>
      <c r="B1800">
        <v>22</v>
      </c>
      <c r="C1800" t="s">
        <v>700</v>
      </c>
      <c r="D1800" t="s">
        <v>683</v>
      </c>
      <c r="E1800" t="s">
        <v>671</v>
      </c>
      <c r="F1800">
        <v>0</v>
      </c>
      <c r="G1800">
        <v>570.3</v>
      </c>
      <c r="H1800" t="s">
        <v>602</v>
      </c>
      <c r="I1800">
        <v>9812822.66</v>
      </c>
      <c r="J1800" t="s">
        <v>641</v>
      </c>
    </row>
    <row r="1801" spans="1:10">
      <c r="A1801">
        <v>8</v>
      </c>
      <c r="B1801">
        <v>22</v>
      </c>
      <c r="C1801" t="s">
        <v>700</v>
      </c>
      <c r="D1801" t="s">
        <v>736</v>
      </c>
      <c r="E1801" t="s">
        <v>653</v>
      </c>
      <c r="F1801">
        <v>908.61</v>
      </c>
      <c r="G1801">
        <v>0</v>
      </c>
      <c r="H1801" t="s">
        <v>602</v>
      </c>
      <c r="I1801">
        <v>9813731.27</v>
      </c>
      <c r="J1801" t="s">
        <v>641</v>
      </c>
    </row>
    <row r="1802" spans="1:10">
      <c r="A1802">
        <v>8</v>
      </c>
      <c r="B1802">
        <v>22</v>
      </c>
      <c r="C1802" t="s">
        <v>700</v>
      </c>
      <c r="D1802" t="s">
        <v>675</v>
      </c>
      <c r="E1802" t="s">
        <v>653</v>
      </c>
      <c r="F1802">
        <v>579.12</v>
      </c>
      <c r="G1802">
        <v>0</v>
      </c>
      <c r="H1802" t="s">
        <v>602</v>
      </c>
      <c r="I1802">
        <v>9814310.39</v>
      </c>
      <c r="J1802" t="s">
        <v>641</v>
      </c>
    </row>
    <row r="1803" spans="1:10">
      <c r="A1803">
        <v>8</v>
      </c>
      <c r="B1803">
        <v>22</v>
      </c>
      <c r="C1803" t="s">
        <v>700</v>
      </c>
      <c r="D1803" t="s">
        <v>668</v>
      </c>
      <c r="E1803" t="s">
        <v>653</v>
      </c>
      <c r="F1803">
        <v>15037.03</v>
      </c>
      <c r="G1803">
        <v>0</v>
      </c>
      <c r="H1803" t="s">
        <v>602</v>
      </c>
      <c r="I1803">
        <v>9829347.42</v>
      </c>
      <c r="J1803" t="s">
        <v>641</v>
      </c>
    </row>
    <row r="1804" spans="1:10">
      <c r="A1804">
        <v>8</v>
      </c>
      <c r="B1804">
        <v>22</v>
      </c>
      <c r="C1804" t="s">
        <v>700</v>
      </c>
      <c r="D1804" t="s">
        <v>687</v>
      </c>
      <c r="E1804" t="s">
        <v>653</v>
      </c>
      <c r="F1804">
        <v>12670.64</v>
      </c>
      <c r="G1804">
        <v>0</v>
      </c>
      <c r="H1804" t="s">
        <v>602</v>
      </c>
      <c r="I1804">
        <v>9842018.06</v>
      </c>
      <c r="J1804" t="s">
        <v>641</v>
      </c>
    </row>
    <row r="1805" hidden="1" spans="1:10">
      <c r="A1805">
        <v>8</v>
      </c>
      <c r="B1805">
        <v>23</v>
      </c>
      <c r="C1805" t="s">
        <v>703</v>
      </c>
      <c r="D1805" t="s">
        <v>696</v>
      </c>
      <c r="E1805" t="s">
        <v>671</v>
      </c>
      <c r="F1805">
        <v>0</v>
      </c>
      <c r="G1805">
        <v>890.47</v>
      </c>
      <c r="H1805" t="s">
        <v>602</v>
      </c>
      <c r="I1805">
        <v>9841127.59</v>
      </c>
      <c r="J1805" t="s">
        <v>641</v>
      </c>
    </row>
    <row r="1806" hidden="1" spans="1:10">
      <c r="A1806">
        <v>8</v>
      </c>
      <c r="B1806">
        <v>23</v>
      </c>
      <c r="C1806" t="s">
        <v>703</v>
      </c>
      <c r="D1806" t="s">
        <v>776</v>
      </c>
      <c r="E1806" t="s">
        <v>671</v>
      </c>
      <c r="F1806">
        <v>0</v>
      </c>
      <c r="G1806">
        <v>2401.26</v>
      </c>
      <c r="H1806" t="s">
        <v>602</v>
      </c>
      <c r="I1806">
        <v>9838726.33</v>
      </c>
      <c r="J1806" t="s">
        <v>641</v>
      </c>
    </row>
    <row r="1807" hidden="1" spans="1:10">
      <c r="A1807">
        <v>8</v>
      </c>
      <c r="B1807">
        <v>23</v>
      </c>
      <c r="C1807" t="s">
        <v>703</v>
      </c>
      <c r="D1807" t="s">
        <v>745</v>
      </c>
      <c r="E1807" t="s">
        <v>671</v>
      </c>
      <c r="F1807">
        <v>0</v>
      </c>
      <c r="G1807">
        <v>193521.56</v>
      </c>
      <c r="H1807" t="s">
        <v>602</v>
      </c>
      <c r="I1807">
        <v>9645204.77</v>
      </c>
      <c r="J1807" t="s">
        <v>641</v>
      </c>
    </row>
    <row r="1808" hidden="1" spans="1:10">
      <c r="A1808">
        <v>8</v>
      </c>
      <c r="B1808">
        <v>23</v>
      </c>
      <c r="C1808" t="s">
        <v>703</v>
      </c>
      <c r="D1808" t="s">
        <v>663</v>
      </c>
      <c r="E1808" t="s">
        <v>671</v>
      </c>
      <c r="F1808">
        <v>0</v>
      </c>
      <c r="G1808">
        <v>1350.71</v>
      </c>
      <c r="H1808" t="s">
        <v>602</v>
      </c>
      <c r="I1808">
        <v>9643854.06</v>
      </c>
      <c r="J1808" t="s">
        <v>641</v>
      </c>
    </row>
    <row r="1809" hidden="1" spans="1:10">
      <c r="A1809">
        <v>8</v>
      </c>
      <c r="B1809">
        <v>23</v>
      </c>
      <c r="C1809" t="s">
        <v>703</v>
      </c>
      <c r="D1809" t="s">
        <v>679</v>
      </c>
      <c r="E1809" t="s">
        <v>671</v>
      </c>
      <c r="F1809">
        <v>0</v>
      </c>
      <c r="G1809">
        <v>580.3</v>
      </c>
      <c r="H1809" t="s">
        <v>602</v>
      </c>
      <c r="I1809">
        <v>9643273.76</v>
      </c>
      <c r="J1809" t="s">
        <v>641</v>
      </c>
    </row>
    <row r="1810" spans="1:10">
      <c r="A1810">
        <v>8</v>
      </c>
      <c r="B1810">
        <v>23</v>
      </c>
      <c r="C1810" t="s">
        <v>703</v>
      </c>
      <c r="D1810" t="s">
        <v>685</v>
      </c>
      <c r="E1810" t="s">
        <v>653</v>
      </c>
      <c r="F1810">
        <v>3015.39</v>
      </c>
      <c r="G1810">
        <v>0</v>
      </c>
      <c r="H1810" t="s">
        <v>602</v>
      </c>
      <c r="I1810">
        <v>9646289.15</v>
      </c>
      <c r="J1810" t="s">
        <v>641</v>
      </c>
    </row>
    <row r="1811" spans="1:10">
      <c r="A1811">
        <v>8</v>
      </c>
      <c r="B1811">
        <v>23</v>
      </c>
      <c r="C1811" t="s">
        <v>703</v>
      </c>
      <c r="D1811" t="s">
        <v>699</v>
      </c>
      <c r="E1811" t="s">
        <v>653</v>
      </c>
      <c r="F1811">
        <v>4792.68</v>
      </c>
      <c r="G1811">
        <v>0</v>
      </c>
      <c r="H1811" t="s">
        <v>602</v>
      </c>
      <c r="I1811">
        <v>9651081.83</v>
      </c>
      <c r="J1811" t="s">
        <v>641</v>
      </c>
    </row>
    <row r="1812" spans="1:10">
      <c r="A1812">
        <v>8</v>
      </c>
      <c r="B1812">
        <v>23</v>
      </c>
      <c r="C1812" t="s">
        <v>703</v>
      </c>
      <c r="D1812" t="s">
        <v>668</v>
      </c>
      <c r="E1812" t="s">
        <v>653</v>
      </c>
      <c r="F1812">
        <v>5042.29</v>
      </c>
      <c r="G1812">
        <v>0</v>
      </c>
      <c r="H1812" t="s">
        <v>602</v>
      </c>
      <c r="I1812">
        <v>9656124.12</v>
      </c>
      <c r="J1812" t="s">
        <v>641</v>
      </c>
    </row>
    <row r="1813" spans="1:10">
      <c r="A1813">
        <v>8</v>
      </c>
      <c r="B1813">
        <v>23</v>
      </c>
      <c r="C1813" t="s">
        <v>703</v>
      </c>
      <c r="D1813" t="s">
        <v>687</v>
      </c>
      <c r="E1813" t="s">
        <v>653</v>
      </c>
      <c r="F1813">
        <v>1367.91</v>
      </c>
      <c r="G1813">
        <v>0</v>
      </c>
      <c r="H1813" t="s">
        <v>602</v>
      </c>
      <c r="I1813">
        <v>9657492.03</v>
      </c>
      <c r="J1813" t="s">
        <v>641</v>
      </c>
    </row>
    <row r="1814" hidden="1" spans="1:10">
      <c r="A1814">
        <v>8</v>
      </c>
      <c r="B1814">
        <v>26</v>
      </c>
      <c r="C1814" t="s">
        <v>704</v>
      </c>
      <c r="D1814" t="s">
        <v>639</v>
      </c>
      <c r="E1814" t="s">
        <v>671</v>
      </c>
      <c r="F1814">
        <v>0</v>
      </c>
      <c r="G1814">
        <v>1010.54</v>
      </c>
      <c r="H1814" t="s">
        <v>602</v>
      </c>
      <c r="I1814">
        <v>9656481.49</v>
      </c>
      <c r="J1814" t="s">
        <v>641</v>
      </c>
    </row>
    <row r="1815" hidden="1" spans="1:10">
      <c r="A1815">
        <v>8</v>
      </c>
      <c r="B1815">
        <v>26</v>
      </c>
      <c r="C1815" t="s">
        <v>704</v>
      </c>
      <c r="D1815" t="s">
        <v>682</v>
      </c>
      <c r="E1815" t="s">
        <v>671</v>
      </c>
      <c r="F1815">
        <v>0</v>
      </c>
      <c r="G1815">
        <v>6233.28</v>
      </c>
      <c r="H1815" t="s">
        <v>602</v>
      </c>
      <c r="I1815">
        <v>9650248.21</v>
      </c>
      <c r="J1815" t="s">
        <v>641</v>
      </c>
    </row>
    <row r="1816" hidden="1" spans="1:10">
      <c r="A1816">
        <v>8</v>
      </c>
      <c r="B1816">
        <v>26</v>
      </c>
      <c r="C1816" t="s">
        <v>704</v>
      </c>
      <c r="D1816" t="s">
        <v>711</v>
      </c>
      <c r="E1816" t="s">
        <v>671</v>
      </c>
      <c r="F1816">
        <v>0</v>
      </c>
      <c r="G1816">
        <v>1170.62</v>
      </c>
      <c r="H1816" t="s">
        <v>602</v>
      </c>
      <c r="I1816">
        <v>9649077.59</v>
      </c>
      <c r="J1816" t="s">
        <v>641</v>
      </c>
    </row>
    <row r="1817" hidden="1" spans="1:10">
      <c r="A1817">
        <v>8</v>
      </c>
      <c r="B1817">
        <v>26</v>
      </c>
      <c r="C1817" t="s">
        <v>704</v>
      </c>
      <c r="D1817" t="s">
        <v>745</v>
      </c>
      <c r="E1817" t="s">
        <v>671</v>
      </c>
      <c r="F1817">
        <v>0</v>
      </c>
      <c r="G1817">
        <v>89076.75</v>
      </c>
      <c r="H1817" t="s">
        <v>602</v>
      </c>
      <c r="I1817">
        <v>9560000.84</v>
      </c>
      <c r="J1817" t="s">
        <v>641</v>
      </c>
    </row>
    <row r="1818" hidden="1" spans="1:10">
      <c r="A1818">
        <v>8</v>
      </c>
      <c r="B1818">
        <v>26</v>
      </c>
      <c r="C1818" t="s">
        <v>704</v>
      </c>
      <c r="D1818" t="s">
        <v>661</v>
      </c>
      <c r="E1818" t="s">
        <v>671</v>
      </c>
      <c r="F1818">
        <v>0</v>
      </c>
      <c r="G1818">
        <v>24532.88</v>
      </c>
      <c r="H1818" t="s">
        <v>602</v>
      </c>
      <c r="I1818">
        <v>9535467.96</v>
      </c>
      <c r="J1818" t="s">
        <v>641</v>
      </c>
    </row>
    <row r="1819" hidden="1" spans="1:10">
      <c r="A1819">
        <v>8</v>
      </c>
      <c r="B1819">
        <v>26</v>
      </c>
      <c r="C1819" t="s">
        <v>704</v>
      </c>
      <c r="D1819" t="s">
        <v>692</v>
      </c>
      <c r="E1819" t="s">
        <v>671</v>
      </c>
      <c r="F1819">
        <v>0</v>
      </c>
      <c r="G1819">
        <v>3161.66</v>
      </c>
      <c r="H1819" t="s">
        <v>602</v>
      </c>
      <c r="I1819">
        <v>9532306.3</v>
      </c>
      <c r="J1819" t="s">
        <v>641</v>
      </c>
    </row>
    <row r="1820" hidden="1" spans="1:10">
      <c r="A1820">
        <v>8</v>
      </c>
      <c r="B1820">
        <v>26</v>
      </c>
      <c r="C1820" t="s">
        <v>704</v>
      </c>
      <c r="D1820" t="s">
        <v>683</v>
      </c>
      <c r="E1820" t="s">
        <v>671</v>
      </c>
      <c r="F1820">
        <v>0</v>
      </c>
      <c r="G1820">
        <v>570.3</v>
      </c>
      <c r="H1820" t="s">
        <v>602</v>
      </c>
      <c r="I1820">
        <v>9531736</v>
      </c>
      <c r="J1820" t="s">
        <v>641</v>
      </c>
    </row>
    <row r="1821" spans="1:10">
      <c r="A1821">
        <v>8</v>
      </c>
      <c r="B1821">
        <v>26</v>
      </c>
      <c r="C1821" t="s">
        <v>704</v>
      </c>
      <c r="D1821" t="s">
        <v>721</v>
      </c>
      <c r="E1821" t="s">
        <v>653</v>
      </c>
      <c r="F1821">
        <v>44651.79</v>
      </c>
      <c r="G1821">
        <v>0</v>
      </c>
      <c r="H1821" t="s">
        <v>602</v>
      </c>
      <c r="I1821">
        <v>9576387.79</v>
      </c>
      <c r="J1821" t="s">
        <v>641</v>
      </c>
    </row>
    <row r="1822" spans="1:10">
      <c r="A1822">
        <v>8</v>
      </c>
      <c r="B1822">
        <v>26</v>
      </c>
      <c r="C1822" t="s">
        <v>704</v>
      </c>
      <c r="D1822" t="s">
        <v>685</v>
      </c>
      <c r="E1822" t="s">
        <v>653</v>
      </c>
      <c r="F1822">
        <v>3065.31</v>
      </c>
      <c r="G1822">
        <v>0</v>
      </c>
      <c r="H1822" t="s">
        <v>602</v>
      </c>
      <c r="I1822">
        <v>9579453.1</v>
      </c>
      <c r="J1822" t="s">
        <v>641</v>
      </c>
    </row>
    <row r="1823" spans="1:10">
      <c r="A1823">
        <v>8</v>
      </c>
      <c r="B1823">
        <v>26</v>
      </c>
      <c r="C1823" t="s">
        <v>704</v>
      </c>
      <c r="D1823" t="s">
        <v>667</v>
      </c>
      <c r="E1823" t="s">
        <v>653</v>
      </c>
      <c r="F1823">
        <v>178357.57</v>
      </c>
      <c r="G1823">
        <v>0</v>
      </c>
      <c r="H1823" t="s">
        <v>602</v>
      </c>
      <c r="I1823">
        <v>9757810.67</v>
      </c>
      <c r="J1823" t="s">
        <v>641</v>
      </c>
    </row>
    <row r="1824" spans="1:10">
      <c r="A1824">
        <v>8</v>
      </c>
      <c r="B1824">
        <v>26</v>
      </c>
      <c r="C1824" t="s">
        <v>704</v>
      </c>
      <c r="D1824" t="s">
        <v>668</v>
      </c>
      <c r="E1824" t="s">
        <v>653</v>
      </c>
      <c r="F1824">
        <v>29984.21</v>
      </c>
      <c r="G1824">
        <v>0</v>
      </c>
      <c r="H1824" t="s">
        <v>602</v>
      </c>
      <c r="I1824">
        <v>9787794.88</v>
      </c>
      <c r="J1824" t="s">
        <v>641</v>
      </c>
    </row>
    <row r="1825" hidden="1" spans="1:10">
      <c r="A1825">
        <v>8</v>
      </c>
      <c r="B1825">
        <v>27</v>
      </c>
      <c r="C1825" t="s">
        <v>705</v>
      </c>
      <c r="D1825" t="s">
        <v>682</v>
      </c>
      <c r="E1825" t="s">
        <v>810</v>
      </c>
      <c r="F1825">
        <v>0</v>
      </c>
      <c r="G1825">
        <v>3001.58</v>
      </c>
      <c r="H1825" t="s">
        <v>602</v>
      </c>
      <c r="I1825">
        <v>9784793.3</v>
      </c>
      <c r="J1825" t="s">
        <v>641</v>
      </c>
    </row>
    <row r="1826" hidden="1" spans="1:10">
      <c r="A1826">
        <v>8</v>
      </c>
      <c r="B1826">
        <v>27</v>
      </c>
      <c r="C1826" t="s">
        <v>705</v>
      </c>
      <c r="D1826" t="s">
        <v>661</v>
      </c>
      <c r="E1826" t="s">
        <v>810</v>
      </c>
      <c r="F1826">
        <v>0</v>
      </c>
      <c r="G1826">
        <v>4952.6</v>
      </c>
      <c r="H1826" t="s">
        <v>602</v>
      </c>
      <c r="I1826">
        <v>9779840.7</v>
      </c>
      <c r="J1826" t="s">
        <v>641</v>
      </c>
    </row>
    <row r="1827" hidden="1" spans="1:10">
      <c r="A1827">
        <v>8</v>
      </c>
      <c r="B1827">
        <v>27</v>
      </c>
      <c r="C1827" t="s">
        <v>705</v>
      </c>
      <c r="D1827" t="s">
        <v>683</v>
      </c>
      <c r="E1827" t="s">
        <v>810</v>
      </c>
      <c r="F1827">
        <v>0</v>
      </c>
      <c r="G1827">
        <v>560.29</v>
      </c>
      <c r="H1827" t="s">
        <v>602</v>
      </c>
      <c r="I1827">
        <v>9779280.41</v>
      </c>
      <c r="J1827" t="s">
        <v>641</v>
      </c>
    </row>
    <row r="1828" hidden="1" spans="1:10">
      <c r="A1828">
        <v>8</v>
      </c>
      <c r="B1828">
        <v>27</v>
      </c>
      <c r="C1828" t="s">
        <v>705</v>
      </c>
      <c r="D1828" t="s">
        <v>663</v>
      </c>
      <c r="E1828" t="s">
        <v>810</v>
      </c>
      <c r="F1828">
        <v>0</v>
      </c>
      <c r="G1828">
        <v>1340.7</v>
      </c>
      <c r="H1828" t="s">
        <v>602</v>
      </c>
      <c r="I1828">
        <v>9777939.71</v>
      </c>
      <c r="J1828" t="s">
        <v>641</v>
      </c>
    </row>
    <row r="1829" hidden="1" spans="1:10">
      <c r="A1829">
        <v>8</v>
      </c>
      <c r="B1829">
        <v>27</v>
      </c>
      <c r="C1829" t="s">
        <v>705</v>
      </c>
      <c r="D1829" t="s">
        <v>750</v>
      </c>
      <c r="E1829" t="s">
        <v>810</v>
      </c>
      <c r="F1829">
        <v>0</v>
      </c>
      <c r="G1829">
        <v>14727.73</v>
      </c>
      <c r="H1829" t="s">
        <v>602</v>
      </c>
      <c r="I1829">
        <v>9763211.98</v>
      </c>
      <c r="J1829" t="s">
        <v>641</v>
      </c>
    </row>
    <row r="1830" hidden="1" spans="1:10">
      <c r="A1830">
        <v>8</v>
      </c>
      <c r="B1830">
        <v>27</v>
      </c>
      <c r="C1830" t="s">
        <v>705</v>
      </c>
      <c r="D1830" t="s">
        <v>696</v>
      </c>
      <c r="E1830" t="s">
        <v>810</v>
      </c>
      <c r="F1830">
        <v>0</v>
      </c>
      <c r="G1830">
        <v>1720.91</v>
      </c>
      <c r="H1830" t="s">
        <v>602</v>
      </c>
      <c r="I1830">
        <v>9761491.07</v>
      </c>
      <c r="J1830" t="s">
        <v>641</v>
      </c>
    </row>
    <row r="1831" spans="1:10">
      <c r="A1831">
        <v>8</v>
      </c>
      <c r="B1831">
        <v>27</v>
      </c>
      <c r="C1831" t="s">
        <v>705</v>
      </c>
      <c r="D1831" t="s">
        <v>685</v>
      </c>
      <c r="E1831" t="s">
        <v>653</v>
      </c>
      <c r="F1831">
        <v>3095.27</v>
      </c>
      <c r="G1831">
        <v>0</v>
      </c>
      <c r="H1831" t="s">
        <v>602</v>
      </c>
      <c r="I1831">
        <v>9764586.34</v>
      </c>
      <c r="J1831" t="s">
        <v>641</v>
      </c>
    </row>
    <row r="1832" spans="1:10">
      <c r="A1832">
        <v>8</v>
      </c>
      <c r="B1832">
        <v>27</v>
      </c>
      <c r="C1832" t="s">
        <v>705</v>
      </c>
      <c r="D1832" t="s">
        <v>675</v>
      </c>
      <c r="E1832" t="s">
        <v>653</v>
      </c>
      <c r="F1832">
        <v>1737.35</v>
      </c>
      <c r="G1832">
        <v>0</v>
      </c>
      <c r="H1832" t="s">
        <v>602</v>
      </c>
      <c r="I1832">
        <v>9766323.69</v>
      </c>
      <c r="J1832" t="s">
        <v>641</v>
      </c>
    </row>
    <row r="1833" spans="1:10">
      <c r="A1833">
        <v>8</v>
      </c>
      <c r="B1833">
        <v>27</v>
      </c>
      <c r="C1833" t="s">
        <v>705</v>
      </c>
      <c r="D1833" t="s">
        <v>652</v>
      </c>
      <c r="E1833" t="s">
        <v>653</v>
      </c>
      <c r="F1833">
        <v>1597.56</v>
      </c>
      <c r="G1833">
        <v>0</v>
      </c>
      <c r="H1833" t="s">
        <v>602</v>
      </c>
      <c r="I1833">
        <v>9767921.25</v>
      </c>
      <c r="J1833" t="s">
        <v>641</v>
      </c>
    </row>
    <row r="1834" spans="1:10">
      <c r="A1834">
        <v>8</v>
      </c>
      <c r="B1834">
        <v>27</v>
      </c>
      <c r="C1834" t="s">
        <v>705</v>
      </c>
      <c r="D1834" t="s">
        <v>668</v>
      </c>
      <c r="E1834" t="s">
        <v>653</v>
      </c>
      <c r="F1834">
        <v>5092.22</v>
      </c>
      <c r="G1834">
        <v>0</v>
      </c>
      <c r="H1834" t="s">
        <v>602</v>
      </c>
      <c r="I1834">
        <v>9773013.47</v>
      </c>
      <c r="J1834" t="s">
        <v>641</v>
      </c>
    </row>
    <row r="1835" spans="1:10">
      <c r="A1835">
        <v>8</v>
      </c>
      <c r="B1835">
        <v>27</v>
      </c>
      <c r="C1835" t="s">
        <v>705</v>
      </c>
      <c r="D1835" t="s">
        <v>667</v>
      </c>
      <c r="E1835" t="s">
        <v>653</v>
      </c>
      <c r="F1835">
        <v>59708.8</v>
      </c>
      <c r="G1835">
        <v>0</v>
      </c>
      <c r="H1835" t="s">
        <v>602</v>
      </c>
      <c r="I1835">
        <v>9832722.27</v>
      </c>
      <c r="J1835" t="s">
        <v>641</v>
      </c>
    </row>
    <row r="1836" spans="1:10">
      <c r="A1836">
        <v>8</v>
      </c>
      <c r="B1836">
        <v>27</v>
      </c>
      <c r="C1836" t="s">
        <v>705</v>
      </c>
      <c r="D1836" t="s">
        <v>673</v>
      </c>
      <c r="E1836" t="s">
        <v>653</v>
      </c>
      <c r="F1836">
        <v>16944.12</v>
      </c>
      <c r="G1836">
        <v>0</v>
      </c>
      <c r="H1836" t="s">
        <v>602</v>
      </c>
      <c r="I1836">
        <v>9849666.39</v>
      </c>
      <c r="J1836" t="s">
        <v>641</v>
      </c>
    </row>
    <row r="1837" hidden="1" spans="1:10">
      <c r="A1837">
        <v>8</v>
      </c>
      <c r="B1837">
        <v>28</v>
      </c>
      <c r="C1837" t="s">
        <v>707</v>
      </c>
      <c r="D1837" t="s">
        <v>795</v>
      </c>
      <c r="E1837" t="s">
        <v>671</v>
      </c>
      <c r="F1837">
        <v>0</v>
      </c>
      <c r="G1837">
        <v>5452.87</v>
      </c>
      <c r="H1837" t="s">
        <v>602</v>
      </c>
      <c r="I1837">
        <v>9844213.52</v>
      </c>
      <c r="J1837" t="s">
        <v>641</v>
      </c>
    </row>
    <row r="1838" hidden="1" spans="1:10">
      <c r="A1838">
        <v>8</v>
      </c>
      <c r="B1838">
        <v>28</v>
      </c>
      <c r="C1838" t="s">
        <v>707</v>
      </c>
      <c r="D1838" t="s">
        <v>776</v>
      </c>
      <c r="E1838" t="s">
        <v>671</v>
      </c>
      <c r="F1838">
        <v>0</v>
      </c>
      <c r="G1838">
        <v>10925.74</v>
      </c>
      <c r="H1838" t="s">
        <v>602</v>
      </c>
      <c r="I1838">
        <v>9833287.78</v>
      </c>
      <c r="J1838" t="s">
        <v>641</v>
      </c>
    </row>
    <row r="1839" hidden="1" spans="1:10">
      <c r="A1839">
        <v>8</v>
      </c>
      <c r="B1839">
        <v>28</v>
      </c>
      <c r="C1839" t="s">
        <v>707</v>
      </c>
      <c r="D1839" t="s">
        <v>661</v>
      </c>
      <c r="E1839" t="s">
        <v>671</v>
      </c>
      <c r="F1839">
        <v>0</v>
      </c>
      <c r="G1839">
        <v>4902.57</v>
      </c>
      <c r="H1839" t="s">
        <v>602</v>
      </c>
      <c r="I1839">
        <v>9828385.21</v>
      </c>
      <c r="J1839" t="s">
        <v>641</v>
      </c>
    </row>
    <row r="1840" hidden="1" spans="1:10">
      <c r="A1840">
        <v>8</v>
      </c>
      <c r="B1840">
        <v>28</v>
      </c>
      <c r="C1840" t="s">
        <v>707</v>
      </c>
      <c r="D1840" t="s">
        <v>683</v>
      </c>
      <c r="E1840" t="s">
        <v>671</v>
      </c>
      <c r="F1840">
        <v>0</v>
      </c>
      <c r="G1840">
        <v>3061.63</v>
      </c>
      <c r="H1840" t="s">
        <v>602</v>
      </c>
      <c r="I1840">
        <v>9825323.58</v>
      </c>
      <c r="J1840" t="s">
        <v>641</v>
      </c>
    </row>
    <row r="1841" hidden="1" spans="1:10">
      <c r="A1841">
        <v>8</v>
      </c>
      <c r="B1841">
        <v>28</v>
      </c>
      <c r="C1841" t="s">
        <v>707</v>
      </c>
      <c r="D1841" t="s">
        <v>663</v>
      </c>
      <c r="E1841" t="s">
        <v>671</v>
      </c>
      <c r="F1841">
        <v>0</v>
      </c>
      <c r="G1841">
        <v>1310.69</v>
      </c>
      <c r="H1841" t="s">
        <v>602</v>
      </c>
      <c r="I1841">
        <v>9824012.89</v>
      </c>
      <c r="J1841" t="s">
        <v>641</v>
      </c>
    </row>
    <row r="1842" hidden="1" spans="1:10">
      <c r="A1842">
        <v>8</v>
      </c>
      <c r="B1842">
        <v>28</v>
      </c>
      <c r="C1842" t="s">
        <v>707</v>
      </c>
      <c r="D1842" t="s">
        <v>809</v>
      </c>
      <c r="E1842" t="s">
        <v>671</v>
      </c>
      <c r="F1842">
        <v>0</v>
      </c>
      <c r="G1842">
        <v>7023.71</v>
      </c>
      <c r="H1842" t="s">
        <v>602</v>
      </c>
      <c r="I1842">
        <v>9816989.18</v>
      </c>
      <c r="J1842" t="s">
        <v>641</v>
      </c>
    </row>
    <row r="1843" spans="1:10">
      <c r="A1843">
        <v>8</v>
      </c>
      <c r="B1843">
        <v>28</v>
      </c>
      <c r="C1843" t="s">
        <v>707</v>
      </c>
      <c r="D1843" t="s">
        <v>685</v>
      </c>
      <c r="E1843" t="s">
        <v>653</v>
      </c>
      <c r="F1843">
        <v>9605.32</v>
      </c>
      <c r="G1843">
        <v>0</v>
      </c>
      <c r="H1843" t="s">
        <v>602</v>
      </c>
      <c r="I1843">
        <v>9826594.5</v>
      </c>
      <c r="J1843" t="s">
        <v>641</v>
      </c>
    </row>
    <row r="1844" spans="1:10">
      <c r="A1844">
        <v>8</v>
      </c>
      <c r="B1844">
        <v>28</v>
      </c>
      <c r="C1844" t="s">
        <v>707</v>
      </c>
      <c r="D1844" t="s">
        <v>673</v>
      </c>
      <c r="E1844" t="s">
        <v>653</v>
      </c>
      <c r="F1844">
        <v>8556.93</v>
      </c>
      <c r="G1844">
        <v>0</v>
      </c>
      <c r="H1844" t="s">
        <v>602</v>
      </c>
      <c r="I1844">
        <v>9835151.43</v>
      </c>
      <c r="J1844" t="s">
        <v>641</v>
      </c>
    </row>
    <row r="1845" spans="1:10">
      <c r="A1845">
        <v>8</v>
      </c>
      <c r="B1845">
        <v>28</v>
      </c>
      <c r="C1845" t="s">
        <v>707</v>
      </c>
      <c r="D1845" t="s">
        <v>667</v>
      </c>
      <c r="E1845" t="s">
        <v>653</v>
      </c>
      <c r="F1845">
        <v>61206.52</v>
      </c>
      <c r="G1845">
        <v>0</v>
      </c>
      <c r="H1845" t="s">
        <v>602</v>
      </c>
      <c r="I1845">
        <v>9896357.95</v>
      </c>
      <c r="J1845" t="s">
        <v>641</v>
      </c>
    </row>
    <row r="1846" spans="1:10">
      <c r="A1846">
        <v>8</v>
      </c>
      <c r="B1846">
        <v>28</v>
      </c>
      <c r="C1846" t="s">
        <v>707</v>
      </c>
      <c r="D1846" t="s">
        <v>668</v>
      </c>
      <c r="E1846" t="s">
        <v>653</v>
      </c>
      <c r="F1846">
        <v>5092.22</v>
      </c>
      <c r="G1846">
        <v>0</v>
      </c>
      <c r="H1846" t="s">
        <v>602</v>
      </c>
      <c r="I1846">
        <v>9901450.17</v>
      </c>
      <c r="J1846" t="s">
        <v>641</v>
      </c>
    </row>
    <row r="1847" spans="1:10">
      <c r="A1847">
        <v>8</v>
      </c>
      <c r="B1847">
        <v>28</v>
      </c>
      <c r="C1847" t="s">
        <v>707</v>
      </c>
      <c r="D1847" t="s">
        <v>675</v>
      </c>
      <c r="E1847" t="s">
        <v>653</v>
      </c>
      <c r="F1847">
        <v>6220.46</v>
      </c>
      <c r="G1847">
        <v>0</v>
      </c>
      <c r="H1847" t="s">
        <v>602</v>
      </c>
      <c r="I1847">
        <v>9907670.63</v>
      </c>
      <c r="J1847" t="s">
        <v>641</v>
      </c>
    </row>
    <row r="1848" spans="1:10">
      <c r="A1848">
        <v>8</v>
      </c>
      <c r="B1848">
        <v>28</v>
      </c>
      <c r="C1848" t="s">
        <v>707</v>
      </c>
      <c r="D1848" t="s">
        <v>687</v>
      </c>
      <c r="E1848" t="s">
        <v>653</v>
      </c>
      <c r="F1848">
        <v>1337.96</v>
      </c>
      <c r="G1848">
        <v>0</v>
      </c>
      <c r="H1848" t="s">
        <v>602</v>
      </c>
      <c r="I1848">
        <v>9909008.59</v>
      </c>
      <c r="J1848" t="s">
        <v>641</v>
      </c>
    </row>
    <row r="1849" hidden="1" spans="1:10">
      <c r="A1849">
        <v>8</v>
      </c>
      <c r="B1849">
        <v>29</v>
      </c>
      <c r="C1849" t="s">
        <v>709</v>
      </c>
      <c r="D1849" t="s">
        <v>696</v>
      </c>
      <c r="E1849" t="s">
        <v>671</v>
      </c>
      <c r="F1849">
        <v>0</v>
      </c>
      <c r="G1849">
        <v>830.44</v>
      </c>
      <c r="H1849" t="s">
        <v>602</v>
      </c>
      <c r="I1849">
        <v>9908178.15</v>
      </c>
      <c r="J1849" t="s">
        <v>641</v>
      </c>
    </row>
    <row r="1850" hidden="1" spans="1:10">
      <c r="A1850">
        <v>8</v>
      </c>
      <c r="B1850">
        <v>29</v>
      </c>
      <c r="C1850" t="s">
        <v>709</v>
      </c>
      <c r="D1850" t="s">
        <v>776</v>
      </c>
      <c r="E1850" t="s">
        <v>671</v>
      </c>
      <c r="F1850">
        <v>0</v>
      </c>
      <c r="G1850">
        <v>7343.87</v>
      </c>
      <c r="H1850" t="s">
        <v>602</v>
      </c>
      <c r="I1850">
        <v>9900834.28</v>
      </c>
      <c r="J1850" t="s">
        <v>641</v>
      </c>
    </row>
    <row r="1851" hidden="1" spans="1:10">
      <c r="A1851">
        <v>8</v>
      </c>
      <c r="B1851">
        <v>29</v>
      </c>
      <c r="C1851" t="s">
        <v>709</v>
      </c>
      <c r="D1851" t="s">
        <v>745</v>
      </c>
      <c r="E1851" t="s">
        <v>671</v>
      </c>
      <c r="F1851">
        <v>0</v>
      </c>
      <c r="G1851">
        <v>59421.18</v>
      </c>
      <c r="H1851" t="s">
        <v>602</v>
      </c>
      <c r="I1851">
        <v>9841413.1</v>
      </c>
      <c r="J1851" t="s">
        <v>641</v>
      </c>
    </row>
    <row r="1852" hidden="1" spans="1:10">
      <c r="A1852">
        <v>8</v>
      </c>
      <c r="B1852">
        <v>29</v>
      </c>
      <c r="C1852" t="s">
        <v>709</v>
      </c>
      <c r="D1852" t="s">
        <v>661</v>
      </c>
      <c r="E1852" t="s">
        <v>671</v>
      </c>
      <c r="F1852">
        <v>0</v>
      </c>
      <c r="G1852">
        <v>9805.14</v>
      </c>
      <c r="H1852" t="s">
        <v>602</v>
      </c>
      <c r="I1852">
        <v>9831607.96</v>
      </c>
      <c r="J1852" t="s">
        <v>641</v>
      </c>
    </row>
    <row r="1853" hidden="1" spans="1:10">
      <c r="A1853">
        <v>8</v>
      </c>
      <c r="B1853">
        <v>29</v>
      </c>
      <c r="C1853" t="s">
        <v>709</v>
      </c>
      <c r="D1853" t="s">
        <v>683</v>
      </c>
      <c r="E1853" t="s">
        <v>671</v>
      </c>
      <c r="F1853">
        <v>0</v>
      </c>
      <c r="G1853">
        <v>1210.65</v>
      </c>
      <c r="H1853" t="s">
        <v>602</v>
      </c>
      <c r="I1853">
        <v>9830397.31</v>
      </c>
      <c r="J1853" t="s">
        <v>641</v>
      </c>
    </row>
    <row r="1854" spans="1:10">
      <c r="A1854">
        <v>8</v>
      </c>
      <c r="B1854">
        <v>29</v>
      </c>
      <c r="C1854" t="s">
        <v>709</v>
      </c>
      <c r="D1854" t="s">
        <v>667</v>
      </c>
      <c r="E1854" t="s">
        <v>653</v>
      </c>
      <c r="F1854">
        <v>30952.72</v>
      </c>
      <c r="G1854">
        <v>0</v>
      </c>
      <c r="H1854" t="s">
        <v>602</v>
      </c>
      <c r="I1854">
        <v>9861350.03</v>
      </c>
      <c r="J1854" t="s">
        <v>641</v>
      </c>
    </row>
    <row r="1855" spans="1:10">
      <c r="A1855">
        <v>8</v>
      </c>
      <c r="B1855">
        <v>29</v>
      </c>
      <c r="C1855" t="s">
        <v>709</v>
      </c>
      <c r="D1855" t="s">
        <v>668</v>
      </c>
      <c r="E1855" t="s">
        <v>653</v>
      </c>
      <c r="F1855">
        <v>5092.22</v>
      </c>
      <c r="G1855">
        <v>0</v>
      </c>
      <c r="H1855" t="s">
        <v>602</v>
      </c>
      <c r="I1855">
        <v>9866442.25</v>
      </c>
      <c r="J1855" t="s">
        <v>641</v>
      </c>
    </row>
    <row r="1856" spans="1:10">
      <c r="A1856">
        <v>8</v>
      </c>
      <c r="B1856">
        <v>29</v>
      </c>
      <c r="C1856" t="s">
        <v>709</v>
      </c>
      <c r="D1856" t="s">
        <v>675</v>
      </c>
      <c r="E1856" t="s">
        <v>653</v>
      </c>
      <c r="F1856">
        <v>2536.1</v>
      </c>
      <c r="G1856">
        <v>0</v>
      </c>
      <c r="H1856" t="s">
        <v>602</v>
      </c>
      <c r="I1856">
        <v>9868978.35</v>
      </c>
      <c r="J1856" t="s">
        <v>641</v>
      </c>
    </row>
    <row r="1857" hidden="1" spans="1:10">
      <c r="A1857">
        <v>8</v>
      </c>
      <c r="B1857">
        <v>30</v>
      </c>
      <c r="C1857" t="s">
        <v>712</v>
      </c>
      <c r="D1857" t="s">
        <v>795</v>
      </c>
      <c r="E1857" t="s">
        <v>671</v>
      </c>
      <c r="F1857">
        <v>0</v>
      </c>
      <c r="G1857">
        <v>2651.4</v>
      </c>
      <c r="H1857" t="s">
        <v>602</v>
      </c>
      <c r="I1857">
        <v>9866326.95</v>
      </c>
      <c r="J1857" t="s">
        <v>641</v>
      </c>
    </row>
    <row r="1858" hidden="1" spans="1:10">
      <c r="A1858">
        <v>8</v>
      </c>
      <c r="B1858">
        <v>30</v>
      </c>
      <c r="C1858" t="s">
        <v>712</v>
      </c>
      <c r="D1858" t="s">
        <v>696</v>
      </c>
      <c r="E1858" t="s">
        <v>671</v>
      </c>
      <c r="F1858">
        <v>0</v>
      </c>
      <c r="G1858">
        <v>810.43</v>
      </c>
      <c r="H1858" t="s">
        <v>602</v>
      </c>
      <c r="I1858">
        <v>9865516.52</v>
      </c>
      <c r="J1858" t="s">
        <v>641</v>
      </c>
    </row>
    <row r="1859" hidden="1" spans="1:10">
      <c r="A1859">
        <v>8</v>
      </c>
      <c r="B1859">
        <v>30</v>
      </c>
      <c r="C1859" t="s">
        <v>712</v>
      </c>
      <c r="D1859" t="s">
        <v>776</v>
      </c>
      <c r="E1859" t="s">
        <v>671</v>
      </c>
      <c r="F1859">
        <v>0</v>
      </c>
      <c r="G1859">
        <v>10335.44</v>
      </c>
      <c r="H1859" t="s">
        <v>602</v>
      </c>
      <c r="I1859">
        <v>9855181.08</v>
      </c>
      <c r="J1859" t="s">
        <v>641</v>
      </c>
    </row>
    <row r="1860" hidden="1" spans="1:10">
      <c r="A1860">
        <v>8</v>
      </c>
      <c r="B1860">
        <v>30</v>
      </c>
      <c r="C1860" t="s">
        <v>712</v>
      </c>
      <c r="D1860" t="s">
        <v>745</v>
      </c>
      <c r="E1860" t="s">
        <v>671</v>
      </c>
      <c r="F1860">
        <v>0</v>
      </c>
      <c r="G1860">
        <v>231461.46</v>
      </c>
      <c r="H1860" t="s">
        <v>602</v>
      </c>
      <c r="I1860">
        <v>9623719.62</v>
      </c>
      <c r="J1860" t="s">
        <v>641</v>
      </c>
    </row>
    <row r="1861" hidden="1" spans="1:10">
      <c r="A1861">
        <v>8</v>
      </c>
      <c r="B1861">
        <v>30</v>
      </c>
      <c r="C1861" t="s">
        <v>712</v>
      </c>
      <c r="D1861" t="s">
        <v>661</v>
      </c>
      <c r="E1861" t="s">
        <v>671</v>
      </c>
      <c r="F1861">
        <v>0</v>
      </c>
      <c r="G1861">
        <v>4852.55</v>
      </c>
      <c r="H1861" t="s">
        <v>602</v>
      </c>
      <c r="I1861">
        <v>9618867.07</v>
      </c>
      <c r="J1861" t="s">
        <v>641</v>
      </c>
    </row>
    <row r="1862" spans="1:10">
      <c r="A1862">
        <v>8</v>
      </c>
      <c r="B1862">
        <v>30</v>
      </c>
      <c r="C1862" t="s">
        <v>712</v>
      </c>
      <c r="D1862" t="s">
        <v>667</v>
      </c>
      <c r="E1862" t="s">
        <v>653</v>
      </c>
      <c r="F1862">
        <v>58979.91</v>
      </c>
      <c r="G1862">
        <v>0</v>
      </c>
      <c r="H1862" t="s">
        <v>602</v>
      </c>
      <c r="I1862">
        <v>9677846.98</v>
      </c>
      <c r="J1862" t="s">
        <v>641</v>
      </c>
    </row>
    <row r="1863" spans="1:10">
      <c r="A1863">
        <v>8</v>
      </c>
      <c r="B1863">
        <v>30</v>
      </c>
      <c r="C1863" t="s">
        <v>712</v>
      </c>
      <c r="D1863" t="s">
        <v>668</v>
      </c>
      <c r="E1863" t="s">
        <v>653</v>
      </c>
      <c r="F1863">
        <v>4862.57</v>
      </c>
      <c r="G1863">
        <v>0</v>
      </c>
      <c r="H1863" t="s">
        <v>602</v>
      </c>
      <c r="I1863">
        <v>9682709.55</v>
      </c>
      <c r="J1863" t="s">
        <v>641</v>
      </c>
    </row>
    <row r="1864" hidden="1" spans="4:9">
      <c r="D1864" t="s">
        <v>726</v>
      </c>
      <c r="F1864">
        <v>1505470.11</v>
      </c>
      <c r="G1864">
        <v>1483489.13</v>
      </c>
      <c r="H1864" t="s">
        <v>602</v>
      </c>
      <c r="I1864">
        <v>9682709.55</v>
      </c>
    </row>
    <row r="1865" hidden="1" spans="4:9">
      <c r="D1865" t="s">
        <v>727</v>
      </c>
      <c r="F1865">
        <v>73653619.44</v>
      </c>
      <c r="G1865">
        <v>75455035.15</v>
      </c>
      <c r="H1865" t="s">
        <v>602</v>
      </c>
      <c r="I1865">
        <v>9682709.55</v>
      </c>
    </row>
    <row r="1866" hidden="1" spans="1:10">
      <c r="A1866">
        <v>9</v>
      </c>
      <c r="B1866">
        <v>2</v>
      </c>
      <c r="C1866" t="s">
        <v>730</v>
      </c>
      <c r="D1866" t="s">
        <v>793</v>
      </c>
      <c r="E1866" t="s">
        <v>671</v>
      </c>
      <c r="F1866">
        <v>0</v>
      </c>
      <c r="G1866">
        <v>1240.65</v>
      </c>
      <c r="H1866" t="s">
        <v>602</v>
      </c>
      <c r="I1866">
        <v>9681468.9</v>
      </c>
      <c r="J1866" t="s">
        <v>641</v>
      </c>
    </row>
    <row r="1867" hidden="1" spans="1:10">
      <c r="A1867">
        <v>9</v>
      </c>
      <c r="B1867">
        <v>2</v>
      </c>
      <c r="C1867" t="s">
        <v>730</v>
      </c>
      <c r="D1867" t="s">
        <v>639</v>
      </c>
      <c r="E1867" t="s">
        <v>671</v>
      </c>
      <c r="F1867">
        <v>0</v>
      </c>
      <c r="G1867">
        <v>3771.98</v>
      </c>
      <c r="H1867" t="s">
        <v>602</v>
      </c>
      <c r="I1867">
        <v>9677696.92</v>
      </c>
      <c r="J1867" t="s">
        <v>641</v>
      </c>
    </row>
    <row r="1868" hidden="1" spans="1:10">
      <c r="A1868">
        <v>9</v>
      </c>
      <c r="B1868">
        <v>2</v>
      </c>
      <c r="C1868" t="s">
        <v>730</v>
      </c>
      <c r="D1868" t="s">
        <v>795</v>
      </c>
      <c r="E1868" t="s">
        <v>671</v>
      </c>
      <c r="F1868">
        <v>0</v>
      </c>
      <c r="G1868">
        <v>7614</v>
      </c>
      <c r="H1868" t="s">
        <v>602</v>
      </c>
      <c r="I1868">
        <v>9670082.92</v>
      </c>
      <c r="J1868" t="s">
        <v>641</v>
      </c>
    </row>
    <row r="1869" hidden="1" spans="1:10">
      <c r="A1869">
        <v>9</v>
      </c>
      <c r="B1869">
        <v>2</v>
      </c>
      <c r="C1869" t="s">
        <v>730</v>
      </c>
      <c r="D1869" t="s">
        <v>682</v>
      </c>
      <c r="E1869" t="s">
        <v>671</v>
      </c>
      <c r="F1869">
        <v>0</v>
      </c>
      <c r="G1869">
        <v>6333.33</v>
      </c>
      <c r="H1869" t="s">
        <v>602</v>
      </c>
      <c r="I1869">
        <v>9663749.59</v>
      </c>
      <c r="J1869" t="s">
        <v>641</v>
      </c>
    </row>
    <row r="1870" hidden="1" spans="1:10">
      <c r="A1870">
        <v>9</v>
      </c>
      <c r="B1870">
        <v>2</v>
      </c>
      <c r="C1870" t="s">
        <v>730</v>
      </c>
      <c r="D1870" t="s">
        <v>683</v>
      </c>
      <c r="E1870" t="s">
        <v>671</v>
      </c>
      <c r="F1870">
        <v>0</v>
      </c>
      <c r="G1870">
        <v>1850.99</v>
      </c>
      <c r="H1870" t="s">
        <v>602</v>
      </c>
      <c r="I1870">
        <v>9661898.6</v>
      </c>
      <c r="J1870" t="s">
        <v>641</v>
      </c>
    </row>
    <row r="1871" spans="1:10">
      <c r="A1871">
        <v>9</v>
      </c>
      <c r="B1871">
        <v>2</v>
      </c>
      <c r="C1871" t="s">
        <v>730</v>
      </c>
      <c r="D1871" t="s">
        <v>721</v>
      </c>
      <c r="E1871" t="s">
        <v>653</v>
      </c>
      <c r="F1871">
        <v>48006.68</v>
      </c>
      <c r="G1871">
        <v>0</v>
      </c>
      <c r="H1871" t="s">
        <v>602</v>
      </c>
      <c r="I1871">
        <v>9709905.28</v>
      </c>
      <c r="J1871" t="s">
        <v>641</v>
      </c>
    </row>
    <row r="1872" spans="1:10">
      <c r="A1872">
        <v>9</v>
      </c>
      <c r="B1872">
        <v>2</v>
      </c>
      <c r="C1872" t="s">
        <v>730</v>
      </c>
      <c r="D1872" t="s">
        <v>685</v>
      </c>
      <c r="E1872" t="s">
        <v>653</v>
      </c>
      <c r="F1872">
        <v>3195.12</v>
      </c>
      <c r="G1872">
        <v>0</v>
      </c>
      <c r="H1872" t="s">
        <v>602</v>
      </c>
      <c r="I1872">
        <v>9713100.4</v>
      </c>
      <c r="J1872" t="s">
        <v>641</v>
      </c>
    </row>
    <row r="1873" spans="1:10">
      <c r="A1873">
        <v>9</v>
      </c>
      <c r="B1873">
        <v>2</v>
      </c>
      <c r="C1873" t="s">
        <v>730</v>
      </c>
      <c r="D1873" t="s">
        <v>657</v>
      </c>
      <c r="E1873" t="s">
        <v>653</v>
      </c>
      <c r="F1873">
        <v>1198.17</v>
      </c>
      <c r="G1873">
        <v>0</v>
      </c>
      <c r="H1873" t="s">
        <v>602</v>
      </c>
      <c r="I1873">
        <v>9714298.57</v>
      </c>
      <c r="J1873" t="s">
        <v>641</v>
      </c>
    </row>
    <row r="1874" spans="1:10">
      <c r="A1874">
        <v>9</v>
      </c>
      <c r="B1874">
        <v>2</v>
      </c>
      <c r="C1874" t="s">
        <v>730</v>
      </c>
      <c r="D1874" t="s">
        <v>667</v>
      </c>
      <c r="E1874" t="s">
        <v>653</v>
      </c>
      <c r="F1874">
        <v>89912.66</v>
      </c>
      <c r="G1874">
        <v>0</v>
      </c>
      <c r="H1874" t="s">
        <v>602</v>
      </c>
      <c r="I1874">
        <v>9804211.23</v>
      </c>
      <c r="J1874" t="s">
        <v>641</v>
      </c>
    </row>
    <row r="1875" spans="1:10">
      <c r="A1875">
        <v>9</v>
      </c>
      <c r="B1875">
        <v>2</v>
      </c>
      <c r="C1875" t="s">
        <v>730</v>
      </c>
      <c r="D1875" t="s">
        <v>675</v>
      </c>
      <c r="E1875" t="s">
        <v>653</v>
      </c>
      <c r="F1875">
        <v>1857.14</v>
      </c>
      <c r="G1875">
        <v>0</v>
      </c>
      <c r="H1875" t="s">
        <v>602</v>
      </c>
      <c r="I1875">
        <v>9806068.37</v>
      </c>
      <c r="J1875" t="s">
        <v>641</v>
      </c>
    </row>
    <row r="1876" hidden="1" spans="1:10">
      <c r="A1876">
        <v>9</v>
      </c>
      <c r="B1876">
        <v>3</v>
      </c>
      <c r="C1876" t="s">
        <v>720</v>
      </c>
      <c r="D1876" t="s">
        <v>795</v>
      </c>
      <c r="E1876" t="s">
        <v>671</v>
      </c>
      <c r="F1876">
        <v>0</v>
      </c>
      <c r="G1876">
        <v>2381.25</v>
      </c>
      <c r="H1876" t="s">
        <v>602</v>
      </c>
      <c r="I1876">
        <v>9803687.12</v>
      </c>
      <c r="J1876" t="s">
        <v>641</v>
      </c>
    </row>
    <row r="1877" hidden="1" spans="1:10">
      <c r="A1877">
        <v>9</v>
      </c>
      <c r="B1877">
        <v>3</v>
      </c>
      <c r="C1877" t="s">
        <v>720</v>
      </c>
      <c r="D1877" t="s">
        <v>711</v>
      </c>
      <c r="E1877" t="s">
        <v>671</v>
      </c>
      <c r="F1877">
        <v>0</v>
      </c>
      <c r="G1877">
        <v>1180.62</v>
      </c>
      <c r="H1877" t="s">
        <v>602</v>
      </c>
      <c r="I1877">
        <v>9802506.5</v>
      </c>
      <c r="J1877" t="s">
        <v>641</v>
      </c>
    </row>
    <row r="1878" spans="1:10">
      <c r="A1878">
        <v>9</v>
      </c>
      <c r="B1878">
        <v>3</v>
      </c>
      <c r="C1878" t="s">
        <v>720</v>
      </c>
      <c r="D1878" t="s">
        <v>675</v>
      </c>
      <c r="E1878" t="s">
        <v>690</v>
      </c>
      <c r="F1878">
        <v>639.02</v>
      </c>
      <c r="G1878">
        <v>0</v>
      </c>
      <c r="H1878" t="s">
        <v>602</v>
      </c>
      <c r="I1878">
        <v>9803145.52</v>
      </c>
      <c r="J1878" t="s">
        <v>641</v>
      </c>
    </row>
    <row r="1879" hidden="1" spans="1:10">
      <c r="A1879">
        <v>9</v>
      </c>
      <c r="B1879">
        <v>4</v>
      </c>
      <c r="C1879" t="s">
        <v>732</v>
      </c>
      <c r="D1879" t="s">
        <v>780</v>
      </c>
      <c r="E1879" t="s">
        <v>671</v>
      </c>
      <c r="F1879">
        <v>0</v>
      </c>
      <c r="G1879">
        <v>3021.59</v>
      </c>
      <c r="H1879" t="s">
        <v>602</v>
      </c>
      <c r="I1879">
        <v>9800123.93</v>
      </c>
      <c r="J1879" t="s">
        <v>641</v>
      </c>
    </row>
    <row r="1880" hidden="1" spans="1:10">
      <c r="A1880">
        <v>9</v>
      </c>
      <c r="B1880">
        <v>4</v>
      </c>
      <c r="C1880" t="s">
        <v>732</v>
      </c>
      <c r="D1880" t="s">
        <v>661</v>
      </c>
      <c r="E1880" t="s">
        <v>671</v>
      </c>
      <c r="F1880">
        <v>0</v>
      </c>
      <c r="G1880">
        <v>4842.54</v>
      </c>
      <c r="H1880" t="s">
        <v>602</v>
      </c>
      <c r="I1880">
        <v>9795281.39</v>
      </c>
      <c r="J1880" t="s">
        <v>641</v>
      </c>
    </row>
    <row r="1881" spans="1:10">
      <c r="A1881">
        <v>9</v>
      </c>
      <c r="B1881">
        <v>4</v>
      </c>
      <c r="C1881" t="s">
        <v>732</v>
      </c>
      <c r="D1881" t="s">
        <v>657</v>
      </c>
      <c r="E1881" t="s">
        <v>690</v>
      </c>
      <c r="F1881">
        <v>1208.15</v>
      </c>
      <c r="G1881">
        <v>0</v>
      </c>
      <c r="H1881" t="s">
        <v>602</v>
      </c>
      <c r="I1881">
        <v>9796489.54</v>
      </c>
      <c r="J1881" t="s">
        <v>641</v>
      </c>
    </row>
    <row r="1882" hidden="1" spans="1:10">
      <c r="A1882">
        <v>9</v>
      </c>
      <c r="B1882">
        <v>5</v>
      </c>
      <c r="C1882" t="s">
        <v>733</v>
      </c>
      <c r="D1882" t="s">
        <v>793</v>
      </c>
      <c r="E1882" t="s">
        <v>671</v>
      </c>
      <c r="F1882">
        <v>0</v>
      </c>
      <c r="G1882">
        <v>1200.63</v>
      </c>
      <c r="H1882" t="s">
        <v>602</v>
      </c>
      <c r="I1882">
        <v>9795288.91</v>
      </c>
      <c r="J1882" t="s">
        <v>641</v>
      </c>
    </row>
    <row r="1883" hidden="1" spans="1:10">
      <c r="A1883">
        <v>9</v>
      </c>
      <c r="B1883">
        <v>5</v>
      </c>
      <c r="C1883" t="s">
        <v>733</v>
      </c>
      <c r="D1883" t="s">
        <v>750</v>
      </c>
      <c r="E1883" t="s">
        <v>671</v>
      </c>
      <c r="F1883">
        <v>0</v>
      </c>
      <c r="G1883">
        <v>48025.21</v>
      </c>
      <c r="H1883" t="s">
        <v>602</v>
      </c>
      <c r="I1883">
        <v>9747263.7</v>
      </c>
      <c r="J1883" t="s">
        <v>641</v>
      </c>
    </row>
    <row r="1884" hidden="1" spans="1:10">
      <c r="A1884">
        <v>9</v>
      </c>
      <c r="B1884">
        <v>5</v>
      </c>
      <c r="C1884" t="s">
        <v>733</v>
      </c>
      <c r="D1884" t="s">
        <v>661</v>
      </c>
      <c r="E1884" t="s">
        <v>671</v>
      </c>
      <c r="F1884">
        <v>0</v>
      </c>
      <c r="G1884">
        <v>4852.55</v>
      </c>
      <c r="H1884" t="s">
        <v>602</v>
      </c>
      <c r="I1884">
        <v>9742411.15</v>
      </c>
      <c r="J1884" t="s">
        <v>641</v>
      </c>
    </row>
    <row r="1885" hidden="1" spans="1:10">
      <c r="A1885">
        <v>9</v>
      </c>
      <c r="B1885">
        <v>5</v>
      </c>
      <c r="C1885" t="s">
        <v>733</v>
      </c>
      <c r="D1885" t="s">
        <v>683</v>
      </c>
      <c r="E1885" t="s">
        <v>671</v>
      </c>
      <c r="F1885">
        <v>0</v>
      </c>
      <c r="G1885">
        <v>620.33</v>
      </c>
      <c r="H1885" t="s">
        <v>602</v>
      </c>
      <c r="I1885">
        <v>9741790.82</v>
      </c>
      <c r="J1885" t="s">
        <v>641</v>
      </c>
    </row>
    <row r="1886" spans="1:10">
      <c r="A1886">
        <v>9</v>
      </c>
      <c r="B1886">
        <v>5</v>
      </c>
      <c r="C1886" t="s">
        <v>733</v>
      </c>
      <c r="D1886" t="s">
        <v>721</v>
      </c>
      <c r="E1886" t="s">
        <v>697</v>
      </c>
      <c r="F1886">
        <v>16654.56</v>
      </c>
      <c r="G1886">
        <v>0</v>
      </c>
      <c r="H1886" t="s">
        <v>602</v>
      </c>
      <c r="I1886">
        <v>9758445.38</v>
      </c>
      <c r="J1886" t="s">
        <v>641</v>
      </c>
    </row>
    <row r="1887" spans="1:10">
      <c r="A1887">
        <v>9</v>
      </c>
      <c r="B1887">
        <v>5</v>
      </c>
      <c r="C1887" t="s">
        <v>733</v>
      </c>
      <c r="D1887" t="s">
        <v>668</v>
      </c>
      <c r="E1887" t="s">
        <v>697</v>
      </c>
      <c r="F1887">
        <v>9884.9</v>
      </c>
      <c r="G1887">
        <v>0</v>
      </c>
      <c r="H1887" t="s">
        <v>602</v>
      </c>
      <c r="I1887">
        <v>9768330.28</v>
      </c>
      <c r="J1887" t="s">
        <v>641</v>
      </c>
    </row>
    <row r="1888" hidden="1" spans="1:10">
      <c r="A1888">
        <v>9</v>
      </c>
      <c r="B1888">
        <v>6</v>
      </c>
      <c r="C1888" t="s">
        <v>638</v>
      </c>
      <c r="D1888" t="s">
        <v>711</v>
      </c>
      <c r="E1888" t="s">
        <v>784</v>
      </c>
      <c r="F1888">
        <v>0</v>
      </c>
      <c r="G1888">
        <v>1210.64</v>
      </c>
      <c r="H1888" t="s">
        <v>602</v>
      </c>
      <c r="I1888">
        <v>9767119.64</v>
      </c>
      <c r="J1888" t="s">
        <v>641</v>
      </c>
    </row>
    <row r="1889" hidden="1" spans="1:10">
      <c r="A1889">
        <v>9</v>
      </c>
      <c r="B1889">
        <v>6</v>
      </c>
      <c r="C1889" t="s">
        <v>638</v>
      </c>
      <c r="D1889" t="s">
        <v>692</v>
      </c>
      <c r="E1889" t="s">
        <v>784</v>
      </c>
      <c r="F1889">
        <v>0</v>
      </c>
      <c r="G1889">
        <v>558693.16</v>
      </c>
      <c r="H1889" t="s">
        <v>602</v>
      </c>
      <c r="I1889">
        <v>9208426.48</v>
      </c>
      <c r="J1889" t="s">
        <v>641</v>
      </c>
    </row>
    <row r="1890" hidden="1" spans="1:10">
      <c r="A1890">
        <v>9</v>
      </c>
      <c r="B1890">
        <v>6</v>
      </c>
      <c r="C1890" t="s">
        <v>638</v>
      </c>
      <c r="D1890" t="s">
        <v>683</v>
      </c>
      <c r="E1890" t="s">
        <v>784</v>
      </c>
      <c r="F1890">
        <v>0</v>
      </c>
      <c r="G1890">
        <v>650.35</v>
      </c>
      <c r="H1890" t="s">
        <v>602</v>
      </c>
      <c r="I1890">
        <v>9207776.13</v>
      </c>
      <c r="J1890" t="s">
        <v>641</v>
      </c>
    </row>
    <row r="1891" spans="1:10">
      <c r="A1891">
        <v>9</v>
      </c>
      <c r="B1891">
        <v>6</v>
      </c>
      <c r="C1891" t="s">
        <v>638</v>
      </c>
      <c r="D1891" t="s">
        <v>811</v>
      </c>
      <c r="E1891" t="s">
        <v>690</v>
      </c>
      <c r="F1891">
        <v>1457.77</v>
      </c>
      <c r="G1891">
        <v>0</v>
      </c>
      <c r="H1891" t="s">
        <v>602</v>
      </c>
      <c r="I1891">
        <v>9209233.9</v>
      </c>
      <c r="J1891" t="s">
        <v>641</v>
      </c>
    </row>
    <row r="1892" spans="1:10">
      <c r="A1892">
        <v>9</v>
      </c>
      <c r="B1892">
        <v>6</v>
      </c>
      <c r="C1892" t="s">
        <v>638</v>
      </c>
      <c r="D1892" t="s">
        <v>675</v>
      </c>
      <c r="E1892" t="s">
        <v>690</v>
      </c>
      <c r="F1892">
        <v>3284.95</v>
      </c>
      <c r="G1892">
        <v>0</v>
      </c>
      <c r="H1892" t="s">
        <v>602</v>
      </c>
      <c r="I1892">
        <v>9212518.85</v>
      </c>
      <c r="J1892" t="s">
        <v>641</v>
      </c>
    </row>
    <row r="1893" spans="1:10">
      <c r="A1893">
        <v>9</v>
      </c>
      <c r="B1893">
        <v>6</v>
      </c>
      <c r="C1893" t="s">
        <v>638</v>
      </c>
      <c r="D1893" t="s">
        <v>657</v>
      </c>
      <c r="E1893" t="s">
        <v>690</v>
      </c>
      <c r="F1893">
        <v>1238.11</v>
      </c>
      <c r="G1893">
        <v>0</v>
      </c>
      <c r="H1893" t="s">
        <v>602</v>
      </c>
      <c r="I1893">
        <v>9213756.96</v>
      </c>
      <c r="J1893" t="s">
        <v>641</v>
      </c>
    </row>
    <row r="1894" hidden="1" spans="1:10">
      <c r="A1894">
        <v>9</v>
      </c>
      <c r="B1894">
        <v>9</v>
      </c>
      <c r="C1894" t="s">
        <v>659</v>
      </c>
      <c r="D1894" t="s">
        <v>750</v>
      </c>
      <c r="E1894" t="s">
        <v>671</v>
      </c>
      <c r="F1894">
        <v>0</v>
      </c>
      <c r="G1894">
        <v>47124.73</v>
      </c>
      <c r="H1894" t="s">
        <v>602</v>
      </c>
      <c r="I1894">
        <v>9166632.23</v>
      </c>
      <c r="J1894" t="s">
        <v>641</v>
      </c>
    </row>
    <row r="1895" hidden="1" spans="1:10">
      <c r="A1895">
        <v>9</v>
      </c>
      <c r="B1895">
        <v>9</v>
      </c>
      <c r="C1895" t="s">
        <v>659</v>
      </c>
      <c r="D1895" t="s">
        <v>711</v>
      </c>
      <c r="E1895" t="s">
        <v>671</v>
      </c>
      <c r="F1895">
        <v>0</v>
      </c>
      <c r="G1895">
        <v>3481.84</v>
      </c>
      <c r="H1895" t="s">
        <v>602</v>
      </c>
      <c r="I1895">
        <v>9163150.39</v>
      </c>
      <c r="J1895" t="s">
        <v>641</v>
      </c>
    </row>
    <row r="1896" hidden="1" spans="1:10">
      <c r="A1896">
        <v>9</v>
      </c>
      <c r="B1896">
        <v>9</v>
      </c>
      <c r="C1896" t="s">
        <v>659</v>
      </c>
      <c r="D1896" t="s">
        <v>672</v>
      </c>
      <c r="E1896" t="s">
        <v>671</v>
      </c>
      <c r="F1896">
        <v>0</v>
      </c>
      <c r="G1896">
        <v>8324.37</v>
      </c>
      <c r="H1896" t="s">
        <v>602</v>
      </c>
      <c r="I1896">
        <v>9154826.02</v>
      </c>
      <c r="J1896" t="s">
        <v>641</v>
      </c>
    </row>
    <row r="1897" hidden="1" spans="1:10">
      <c r="A1897">
        <v>9</v>
      </c>
      <c r="B1897">
        <v>9</v>
      </c>
      <c r="C1897" t="s">
        <v>659</v>
      </c>
      <c r="D1897" t="s">
        <v>692</v>
      </c>
      <c r="E1897" t="s">
        <v>671</v>
      </c>
      <c r="F1897">
        <v>0</v>
      </c>
      <c r="G1897">
        <v>1590.84</v>
      </c>
      <c r="H1897" t="s">
        <v>602</v>
      </c>
      <c r="I1897">
        <v>9153235.18</v>
      </c>
      <c r="J1897" t="s">
        <v>641</v>
      </c>
    </row>
    <row r="1898" spans="1:10">
      <c r="A1898">
        <v>9</v>
      </c>
      <c r="B1898">
        <v>9</v>
      </c>
      <c r="C1898" t="s">
        <v>659</v>
      </c>
      <c r="D1898" t="s">
        <v>657</v>
      </c>
      <c r="E1898" t="s">
        <v>697</v>
      </c>
      <c r="F1898">
        <v>1178.2</v>
      </c>
      <c r="G1898">
        <v>0</v>
      </c>
      <c r="H1898" t="s">
        <v>602</v>
      </c>
      <c r="I1898">
        <v>9154413.38</v>
      </c>
      <c r="J1898" t="s">
        <v>641</v>
      </c>
    </row>
    <row r="1899" spans="1:10">
      <c r="A1899">
        <v>9</v>
      </c>
      <c r="B1899">
        <v>9</v>
      </c>
      <c r="C1899" t="s">
        <v>659</v>
      </c>
      <c r="D1899" t="s">
        <v>675</v>
      </c>
      <c r="E1899" t="s">
        <v>697</v>
      </c>
      <c r="F1899">
        <v>2066.83</v>
      </c>
      <c r="G1899">
        <v>0</v>
      </c>
      <c r="H1899" t="s">
        <v>602</v>
      </c>
      <c r="I1899">
        <v>9156480.21</v>
      </c>
      <c r="J1899" t="s">
        <v>641</v>
      </c>
    </row>
    <row r="1900" hidden="1" spans="1:10">
      <c r="A1900">
        <v>9</v>
      </c>
      <c r="B1900">
        <v>10</v>
      </c>
      <c r="C1900" t="s">
        <v>670</v>
      </c>
      <c r="D1900" t="s">
        <v>711</v>
      </c>
      <c r="E1900" t="s">
        <v>671</v>
      </c>
      <c r="F1900">
        <v>0</v>
      </c>
      <c r="G1900">
        <v>1280.67</v>
      </c>
      <c r="H1900" t="s">
        <v>602</v>
      </c>
      <c r="I1900">
        <v>9155199.54</v>
      </c>
      <c r="J1900" t="s">
        <v>641</v>
      </c>
    </row>
    <row r="1901" hidden="1" spans="1:10">
      <c r="A1901">
        <v>9</v>
      </c>
      <c r="B1901">
        <v>10</v>
      </c>
      <c r="C1901" t="s">
        <v>670</v>
      </c>
      <c r="D1901" t="s">
        <v>672</v>
      </c>
      <c r="E1901" t="s">
        <v>671</v>
      </c>
      <c r="F1901">
        <v>0</v>
      </c>
      <c r="G1901">
        <v>49876.19</v>
      </c>
      <c r="H1901" t="s">
        <v>602</v>
      </c>
      <c r="I1901">
        <v>9105323.35</v>
      </c>
      <c r="J1901" t="s">
        <v>641</v>
      </c>
    </row>
    <row r="1902" hidden="1" spans="1:10">
      <c r="A1902">
        <v>9</v>
      </c>
      <c r="B1902">
        <v>10</v>
      </c>
      <c r="C1902" t="s">
        <v>670</v>
      </c>
      <c r="D1902" t="s">
        <v>692</v>
      </c>
      <c r="E1902" t="s">
        <v>671</v>
      </c>
      <c r="F1902">
        <v>0</v>
      </c>
      <c r="G1902">
        <v>1580.83</v>
      </c>
      <c r="H1902" t="s">
        <v>602</v>
      </c>
      <c r="I1902">
        <v>9103742.52</v>
      </c>
      <c r="J1902" t="s">
        <v>641</v>
      </c>
    </row>
    <row r="1903" hidden="1" spans="1:10">
      <c r="A1903">
        <v>9</v>
      </c>
      <c r="B1903">
        <v>10</v>
      </c>
      <c r="C1903" t="s">
        <v>670</v>
      </c>
      <c r="D1903" t="s">
        <v>683</v>
      </c>
      <c r="E1903" t="s">
        <v>671</v>
      </c>
      <c r="F1903">
        <v>0</v>
      </c>
      <c r="G1903">
        <v>1350.72</v>
      </c>
      <c r="H1903" t="s">
        <v>602</v>
      </c>
      <c r="I1903">
        <v>9102391.8</v>
      </c>
      <c r="J1903" t="s">
        <v>641</v>
      </c>
    </row>
    <row r="1904" hidden="1" spans="1:10">
      <c r="A1904">
        <v>9</v>
      </c>
      <c r="B1904">
        <v>10</v>
      </c>
      <c r="C1904" t="s">
        <v>670</v>
      </c>
      <c r="D1904" t="s">
        <v>663</v>
      </c>
      <c r="E1904" t="s">
        <v>671</v>
      </c>
      <c r="F1904">
        <v>0</v>
      </c>
      <c r="G1904">
        <v>1310.69</v>
      </c>
      <c r="H1904" t="s">
        <v>602</v>
      </c>
      <c r="I1904">
        <v>9101081.11</v>
      </c>
      <c r="J1904" t="s">
        <v>641</v>
      </c>
    </row>
    <row r="1905" spans="1:10">
      <c r="A1905">
        <v>9</v>
      </c>
      <c r="B1905">
        <v>10</v>
      </c>
      <c r="C1905" t="s">
        <v>670</v>
      </c>
      <c r="D1905" t="s">
        <v>657</v>
      </c>
      <c r="E1905" t="s">
        <v>653</v>
      </c>
      <c r="F1905">
        <v>6210.51</v>
      </c>
      <c r="G1905">
        <v>0</v>
      </c>
      <c r="H1905" t="s">
        <v>602</v>
      </c>
      <c r="I1905">
        <v>9107291.62</v>
      </c>
      <c r="J1905" t="s">
        <v>641</v>
      </c>
    </row>
    <row r="1906" spans="1:10">
      <c r="A1906">
        <v>9</v>
      </c>
      <c r="B1906">
        <v>10</v>
      </c>
      <c r="C1906" t="s">
        <v>670</v>
      </c>
      <c r="D1906" t="s">
        <v>667</v>
      </c>
      <c r="E1906" t="s">
        <v>653</v>
      </c>
      <c r="F1906">
        <v>157159.96</v>
      </c>
      <c r="G1906">
        <v>0</v>
      </c>
      <c r="H1906" t="s">
        <v>602</v>
      </c>
      <c r="I1906">
        <v>9264451.58</v>
      </c>
      <c r="J1906" t="s">
        <v>641</v>
      </c>
    </row>
    <row r="1907" spans="1:10">
      <c r="A1907">
        <v>9</v>
      </c>
      <c r="B1907">
        <v>10</v>
      </c>
      <c r="C1907" t="s">
        <v>670</v>
      </c>
      <c r="D1907" t="s">
        <v>668</v>
      </c>
      <c r="E1907" t="s">
        <v>653</v>
      </c>
      <c r="F1907">
        <v>4992.37</v>
      </c>
      <c r="G1907">
        <v>0</v>
      </c>
      <c r="H1907" t="s">
        <v>602</v>
      </c>
      <c r="I1907">
        <v>9269443.95</v>
      </c>
      <c r="J1907" t="s">
        <v>641</v>
      </c>
    </row>
    <row r="1908" hidden="1" spans="1:10">
      <c r="A1908">
        <v>9</v>
      </c>
      <c r="B1908">
        <v>11</v>
      </c>
      <c r="C1908" t="s">
        <v>676</v>
      </c>
      <c r="D1908" t="s">
        <v>750</v>
      </c>
      <c r="E1908" t="s">
        <v>671</v>
      </c>
      <c r="F1908">
        <v>0</v>
      </c>
      <c r="G1908">
        <v>15608.19</v>
      </c>
      <c r="H1908" t="s">
        <v>602</v>
      </c>
      <c r="I1908">
        <v>9253835.76</v>
      </c>
      <c r="J1908" t="s">
        <v>641</v>
      </c>
    </row>
    <row r="1909" hidden="1" spans="1:10">
      <c r="A1909">
        <v>9</v>
      </c>
      <c r="B1909">
        <v>11</v>
      </c>
      <c r="C1909" t="s">
        <v>676</v>
      </c>
      <c r="D1909" t="s">
        <v>795</v>
      </c>
      <c r="E1909" t="s">
        <v>671</v>
      </c>
      <c r="F1909">
        <v>0</v>
      </c>
      <c r="G1909">
        <v>2331.23</v>
      </c>
      <c r="H1909" t="s">
        <v>602</v>
      </c>
      <c r="I1909">
        <v>9251504.53</v>
      </c>
      <c r="J1909" t="s">
        <v>641</v>
      </c>
    </row>
    <row r="1910" hidden="1" spans="1:10">
      <c r="A1910">
        <v>9</v>
      </c>
      <c r="B1910">
        <v>11</v>
      </c>
      <c r="C1910" t="s">
        <v>676</v>
      </c>
      <c r="D1910" t="s">
        <v>711</v>
      </c>
      <c r="E1910" t="s">
        <v>671</v>
      </c>
      <c r="F1910">
        <v>0</v>
      </c>
      <c r="G1910">
        <v>1340.7</v>
      </c>
      <c r="H1910" t="s">
        <v>602</v>
      </c>
      <c r="I1910">
        <v>9250163.83</v>
      </c>
      <c r="J1910" t="s">
        <v>641</v>
      </c>
    </row>
    <row r="1911" hidden="1" spans="1:10">
      <c r="A1911">
        <v>9</v>
      </c>
      <c r="B1911">
        <v>11</v>
      </c>
      <c r="C1911" t="s">
        <v>676</v>
      </c>
      <c r="D1911" t="s">
        <v>692</v>
      </c>
      <c r="E1911" t="s">
        <v>671</v>
      </c>
      <c r="F1911">
        <v>0</v>
      </c>
      <c r="G1911">
        <v>393806.64</v>
      </c>
      <c r="H1911" t="s">
        <v>602</v>
      </c>
      <c r="I1911">
        <v>8856357.19</v>
      </c>
      <c r="J1911" t="s">
        <v>641</v>
      </c>
    </row>
    <row r="1912" spans="1:10">
      <c r="A1912">
        <v>9</v>
      </c>
      <c r="B1912">
        <v>11</v>
      </c>
      <c r="C1912" t="s">
        <v>676</v>
      </c>
      <c r="D1912" t="s">
        <v>657</v>
      </c>
      <c r="E1912" t="s">
        <v>697</v>
      </c>
      <c r="F1912">
        <v>5381.78</v>
      </c>
      <c r="G1912">
        <v>0</v>
      </c>
      <c r="H1912" t="s">
        <v>602</v>
      </c>
      <c r="I1912">
        <v>8861738.97</v>
      </c>
      <c r="J1912" t="s">
        <v>641</v>
      </c>
    </row>
    <row r="1913" spans="1:10">
      <c r="A1913">
        <v>9</v>
      </c>
      <c r="B1913">
        <v>11</v>
      </c>
      <c r="C1913" t="s">
        <v>676</v>
      </c>
      <c r="D1913" t="s">
        <v>667</v>
      </c>
      <c r="E1913" t="s">
        <v>697</v>
      </c>
      <c r="F1913">
        <v>828185.06</v>
      </c>
      <c r="G1913">
        <v>0</v>
      </c>
      <c r="H1913" t="s">
        <v>602</v>
      </c>
      <c r="I1913">
        <v>9689924.03</v>
      </c>
      <c r="J1913" t="s">
        <v>641</v>
      </c>
    </row>
    <row r="1914" spans="1:10">
      <c r="A1914">
        <v>9</v>
      </c>
      <c r="B1914">
        <v>11</v>
      </c>
      <c r="C1914" t="s">
        <v>676</v>
      </c>
      <c r="D1914" t="s">
        <v>675</v>
      </c>
      <c r="E1914" t="s">
        <v>697</v>
      </c>
      <c r="F1914">
        <v>688.94</v>
      </c>
      <c r="G1914">
        <v>0</v>
      </c>
      <c r="H1914" t="s">
        <v>602</v>
      </c>
      <c r="I1914">
        <v>9690612.97</v>
      </c>
      <c r="J1914" t="s">
        <v>641</v>
      </c>
    </row>
    <row r="1915" hidden="1" spans="1:10">
      <c r="A1915">
        <v>9</v>
      </c>
      <c r="B1915">
        <v>12</v>
      </c>
      <c r="C1915" t="s">
        <v>678</v>
      </c>
      <c r="D1915" t="s">
        <v>750</v>
      </c>
      <c r="E1915" t="s">
        <v>671</v>
      </c>
      <c r="F1915">
        <v>0</v>
      </c>
      <c r="G1915">
        <v>169268.83</v>
      </c>
      <c r="H1915" t="s">
        <v>602</v>
      </c>
      <c r="I1915">
        <v>9521344.14</v>
      </c>
      <c r="J1915" t="s">
        <v>641</v>
      </c>
    </row>
    <row r="1916" hidden="1" spans="1:10">
      <c r="A1916">
        <v>9</v>
      </c>
      <c r="B1916">
        <v>12</v>
      </c>
      <c r="C1916" t="s">
        <v>678</v>
      </c>
      <c r="D1916" t="s">
        <v>692</v>
      </c>
      <c r="E1916" t="s">
        <v>671</v>
      </c>
      <c r="F1916">
        <v>0</v>
      </c>
      <c r="G1916">
        <v>1600.84</v>
      </c>
      <c r="H1916" t="s">
        <v>602</v>
      </c>
      <c r="I1916">
        <v>9519743.3</v>
      </c>
      <c r="J1916" t="s">
        <v>641</v>
      </c>
    </row>
    <row r="1917" hidden="1" spans="1:10">
      <c r="A1917">
        <v>9</v>
      </c>
      <c r="B1917">
        <v>12</v>
      </c>
      <c r="C1917" t="s">
        <v>678</v>
      </c>
      <c r="D1917" t="s">
        <v>711</v>
      </c>
      <c r="E1917" t="s">
        <v>671</v>
      </c>
      <c r="F1917">
        <v>0</v>
      </c>
      <c r="G1917">
        <v>1420.75</v>
      </c>
      <c r="H1917" t="s">
        <v>602</v>
      </c>
      <c r="I1917">
        <v>9518322.55</v>
      </c>
      <c r="J1917" t="s">
        <v>641</v>
      </c>
    </row>
    <row r="1918" spans="1:10">
      <c r="A1918">
        <v>9</v>
      </c>
      <c r="B1918">
        <v>12</v>
      </c>
      <c r="C1918" t="s">
        <v>678</v>
      </c>
      <c r="D1918" t="s">
        <v>668</v>
      </c>
      <c r="E1918" t="s">
        <v>690</v>
      </c>
      <c r="F1918">
        <v>5092.22</v>
      </c>
      <c r="G1918">
        <v>0</v>
      </c>
      <c r="H1918" t="s">
        <v>602</v>
      </c>
      <c r="I1918">
        <v>9523414.77</v>
      </c>
      <c r="J1918" t="s">
        <v>641</v>
      </c>
    </row>
    <row r="1919" spans="1:10">
      <c r="A1919">
        <v>9</v>
      </c>
      <c r="B1919">
        <v>12</v>
      </c>
      <c r="C1919" t="s">
        <v>678</v>
      </c>
      <c r="D1919" t="s">
        <v>667</v>
      </c>
      <c r="E1919" t="s">
        <v>690</v>
      </c>
      <c r="F1919">
        <v>412320.23</v>
      </c>
      <c r="G1919">
        <v>0</v>
      </c>
      <c r="H1919" t="s">
        <v>602</v>
      </c>
      <c r="I1919">
        <v>9935735</v>
      </c>
      <c r="J1919" t="s">
        <v>641</v>
      </c>
    </row>
    <row r="1920" spans="1:10">
      <c r="A1920">
        <v>9</v>
      </c>
      <c r="B1920">
        <v>12</v>
      </c>
      <c r="C1920" t="s">
        <v>678</v>
      </c>
      <c r="D1920" t="s">
        <v>657</v>
      </c>
      <c r="E1920" t="s">
        <v>690</v>
      </c>
      <c r="F1920">
        <v>4303.4</v>
      </c>
      <c r="G1920">
        <v>0</v>
      </c>
      <c r="H1920" t="s">
        <v>602</v>
      </c>
      <c r="I1920">
        <v>9940038.4</v>
      </c>
      <c r="J1920" t="s">
        <v>641</v>
      </c>
    </row>
    <row r="1921" spans="1:10">
      <c r="A1921">
        <v>9</v>
      </c>
      <c r="B1921">
        <v>12</v>
      </c>
      <c r="C1921" t="s">
        <v>678</v>
      </c>
      <c r="D1921" t="s">
        <v>675</v>
      </c>
      <c r="E1921" t="s">
        <v>690</v>
      </c>
      <c r="F1921">
        <v>2126.74</v>
      </c>
      <c r="G1921">
        <v>0</v>
      </c>
      <c r="H1921" t="s">
        <v>602</v>
      </c>
      <c r="I1921">
        <v>9942165.14</v>
      </c>
      <c r="J1921" t="s">
        <v>641</v>
      </c>
    </row>
    <row r="1922" spans="1:10">
      <c r="A1922">
        <v>9</v>
      </c>
      <c r="B1922">
        <v>12</v>
      </c>
      <c r="C1922" t="s">
        <v>678</v>
      </c>
      <c r="D1922" t="s">
        <v>685</v>
      </c>
      <c r="E1922" t="s">
        <v>690</v>
      </c>
      <c r="F1922">
        <v>6599.92</v>
      </c>
      <c r="G1922">
        <v>0</v>
      </c>
      <c r="H1922" t="s">
        <v>602</v>
      </c>
      <c r="I1922">
        <v>9948765.06</v>
      </c>
      <c r="J1922" t="s">
        <v>641</v>
      </c>
    </row>
    <row r="1923" hidden="1" spans="1:10">
      <c r="A1923">
        <v>9</v>
      </c>
      <c r="B1923">
        <v>16</v>
      </c>
      <c r="C1923" t="s">
        <v>681</v>
      </c>
      <c r="D1923" t="s">
        <v>793</v>
      </c>
      <c r="E1923" t="s">
        <v>671</v>
      </c>
      <c r="F1923">
        <v>0</v>
      </c>
      <c r="G1923">
        <v>1160.61</v>
      </c>
      <c r="H1923" t="s">
        <v>602</v>
      </c>
      <c r="I1923">
        <v>9947604.45</v>
      </c>
      <c r="J1923" t="s">
        <v>641</v>
      </c>
    </row>
    <row r="1924" hidden="1" spans="1:10">
      <c r="A1924">
        <v>9</v>
      </c>
      <c r="B1924">
        <v>16</v>
      </c>
      <c r="C1924" t="s">
        <v>681</v>
      </c>
      <c r="D1924" t="s">
        <v>812</v>
      </c>
      <c r="E1924" t="s">
        <v>671</v>
      </c>
      <c r="F1924">
        <v>0</v>
      </c>
      <c r="G1924">
        <v>219395.2</v>
      </c>
      <c r="H1924" t="s">
        <v>602</v>
      </c>
      <c r="I1924">
        <v>9728209.25</v>
      </c>
      <c r="J1924" t="s">
        <v>641</v>
      </c>
    </row>
    <row r="1925" hidden="1" spans="1:10">
      <c r="A1925">
        <v>9</v>
      </c>
      <c r="B1925">
        <v>16</v>
      </c>
      <c r="C1925" t="s">
        <v>681</v>
      </c>
      <c r="D1925" t="s">
        <v>795</v>
      </c>
      <c r="E1925" t="s">
        <v>671</v>
      </c>
      <c r="F1925">
        <v>0</v>
      </c>
      <c r="G1925">
        <v>2281.2</v>
      </c>
      <c r="H1925" t="s">
        <v>602</v>
      </c>
      <c r="I1925">
        <v>9725928.05</v>
      </c>
      <c r="J1925" t="s">
        <v>641</v>
      </c>
    </row>
    <row r="1926" hidden="1" spans="1:10">
      <c r="A1926">
        <v>9</v>
      </c>
      <c r="B1926">
        <v>16</v>
      </c>
      <c r="C1926" t="s">
        <v>681</v>
      </c>
      <c r="D1926" t="s">
        <v>745</v>
      </c>
      <c r="E1926" t="s">
        <v>671</v>
      </c>
      <c r="F1926">
        <v>0</v>
      </c>
      <c r="G1926">
        <v>73988.83</v>
      </c>
      <c r="H1926" t="s">
        <v>602</v>
      </c>
      <c r="I1926">
        <v>9651939.22</v>
      </c>
      <c r="J1926" t="s">
        <v>641</v>
      </c>
    </row>
    <row r="1927" hidden="1" spans="1:10">
      <c r="A1927">
        <v>9</v>
      </c>
      <c r="B1927">
        <v>16</v>
      </c>
      <c r="C1927" t="s">
        <v>681</v>
      </c>
      <c r="D1927" t="s">
        <v>661</v>
      </c>
      <c r="E1927" t="s">
        <v>671</v>
      </c>
      <c r="F1927">
        <v>0</v>
      </c>
      <c r="G1927">
        <v>5102.68</v>
      </c>
      <c r="H1927" t="s">
        <v>602</v>
      </c>
      <c r="I1927">
        <v>9646836.54</v>
      </c>
      <c r="J1927" t="s">
        <v>641</v>
      </c>
    </row>
    <row r="1928" hidden="1" spans="1:10">
      <c r="A1928">
        <v>9</v>
      </c>
      <c r="B1928">
        <v>16</v>
      </c>
      <c r="C1928" t="s">
        <v>681</v>
      </c>
      <c r="D1928" t="s">
        <v>683</v>
      </c>
      <c r="E1928" t="s">
        <v>671</v>
      </c>
      <c r="F1928">
        <v>0</v>
      </c>
      <c r="G1928">
        <v>700.37</v>
      </c>
      <c r="H1928" t="s">
        <v>602</v>
      </c>
      <c r="I1928">
        <v>9646136.17</v>
      </c>
      <c r="J1928" t="s">
        <v>641</v>
      </c>
    </row>
    <row r="1929" spans="1:10">
      <c r="A1929">
        <v>9</v>
      </c>
      <c r="B1929">
        <v>16</v>
      </c>
      <c r="C1929" t="s">
        <v>681</v>
      </c>
      <c r="D1929" t="s">
        <v>685</v>
      </c>
      <c r="E1929" t="s">
        <v>653</v>
      </c>
      <c r="F1929">
        <v>3374.85</v>
      </c>
      <c r="G1929">
        <v>0</v>
      </c>
      <c r="H1929" t="s">
        <v>602</v>
      </c>
      <c r="I1929">
        <v>9649511.02</v>
      </c>
      <c r="J1929" t="s">
        <v>641</v>
      </c>
    </row>
    <row r="1930" spans="1:10">
      <c r="A1930">
        <v>9</v>
      </c>
      <c r="B1930">
        <v>16</v>
      </c>
      <c r="C1930" t="s">
        <v>681</v>
      </c>
      <c r="D1930" t="s">
        <v>657</v>
      </c>
      <c r="E1930" t="s">
        <v>653</v>
      </c>
      <c r="F1930">
        <v>1477.74</v>
      </c>
      <c r="G1930">
        <v>0</v>
      </c>
      <c r="H1930" t="s">
        <v>602</v>
      </c>
      <c r="I1930">
        <v>9650988.76</v>
      </c>
      <c r="J1930" t="s">
        <v>641</v>
      </c>
    </row>
    <row r="1931" spans="1:10">
      <c r="A1931">
        <v>9</v>
      </c>
      <c r="B1931">
        <v>16</v>
      </c>
      <c r="C1931" t="s">
        <v>681</v>
      </c>
      <c r="D1931" t="s">
        <v>668</v>
      </c>
      <c r="E1931" t="s">
        <v>653</v>
      </c>
      <c r="F1931">
        <v>5251.98</v>
      </c>
      <c r="G1931">
        <v>0</v>
      </c>
      <c r="H1931" t="s">
        <v>602</v>
      </c>
      <c r="I1931">
        <v>9656240.74</v>
      </c>
      <c r="J1931" t="s">
        <v>641</v>
      </c>
    </row>
    <row r="1932" spans="1:10">
      <c r="A1932">
        <v>9</v>
      </c>
      <c r="B1932">
        <v>16</v>
      </c>
      <c r="C1932" t="s">
        <v>681</v>
      </c>
      <c r="D1932" t="s">
        <v>675</v>
      </c>
      <c r="E1932" t="s">
        <v>653</v>
      </c>
      <c r="F1932">
        <v>1447.78</v>
      </c>
      <c r="G1932">
        <v>0</v>
      </c>
      <c r="H1932" t="s">
        <v>602</v>
      </c>
      <c r="I1932">
        <v>9657688.52</v>
      </c>
      <c r="J1932" t="s">
        <v>641</v>
      </c>
    </row>
    <row r="1933" hidden="1" spans="1:10">
      <c r="A1933">
        <v>9</v>
      </c>
      <c r="B1933">
        <v>17</v>
      </c>
      <c r="C1933" t="s">
        <v>688</v>
      </c>
      <c r="D1933" t="s">
        <v>750</v>
      </c>
      <c r="E1933" t="s">
        <v>671</v>
      </c>
      <c r="F1933">
        <v>0</v>
      </c>
      <c r="G1933">
        <v>15157.96</v>
      </c>
      <c r="H1933" t="s">
        <v>602</v>
      </c>
      <c r="I1933">
        <v>9642530.56</v>
      </c>
      <c r="J1933" t="s">
        <v>641</v>
      </c>
    </row>
    <row r="1934" hidden="1" spans="1:10">
      <c r="A1934">
        <v>9</v>
      </c>
      <c r="B1934">
        <v>17</v>
      </c>
      <c r="C1934" t="s">
        <v>688</v>
      </c>
      <c r="D1934" t="s">
        <v>812</v>
      </c>
      <c r="E1934" t="s">
        <v>671</v>
      </c>
      <c r="F1934">
        <v>0</v>
      </c>
      <c r="G1934">
        <v>81622.87</v>
      </c>
      <c r="H1934" t="s">
        <v>602</v>
      </c>
      <c r="I1934">
        <v>9560907.69</v>
      </c>
      <c r="J1934" t="s">
        <v>641</v>
      </c>
    </row>
    <row r="1935" hidden="1" spans="1:10">
      <c r="A1935">
        <v>9</v>
      </c>
      <c r="B1935">
        <v>17</v>
      </c>
      <c r="C1935" t="s">
        <v>688</v>
      </c>
      <c r="D1935" t="s">
        <v>745</v>
      </c>
      <c r="E1935" t="s">
        <v>671</v>
      </c>
      <c r="F1935">
        <v>0</v>
      </c>
      <c r="G1935">
        <v>73388.52</v>
      </c>
      <c r="H1935" t="s">
        <v>602</v>
      </c>
      <c r="I1935">
        <v>9487519.17</v>
      </c>
      <c r="J1935" t="s">
        <v>641</v>
      </c>
    </row>
    <row r="1936" hidden="1" spans="1:10">
      <c r="A1936">
        <v>9</v>
      </c>
      <c r="B1936">
        <v>17</v>
      </c>
      <c r="C1936" t="s">
        <v>688</v>
      </c>
      <c r="D1936" t="s">
        <v>683</v>
      </c>
      <c r="E1936" t="s">
        <v>671</v>
      </c>
      <c r="F1936">
        <v>0</v>
      </c>
      <c r="G1936">
        <v>6773.61</v>
      </c>
      <c r="H1936" t="s">
        <v>602</v>
      </c>
      <c r="I1936">
        <v>9480745.56</v>
      </c>
      <c r="J1936" t="s">
        <v>641</v>
      </c>
    </row>
    <row r="1937" spans="1:10">
      <c r="A1937">
        <v>9</v>
      </c>
      <c r="B1937">
        <v>17</v>
      </c>
      <c r="C1937" t="s">
        <v>688</v>
      </c>
      <c r="D1937" t="s">
        <v>813</v>
      </c>
      <c r="E1937" t="s">
        <v>697</v>
      </c>
      <c r="F1937">
        <v>14837.32</v>
      </c>
      <c r="G1937">
        <v>0</v>
      </c>
      <c r="H1937" t="s">
        <v>602</v>
      </c>
      <c r="I1937">
        <v>9495582.88</v>
      </c>
      <c r="J1937" t="s">
        <v>641</v>
      </c>
    </row>
    <row r="1938" spans="1:10">
      <c r="A1938">
        <v>9</v>
      </c>
      <c r="B1938">
        <v>17</v>
      </c>
      <c r="C1938" t="s">
        <v>688</v>
      </c>
      <c r="D1938" t="s">
        <v>667</v>
      </c>
      <c r="E1938" t="s">
        <v>697</v>
      </c>
      <c r="F1938">
        <v>37942.05</v>
      </c>
      <c r="G1938">
        <v>0</v>
      </c>
      <c r="H1938" t="s">
        <v>602</v>
      </c>
      <c r="I1938">
        <v>9533524.93</v>
      </c>
      <c r="J1938" t="s">
        <v>641</v>
      </c>
    </row>
    <row r="1939" spans="1:10">
      <c r="A1939">
        <v>9</v>
      </c>
      <c r="B1939">
        <v>17</v>
      </c>
      <c r="C1939" t="s">
        <v>688</v>
      </c>
      <c r="D1939" t="s">
        <v>675</v>
      </c>
      <c r="E1939" t="s">
        <v>697</v>
      </c>
      <c r="F1939">
        <v>2066.83</v>
      </c>
      <c r="G1939">
        <v>0</v>
      </c>
      <c r="H1939" t="s">
        <v>602</v>
      </c>
      <c r="I1939">
        <v>9535591.76</v>
      </c>
      <c r="J1939" t="s">
        <v>641</v>
      </c>
    </row>
    <row r="1940" hidden="1" spans="1:10">
      <c r="A1940">
        <v>9</v>
      </c>
      <c r="B1940">
        <v>18</v>
      </c>
      <c r="C1940" t="s">
        <v>689</v>
      </c>
      <c r="D1940" t="s">
        <v>812</v>
      </c>
      <c r="E1940" t="s">
        <v>671</v>
      </c>
      <c r="F1940">
        <v>0</v>
      </c>
      <c r="G1940">
        <v>7573.99</v>
      </c>
      <c r="H1940" t="s">
        <v>602</v>
      </c>
      <c r="I1940">
        <v>9528017.77</v>
      </c>
      <c r="J1940" t="s">
        <v>641</v>
      </c>
    </row>
    <row r="1941" hidden="1" spans="1:10">
      <c r="A1941">
        <v>9</v>
      </c>
      <c r="B1941">
        <v>18</v>
      </c>
      <c r="C1941" t="s">
        <v>689</v>
      </c>
      <c r="D1941" t="s">
        <v>711</v>
      </c>
      <c r="E1941" t="s">
        <v>671</v>
      </c>
      <c r="F1941">
        <v>0</v>
      </c>
      <c r="G1941">
        <v>2881.52</v>
      </c>
      <c r="H1941" t="s">
        <v>602</v>
      </c>
      <c r="I1941">
        <v>9525136.25</v>
      </c>
      <c r="J1941" t="s">
        <v>641</v>
      </c>
    </row>
    <row r="1942" hidden="1" spans="1:10">
      <c r="A1942">
        <v>9</v>
      </c>
      <c r="B1942">
        <v>18</v>
      </c>
      <c r="C1942" t="s">
        <v>689</v>
      </c>
      <c r="D1942" t="s">
        <v>661</v>
      </c>
      <c r="E1942" t="s">
        <v>671</v>
      </c>
      <c r="F1942">
        <v>0</v>
      </c>
      <c r="G1942">
        <v>5002.63</v>
      </c>
      <c r="H1942" t="s">
        <v>602</v>
      </c>
      <c r="I1942">
        <v>9520133.62</v>
      </c>
      <c r="J1942" t="s">
        <v>641</v>
      </c>
    </row>
    <row r="1943" hidden="1" spans="1:10">
      <c r="A1943">
        <v>9</v>
      </c>
      <c r="B1943">
        <v>18</v>
      </c>
      <c r="C1943" t="s">
        <v>689</v>
      </c>
      <c r="D1943" t="s">
        <v>692</v>
      </c>
      <c r="E1943" t="s">
        <v>671</v>
      </c>
      <c r="F1943">
        <v>0</v>
      </c>
      <c r="G1943">
        <v>1590.84</v>
      </c>
      <c r="H1943" t="s">
        <v>602</v>
      </c>
      <c r="I1943">
        <v>9518542.78</v>
      </c>
      <c r="J1943" t="s">
        <v>641</v>
      </c>
    </row>
    <row r="1944" hidden="1" spans="1:10">
      <c r="A1944">
        <v>9</v>
      </c>
      <c r="B1944">
        <v>18</v>
      </c>
      <c r="C1944" t="s">
        <v>689</v>
      </c>
      <c r="D1944" t="s">
        <v>683</v>
      </c>
      <c r="E1944" t="s">
        <v>671</v>
      </c>
      <c r="F1944">
        <v>0</v>
      </c>
      <c r="G1944">
        <v>1971.05</v>
      </c>
      <c r="H1944" t="s">
        <v>602</v>
      </c>
      <c r="I1944">
        <v>9516571.73</v>
      </c>
      <c r="J1944" t="s">
        <v>641</v>
      </c>
    </row>
    <row r="1945" spans="1:10">
      <c r="A1945">
        <v>9</v>
      </c>
      <c r="B1945">
        <v>18</v>
      </c>
      <c r="C1945" t="s">
        <v>689</v>
      </c>
      <c r="D1945" t="s">
        <v>813</v>
      </c>
      <c r="E1945" t="s">
        <v>653</v>
      </c>
      <c r="F1945">
        <v>5821.1</v>
      </c>
      <c r="G1945">
        <v>0</v>
      </c>
      <c r="H1945" t="s">
        <v>602</v>
      </c>
      <c r="I1945">
        <v>9522392.83</v>
      </c>
      <c r="J1945" t="s">
        <v>641</v>
      </c>
    </row>
    <row r="1946" spans="1:10">
      <c r="A1946">
        <v>9</v>
      </c>
      <c r="B1946">
        <v>18</v>
      </c>
      <c r="C1946" t="s">
        <v>689</v>
      </c>
      <c r="D1946" t="s">
        <v>657</v>
      </c>
      <c r="E1946" t="s">
        <v>653</v>
      </c>
      <c r="F1946">
        <v>2935.5</v>
      </c>
      <c r="G1946">
        <v>0</v>
      </c>
      <c r="H1946" t="s">
        <v>602</v>
      </c>
      <c r="I1946">
        <v>9525328.33</v>
      </c>
      <c r="J1946" t="s">
        <v>641</v>
      </c>
    </row>
    <row r="1947" spans="1:10">
      <c r="A1947">
        <v>9</v>
      </c>
      <c r="B1947">
        <v>18</v>
      </c>
      <c r="C1947" t="s">
        <v>689</v>
      </c>
      <c r="D1947" t="s">
        <v>675</v>
      </c>
      <c r="E1947" t="s">
        <v>653</v>
      </c>
      <c r="F1947">
        <v>5471.6</v>
      </c>
      <c r="G1947">
        <v>0</v>
      </c>
      <c r="H1947" t="s">
        <v>602</v>
      </c>
      <c r="I1947">
        <v>9530799.93</v>
      </c>
      <c r="J1947" t="s">
        <v>641</v>
      </c>
    </row>
    <row r="1948" hidden="1" spans="1:10">
      <c r="A1948">
        <v>9</v>
      </c>
      <c r="B1948">
        <v>19</v>
      </c>
      <c r="C1948" t="s">
        <v>691</v>
      </c>
      <c r="D1948" t="s">
        <v>639</v>
      </c>
      <c r="E1948" t="s">
        <v>671</v>
      </c>
      <c r="F1948">
        <v>0</v>
      </c>
      <c r="G1948">
        <v>3441.82</v>
      </c>
      <c r="H1948" t="s">
        <v>602</v>
      </c>
      <c r="I1948">
        <v>9527358.11</v>
      </c>
      <c r="J1948" t="s">
        <v>641</v>
      </c>
    </row>
    <row r="1949" hidden="1" spans="1:10">
      <c r="A1949">
        <v>9</v>
      </c>
      <c r="B1949">
        <v>19</v>
      </c>
      <c r="C1949" t="s">
        <v>691</v>
      </c>
      <c r="D1949" t="s">
        <v>812</v>
      </c>
      <c r="E1949" t="s">
        <v>671</v>
      </c>
      <c r="F1949">
        <v>0</v>
      </c>
      <c r="G1949">
        <v>3501.84</v>
      </c>
      <c r="H1949" t="s">
        <v>602</v>
      </c>
      <c r="I1949">
        <v>9523856.27</v>
      </c>
      <c r="J1949" t="s">
        <v>641</v>
      </c>
    </row>
    <row r="1950" hidden="1" spans="1:10">
      <c r="A1950">
        <v>9</v>
      </c>
      <c r="B1950">
        <v>19</v>
      </c>
      <c r="C1950" t="s">
        <v>691</v>
      </c>
      <c r="D1950" t="s">
        <v>682</v>
      </c>
      <c r="E1950" t="s">
        <v>671</v>
      </c>
      <c r="F1950">
        <v>0</v>
      </c>
      <c r="G1950">
        <v>3281.72</v>
      </c>
      <c r="H1950" t="s">
        <v>602</v>
      </c>
      <c r="I1950">
        <v>9520574.55</v>
      </c>
      <c r="J1950" t="s">
        <v>641</v>
      </c>
    </row>
    <row r="1951" hidden="1" spans="1:10">
      <c r="A1951">
        <v>9</v>
      </c>
      <c r="B1951">
        <v>19</v>
      </c>
      <c r="C1951" t="s">
        <v>691</v>
      </c>
      <c r="D1951" t="s">
        <v>711</v>
      </c>
      <c r="E1951" t="s">
        <v>671</v>
      </c>
      <c r="F1951">
        <v>0</v>
      </c>
      <c r="G1951">
        <v>1440.76</v>
      </c>
      <c r="H1951" t="s">
        <v>602</v>
      </c>
      <c r="I1951">
        <v>9519133.79</v>
      </c>
      <c r="J1951" t="s">
        <v>641</v>
      </c>
    </row>
    <row r="1952" hidden="1" spans="1:10">
      <c r="A1952">
        <v>9</v>
      </c>
      <c r="B1952">
        <v>19</v>
      </c>
      <c r="C1952" t="s">
        <v>691</v>
      </c>
      <c r="D1952" t="s">
        <v>692</v>
      </c>
      <c r="E1952" t="s">
        <v>671</v>
      </c>
      <c r="F1952">
        <v>0</v>
      </c>
      <c r="G1952">
        <v>1560.82</v>
      </c>
      <c r="H1952" t="s">
        <v>602</v>
      </c>
      <c r="I1952">
        <v>9517572.97</v>
      </c>
      <c r="J1952" t="s">
        <v>641</v>
      </c>
    </row>
    <row r="1953" hidden="1" spans="1:10">
      <c r="A1953">
        <v>9</v>
      </c>
      <c r="B1953">
        <v>19</v>
      </c>
      <c r="C1953" t="s">
        <v>691</v>
      </c>
      <c r="D1953" t="s">
        <v>663</v>
      </c>
      <c r="E1953" t="s">
        <v>671</v>
      </c>
      <c r="F1953">
        <v>0</v>
      </c>
      <c r="G1953">
        <v>1280.67</v>
      </c>
      <c r="H1953" t="s">
        <v>602</v>
      </c>
      <c r="I1953">
        <v>9516292.3</v>
      </c>
      <c r="J1953" t="s">
        <v>641</v>
      </c>
    </row>
    <row r="1954" hidden="1" spans="1:10">
      <c r="A1954">
        <v>9</v>
      </c>
      <c r="B1954">
        <v>19</v>
      </c>
      <c r="C1954" t="s">
        <v>691</v>
      </c>
      <c r="D1954" t="s">
        <v>683</v>
      </c>
      <c r="E1954" t="s">
        <v>671</v>
      </c>
      <c r="F1954">
        <v>0</v>
      </c>
      <c r="G1954">
        <v>5893.15</v>
      </c>
      <c r="H1954" t="s">
        <v>602</v>
      </c>
      <c r="I1954">
        <v>9510399.15</v>
      </c>
      <c r="J1954" t="s">
        <v>641</v>
      </c>
    </row>
    <row r="1955" spans="1:10">
      <c r="A1955">
        <v>9</v>
      </c>
      <c r="B1955">
        <v>19</v>
      </c>
      <c r="C1955" t="s">
        <v>691</v>
      </c>
      <c r="D1955" t="s">
        <v>652</v>
      </c>
      <c r="E1955" t="s">
        <v>653</v>
      </c>
      <c r="F1955">
        <v>1567.6</v>
      </c>
      <c r="G1955">
        <v>0</v>
      </c>
      <c r="H1955" t="s">
        <v>602</v>
      </c>
      <c r="I1955">
        <v>9511966.75</v>
      </c>
      <c r="J1955" t="s">
        <v>641</v>
      </c>
    </row>
    <row r="1956" spans="1:10">
      <c r="A1956">
        <v>9</v>
      </c>
      <c r="B1956">
        <v>19</v>
      </c>
      <c r="C1956" t="s">
        <v>691</v>
      </c>
      <c r="D1956" t="s">
        <v>657</v>
      </c>
      <c r="E1956" t="s">
        <v>653</v>
      </c>
      <c r="F1956">
        <v>2975.44</v>
      </c>
      <c r="G1956">
        <v>0</v>
      </c>
      <c r="H1956" t="s">
        <v>602</v>
      </c>
      <c r="I1956">
        <v>9514942.19</v>
      </c>
      <c r="J1956" t="s">
        <v>641</v>
      </c>
    </row>
    <row r="1957" spans="1:10">
      <c r="A1957">
        <v>9</v>
      </c>
      <c r="B1957">
        <v>19</v>
      </c>
      <c r="C1957" t="s">
        <v>691</v>
      </c>
      <c r="D1957" t="s">
        <v>675</v>
      </c>
      <c r="E1957" t="s">
        <v>653</v>
      </c>
      <c r="F1957">
        <v>4652.85</v>
      </c>
      <c r="G1957">
        <v>0</v>
      </c>
      <c r="H1957" t="s">
        <v>602</v>
      </c>
      <c r="I1957">
        <v>9519595.04</v>
      </c>
      <c r="J1957" t="s">
        <v>641</v>
      </c>
    </row>
    <row r="1958" hidden="1" spans="1:10">
      <c r="A1958">
        <v>9</v>
      </c>
      <c r="B1958">
        <v>20</v>
      </c>
      <c r="C1958" t="s">
        <v>698</v>
      </c>
      <c r="D1958" t="s">
        <v>711</v>
      </c>
      <c r="E1958" t="s">
        <v>671</v>
      </c>
      <c r="F1958">
        <v>0</v>
      </c>
      <c r="G1958">
        <v>1480.78</v>
      </c>
      <c r="H1958" t="s">
        <v>602</v>
      </c>
      <c r="I1958">
        <v>9518114.26</v>
      </c>
      <c r="J1958" t="s">
        <v>641</v>
      </c>
    </row>
    <row r="1959" hidden="1" spans="1:10">
      <c r="A1959">
        <v>9</v>
      </c>
      <c r="B1959">
        <v>20</v>
      </c>
      <c r="C1959" t="s">
        <v>698</v>
      </c>
      <c r="D1959" t="s">
        <v>672</v>
      </c>
      <c r="E1959" t="s">
        <v>671</v>
      </c>
      <c r="F1959">
        <v>0</v>
      </c>
      <c r="G1959">
        <v>8304.36</v>
      </c>
      <c r="H1959" t="s">
        <v>602</v>
      </c>
      <c r="I1959">
        <v>9509809.9</v>
      </c>
      <c r="J1959" t="s">
        <v>641</v>
      </c>
    </row>
    <row r="1960" hidden="1" spans="1:10">
      <c r="A1960">
        <v>9</v>
      </c>
      <c r="B1960">
        <v>20</v>
      </c>
      <c r="C1960" t="s">
        <v>698</v>
      </c>
      <c r="D1960" t="s">
        <v>745</v>
      </c>
      <c r="E1960" t="s">
        <v>671</v>
      </c>
      <c r="F1960">
        <v>0</v>
      </c>
      <c r="G1960">
        <v>146556.91</v>
      </c>
      <c r="H1960" t="s">
        <v>602</v>
      </c>
      <c r="I1960">
        <v>9363252.99</v>
      </c>
      <c r="J1960" t="s">
        <v>641</v>
      </c>
    </row>
    <row r="1961" hidden="1" spans="1:10">
      <c r="A1961">
        <v>9</v>
      </c>
      <c r="B1961">
        <v>20</v>
      </c>
      <c r="C1961" t="s">
        <v>698</v>
      </c>
      <c r="D1961" t="s">
        <v>663</v>
      </c>
      <c r="E1961" t="s">
        <v>671</v>
      </c>
      <c r="F1961">
        <v>0</v>
      </c>
      <c r="G1961">
        <v>1240.65</v>
      </c>
      <c r="H1961" t="s">
        <v>602</v>
      </c>
      <c r="I1961">
        <v>9362012.34</v>
      </c>
      <c r="J1961" t="s">
        <v>641</v>
      </c>
    </row>
    <row r="1962" spans="1:10">
      <c r="A1962">
        <v>9</v>
      </c>
      <c r="B1962">
        <v>20</v>
      </c>
      <c r="C1962" t="s">
        <v>698</v>
      </c>
      <c r="D1962" t="s">
        <v>657</v>
      </c>
      <c r="E1962" t="s">
        <v>697</v>
      </c>
      <c r="F1962">
        <v>1507.69</v>
      </c>
      <c r="G1962">
        <v>0</v>
      </c>
      <c r="H1962" t="s">
        <v>602</v>
      </c>
      <c r="I1962">
        <v>9363520.03</v>
      </c>
      <c r="J1962" t="s">
        <v>641</v>
      </c>
    </row>
    <row r="1963" spans="1:10">
      <c r="A1963">
        <v>9</v>
      </c>
      <c r="B1963">
        <v>20</v>
      </c>
      <c r="C1963" t="s">
        <v>698</v>
      </c>
      <c r="D1963" t="s">
        <v>675</v>
      </c>
      <c r="E1963" t="s">
        <v>697</v>
      </c>
      <c r="F1963">
        <v>1407.84</v>
      </c>
      <c r="G1963">
        <v>0</v>
      </c>
      <c r="H1963" t="s">
        <v>602</v>
      </c>
      <c r="I1963">
        <v>9364927.87</v>
      </c>
      <c r="J1963" t="s">
        <v>641</v>
      </c>
    </row>
    <row r="1964" hidden="1" spans="1:10">
      <c r="A1964">
        <v>9</v>
      </c>
      <c r="B1964">
        <v>23</v>
      </c>
      <c r="C1964" t="s">
        <v>700</v>
      </c>
      <c r="D1964" t="s">
        <v>672</v>
      </c>
      <c r="E1964" t="s">
        <v>671</v>
      </c>
      <c r="F1964">
        <v>0</v>
      </c>
      <c r="G1964">
        <v>8174.29</v>
      </c>
      <c r="H1964" t="s">
        <v>602</v>
      </c>
      <c r="I1964">
        <v>9356753.58</v>
      </c>
      <c r="J1964" t="s">
        <v>641</v>
      </c>
    </row>
    <row r="1965" hidden="1" spans="1:10">
      <c r="A1965">
        <v>9</v>
      </c>
      <c r="B1965">
        <v>23</v>
      </c>
      <c r="C1965" t="s">
        <v>700</v>
      </c>
      <c r="D1965" t="s">
        <v>682</v>
      </c>
      <c r="E1965" t="s">
        <v>671</v>
      </c>
      <c r="F1965">
        <v>0</v>
      </c>
      <c r="G1965">
        <v>3231.7</v>
      </c>
      <c r="H1965" t="s">
        <v>602</v>
      </c>
      <c r="I1965">
        <v>9353521.88</v>
      </c>
      <c r="J1965" t="s">
        <v>641</v>
      </c>
    </row>
    <row r="1966" spans="1:10">
      <c r="A1966">
        <v>9</v>
      </c>
      <c r="B1966">
        <v>23</v>
      </c>
      <c r="C1966" t="s">
        <v>700</v>
      </c>
      <c r="D1966" t="s">
        <v>731</v>
      </c>
      <c r="E1966" t="s">
        <v>690</v>
      </c>
      <c r="F1966">
        <v>2596.03</v>
      </c>
      <c r="G1966">
        <v>0</v>
      </c>
      <c r="H1966" t="s">
        <v>602</v>
      </c>
      <c r="I1966">
        <v>9356117.91</v>
      </c>
      <c r="J1966" t="s">
        <v>641</v>
      </c>
    </row>
    <row r="1967" hidden="1" spans="1:10">
      <c r="A1967">
        <v>9</v>
      </c>
      <c r="B1967">
        <v>24</v>
      </c>
      <c r="C1967" t="s">
        <v>703</v>
      </c>
      <c r="D1967" t="s">
        <v>682</v>
      </c>
      <c r="E1967" t="s">
        <v>671</v>
      </c>
      <c r="F1967">
        <v>0</v>
      </c>
      <c r="G1967">
        <v>3171.67</v>
      </c>
      <c r="H1967" t="s">
        <v>602</v>
      </c>
      <c r="I1967">
        <v>9352946.24</v>
      </c>
      <c r="J1967" t="s">
        <v>641</v>
      </c>
    </row>
    <row r="1968" hidden="1" spans="1:10">
      <c r="A1968">
        <v>9</v>
      </c>
      <c r="B1968">
        <v>24</v>
      </c>
      <c r="C1968" t="s">
        <v>703</v>
      </c>
      <c r="D1968" t="s">
        <v>711</v>
      </c>
      <c r="E1968" t="s">
        <v>671</v>
      </c>
      <c r="F1968">
        <v>0</v>
      </c>
      <c r="G1968">
        <v>1540.81</v>
      </c>
      <c r="H1968" t="s">
        <v>602</v>
      </c>
      <c r="I1968">
        <v>9351405.43</v>
      </c>
      <c r="J1968" t="s">
        <v>641</v>
      </c>
    </row>
    <row r="1969" hidden="1" spans="1:10">
      <c r="A1969">
        <v>9</v>
      </c>
      <c r="B1969">
        <v>24</v>
      </c>
      <c r="C1969" t="s">
        <v>703</v>
      </c>
      <c r="D1969" t="s">
        <v>672</v>
      </c>
      <c r="E1969" t="s">
        <v>671</v>
      </c>
      <c r="F1969">
        <v>0</v>
      </c>
      <c r="G1969">
        <v>24162.68</v>
      </c>
      <c r="H1969" t="s">
        <v>602</v>
      </c>
      <c r="I1969">
        <v>9327242.75</v>
      </c>
      <c r="J1969" t="s">
        <v>641</v>
      </c>
    </row>
    <row r="1970" hidden="1" spans="1:10">
      <c r="A1970">
        <v>9</v>
      </c>
      <c r="B1970">
        <v>24</v>
      </c>
      <c r="C1970" t="s">
        <v>703</v>
      </c>
      <c r="D1970" t="s">
        <v>745</v>
      </c>
      <c r="E1970" t="s">
        <v>671</v>
      </c>
      <c r="F1970">
        <v>0</v>
      </c>
      <c r="G1970">
        <v>36529.17</v>
      </c>
      <c r="H1970" t="s">
        <v>602</v>
      </c>
      <c r="I1970">
        <v>9290713.58</v>
      </c>
      <c r="J1970" t="s">
        <v>641</v>
      </c>
    </row>
    <row r="1971" hidden="1" spans="1:10">
      <c r="A1971">
        <v>9</v>
      </c>
      <c r="B1971">
        <v>24</v>
      </c>
      <c r="C1971" t="s">
        <v>703</v>
      </c>
      <c r="D1971" t="s">
        <v>683</v>
      </c>
      <c r="E1971" t="s">
        <v>671</v>
      </c>
      <c r="F1971">
        <v>0</v>
      </c>
      <c r="G1971">
        <v>710.38</v>
      </c>
      <c r="H1971" t="s">
        <v>602</v>
      </c>
      <c r="I1971">
        <v>9290003.2</v>
      </c>
      <c r="J1971" t="s">
        <v>641</v>
      </c>
    </row>
    <row r="1972" spans="1:10">
      <c r="A1972">
        <v>9</v>
      </c>
      <c r="B1972">
        <v>24</v>
      </c>
      <c r="C1972" t="s">
        <v>703</v>
      </c>
      <c r="D1972" t="s">
        <v>813</v>
      </c>
      <c r="E1972" t="s">
        <v>653</v>
      </c>
      <c r="F1972">
        <v>1727.36</v>
      </c>
      <c r="G1972">
        <v>0</v>
      </c>
      <c r="H1972" t="s">
        <v>602</v>
      </c>
      <c r="I1972">
        <v>9291730.56</v>
      </c>
      <c r="J1972" t="s">
        <v>641</v>
      </c>
    </row>
    <row r="1973" spans="1:10">
      <c r="A1973">
        <v>9</v>
      </c>
      <c r="B1973">
        <v>24</v>
      </c>
      <c r="C1973" t="s">
        <v>703</v>
      </c>
      <c r="D1973" t="s">
        <v>657</v>
      </c>
      <c r="E1973" t="s">
        <v>653</v>
      </c>
      <c r="F1973">
        <v>4742.75</v>
      </c>
      <c r="G1973">
        <v>0</v>
      </c>
      <c r="H1973" t="s">
        <v>602</v>
      </c>
      <c r="I1973">
        <v>9296473.31</v>
      </c>
      <c r="J1973" t="s">
        <v>641</v>
      </c>
    </row>
    <row r="1974" spans="1:10">
      <c r="A1974">
        <v>9</v>
      </c>
      <c r="B1974">
        <v>24</v>
      </c>
      <c r="C1974" t="s">
        <v>703</v>
      </c>
      <c r="D1974" t="s">
        <v>673</v>
      </c>
      <c r="E1974" t="s">
        <v>653</v>
      </c>
      <c r="F1974">
        <v>8087.65</v>
      </c>
      <c r="G1974">
        <v>0</v>
      </c>
      <c r="H1974" t="s">
        <v>602</v>
      </c>
      <c r="I1974">
        <v>9304560.96</v>
      </c>
      <c r="J1974" t="s">
        <v>641</v>
      </c>
    </row>
    <row r="1975" spans="1:10">
      <c r="A1975">
        <v>9</v>
      </c>
      <c r="B1975">
        <v>24</v>
      </c>
      <c r="C1975" t="s">
        <v>703</v>
      </c>
      <c r="D1975" t="s">
        <v>675</v>
      </c>
      <c r="E1975" t="s">
        <v>653</v>
      </c>
      <c r="F1975">
        <v>1447.78</v>
      </c>
      <c r="G1975">
        <v>0</v>
      </c>
      <c r="H1975" t="s">
        <v>602</v>
      </c>
      <c r="I1975">
        <v>9306008.74</v>
      </c>
      <c r="J1975" t="s">
        <v>641</v>
      </c>
    </row>
    <row r="1976" hidden="1" spans="1:10">
      <c r="A1976">
        <v>9</v>
      </c>
      <c r="B1976">
        <v>25</v>
      </c>
      <c r="C1976" t="s">
        <v>704</v>
      </c>
      <c r="D1976" t="s">
        <v>711</v>
      </c>
      <c r="E1976" t="s">
        <v>671</v>
      </c>
      <c r="F1976">
        <v>0</v>
      </c>
      <c r="G1976">
        <v>1670.88</v>
      </c>
      <c r="H1976" t="s">
        <v>602</v>
      </c>
      <c r="I1976">
        <v>9304337.86</v>
      </c>
      <c r="J1976" t="s">
        <v>641</v>
      </c>
    </row>
    <row r="1977" hidden="1" spans="1:10">
      <c r="A1977">
        <v>9</v>
      </c>
      <c r="B1977">
        <v>25</v>
      </c>
      <c r="C1977" t="s">
        <v>704</v>
      </c>
      <c r="D1977" t="s">
        <v>672</v>
      </c>
      <c r="E1977" t="s">
        <v>671</v>
      </c>
      <c r="F1977">
        <v>0</v>
      </c>
      <c r="G1977">
        <v>31406.48</v>
      </c>
      <c r="H1977" t="s">
        <v>602</v>
      </c>
      <c r="I1977">
        <v>9272931.38</v>
      </c>
      <c r="J1977" t="s">
        <v>641</v>
      </c>
    </row>
    <row r="1978" hidden="1" spans="1:10">
      <c r="A1978">
        <v>9</v>
      </c>
      <c r="B1978">
        <v>25</v>
      </c>
      <c r="C1978" t="s">
        <v>704</v>
      </c>
      <c r="D1978" t="s">
        <v>745</v>
      </c>
      <c r="E1978" t="s">
        <v>671</v>
      </c>
      <c r="F1978">
        <v>0</v>
      </c>
      <c r="G1978">
        <v>419320.04</v>
      </c>
      <c r="H1978" t="s">
        <v>602</v>
      </c>
      <c r="I1978">
        <v>8853611.34</v>
      </c>
      <c r="J1978" t="s">
        <v>641</v>
      </c>
    </row>
    <row r="1979" hidden="1" spans="1:10">
      <c r="A1979">
        <v>9</v>
      </c>
      <c r="B1979">
        <v>25</v>
      </c>
      <c r="C1979" t="s">
        <v>704</v>
      </c>
      <c r="D1979" t="s">
        <v>661</v>
      </c>
      <c r="E1979" t="s">
        <v>671</v>
      </c>
      <c r="F1979">
        <v>0</v>
      </c>
      <c r="G1979">
        <v>4902.57</v>
      </c>
      <c r="H1979" t="s">
        <v>602</v>
      </c>
      <c r="I1979">
        <v>8848708.77</v>
      </c>
      <c r="J1979" t="s">
        <v>641</v>
      </c>
    </row>
    <row r="1980" hidden="1" spans="1:10">
      <c r="A1980">
        <v>9</v>
      </c>
      <c r="B1980">
        <v>25</v>
      </c>
      <c r="C1980" t="s">
        <v>704</v>
      </c>
      <c r="D1980" t="s">
        <v>683</v>
      </c>
      <c r="E1980" t="s">
        <v>671</v>
      </c>
      <c r="F1980">
        <v>0</v>
      </c>
      <c r="G1980">
        <v>2071.1</v>
      </c>
      <c r="H1980" t="s">
        <v>602</v>
      </c>
      <c r="I1980">
        <v>8846637.67</v>
      </c>
      <c r="J1980" t="s">
        <v>641</v>
      </c>
    </row>
    <row r="1981" spans="1:10">
      <c r="A1981">
        <v>9</v>
      </c>
      <c r="B1981">
        <v>25</v>
      </c>
      <c r="C1981" t="s">
        <v>704</v>
      </c>
      <c r="D1981" t="s">
        <v>657</v>
      </c>
      <c r="E1981" t="s">
        <v>653</v>
      </c>
      <c r="F1981">
        <v>5022.33</v>
      </c>
      <c r="G1981">
        <v>0</v>
      </c>
      <c r="H1981" t="s">
        <v>602</v>
      </c>
      <c r="I1981">
        <v>8851660</v>
      </c>
      <c r="J1981" t="s">
        <v>641</v>
      </c>
    </row>
    <row r="1982" spans="1:10">
      <c r="A1982">
        <v>9</v>
      </c>
      <c r="B1982">
        <v>25</v>
      </c>
      <c r="C1982" t="s">
        <v>704</v>
      </c>
      <c r="D1982" t="s">
        <v>667</v>
      </c>
      <c r="E1982" t="s">
        <v>653</v>
      </c>
      <c r="F1982">
        <v>69433.95</v>
      </c>
      <c r="G1982">
        <v>0</v>
      </c>
      <c r="H1982" t="s">
        <v>602</v>
      </c>
      <c r="I1982">
        <v>8921093.95</v>
      </c>
      <c r="J1982" t="s">
        <v>641</v>
      </c>
    </row>
    <row r="1983" hidden="1" spans="1:10">
      <c r="A1983">
        <v>9</v>
      </c>
      <c r="B1983">
        <v>26</v>
      </c>
      <c r="C1983" t="s">
        <v>705</v>
      </c>
      <c r="D1983" t="s">
        <v>793</v>
      </c>
      <c r="E1983" t="s">
        <v>671</v>
      </c>
      <c r="F1983">
        <v>0</v>
      </c>
      <c r="G1983">
        <v>3521.86</v>
      </c>
      <c r="H1983" t="s">
        <v>602</v>
      </c>
      <c r="I1983">
        <v>8917572.09</v>
      </c>
      <c r="J1983" t="s">
        <v>641</v>
      </c>
    </row>
    <row r="1984" hidden="1" spans="1:10">
      <c r="A1984">
        <v>9</v>
      </c>
      <c r="B1984">
        <v>26</v>
      </c>
      <c r="C1984" t="s">
        <v>705</v>
      </c>
      <c r="D1984" t="s">
        <v>814</v>
      </c>
      <c r="E1984" t="s">
        <v>671</v>
      </c>
      <c r="F1984">
        <v>0</v>
      </c>
      <c r="G1984">
        <v>22521.82</v>
      </c>
      <c r="H1984" t="s">
        <v>602</v>
      </c>
      <c r="I1984">
        <v>8895050.27</v>
      </c>
      <c r="J1984" t="s">
        <v>641</v>
      </c>
    </row>
    <row r="1985" hidden="1" spans="1:10">
      <c r="A1985">
        <v>9</v>
      </c>
      <c r="B1985">
        <v>26</v>
      </c>
      <c r="C1985" t="s">
        <v>705</v>
      </c>
      <c r="D1985" t="s">
        <v>745</v>
      </c>
      <c r="E1985" t="s">
        <v>671</v>
      </c>
      <c r="F1985">
        <v>0</v>
      </c>
      <c r="G1985">
        <v>236103.9</v>
      </c>
      <c r="H1985" t="s">
        <v>602</v>
      </c>
      <c r="I1985">
        <v>8658946.37</v>
      </c>
      <c r="J1985" t="s">
        <v>641</v>
      </c>
    </row>
    <row r="1986" spans="1:10">
      <c r="A1986">
        <v>9</v>
      </c>
      <c r="B1986">
        <v>26</v>
      </c>
      <c r="C1986" t="s">
        <v>705</v>
      </c>
      <c r="D1986" t="s">
        <v>702</v>
      </c>
      <c r="E1986" t="s">
        <v>690</v>
      </c>
      <c r="F1986">
        <v>4772.7</v>
      </c>
      <c r="G1986">
        <v>0</v>
      </c>
      <c r="H1986" t="s">
        <v>602</v>
      </c>
      <c r="I1986">
        <v>8663719.07</v>
      </c>
      <c r="J1986" t="s">
        <v>641</v>
      </c>
    </row>
    <row r="1987" spans="1:10">
      <c r="A1987">
        <v>9</v>
      </c>
      <c r="B1987">
        <v>26</v>
      </c>
      <c r="C1987" t="s">
        <v>705</v>
      </c>
      <c r="D1987" t="s">
        <v>735</v>
      </c>
      <c r="E1987" t="s">
        <v>690</v>
      </c>
      <c r="F1987">
        <v>848.7</v>
      </c>
      <c r="G1987">
        <v>0</v>
      </c>
      <c r="H1987" t="s">
        <v>602</v>
      </c>
      <c r="I1987">
        <v>8664567.77</v>
      </c>
      <c r="J1987" t="s">
        <v>641</v>
      </c>
    </row>
    <row r="1988" spans="1:10">
      <c r="A1988">
        <v>9</v>
      </c>
      <c r="B1988">
        <v>26</v>
      </c>
      <c r="C1988" t="s">
        <v>705</v>
      </c>
      <c r="D1988" t="s">
        <v>667</v>
      </c>
      <c r="E1988" t="s">
        <v>690</v>
      </c>
      <c r="F1988">
        <v>33249.22</v>
      </c>
      <c r="G1988">
        <v>0</v>
      </c>
      <c r="H1988" t="s">
        <v>602</v>
      </c>
      <c r="I1988">
        <v>8697816.99</v>
      </c>
      <c r="J1988" t="s">
        <v>641</v>
      </c>
    </row>
    <row r="1989" spans="1:10">
      <c r="A1989">
        <v>9</v>
      </c>
      <c r="B1989">
        <v>26</v>
      </c>
      <c r="C1989" t="s">
        <v>705</v>
      </c>
      <c r="D1989" t="s">
        <v>657</v>
      </c>
      <c r="E1989" t="s">
        <v>690</v>
      </c>
      <c r="F1989">
        <v>3454.72</v>
      </c>
      <c r="G1989">
        <v>0</v>
      </c>
      <c r="H1989" t="s">
        <v>602</v>
      </c>
      <c r="I1989">
        <v>8701271.71</v>
      </c>
      <c r="J1989" t="s">
        <v>641</v>
      </c>
    </row>
    <row r="1990" spans="1:10">
      <c r="A1990">
        <v>9</v>
      </c>
      <c r="B1990">
        <v>26</v>
      </c>
      <c r="C1990" t="s">
        <v>705</v>
      </c>
      <c r="D1990" t="s">
        <v>673</v>
      </c>
      <c r="E1990" t="s">
        <v>690</v>
      </c>
      <c r="F1990">
        <v>15945.64</v>
      </c>
      <c r="G1990">
        <v>0</v>
      </c>
      <c r="H1990" t="s">
        <v>602</v>
      </c>
      <c r="I1990">
        <v>8717217.35</v>
      </c>
      <c r="J1990" t="s">
        <v>641</v>
      </c>
    </row>
    <row r="1991" hidden="1" spans="1:10">
      <c r="A1991">
        <v>9</v>
      </c>
      <c r="B1991">
        <v>26</v>
      </c>
      <c r="C1991" t="s">
        <v>705</v>
      </c>
      <c r="D1991" t="s">
        <v>815</v>
      </c>
      <c r="E1991" t="s">
        <v>690</v>
      </c>
      <c r="F1991">
        <v>22500</v>
      </c>
      <c r="G1991">
        <v>0</v>
      </c>
      <c r="H1991" t="s">
        <v>602</v>
      </c>
      <c r="I1991">
        <v>8739717.35</v>
      </c>
      <c r="J1991" t="s">
        <v>641</v>
      </c>
    </row>
    <row r="1992" hidden="1" spans="1:10">
      <c r="A1992">
        <v>9</v>
      </c>
      <c r="B1992">
        <v>26</v>
      </c>
      <c r="C1992" t="s">
        <v>705</v>
      </c>
      <c r="D1992" t="s">
        <v>815</v>
      </c>
      <c r="E1992" t="s">
        <v>690</v>
      </c>
      <c r="F1992">
        <v>4420</v>
      </c>
      <c r="G1992">
        <v>0</v>
      </c>
      <c r="H1992" t="s">
        <v>602</v>
      </c>
      <c r="I1992">
        <v>8744137.35</v>
      </c>
      <c r="J1992" t="s">
        <v>641</v>
      </c>
    </row>
    <row r="1993" hidden="1" spans="1:10">
      <c r="A1993">
        <v>9</v>
      </c>
      <c r="B1993">
        <v>27</v>
      </c>
      <c r="C1993" t="s">
        <v>709</v>
      </c>
      <c r="D1993" t="s">
        <v>683</v>
      </c>
      <c r="E1993" t="s">
        <v>671</v>
      </c>
      <c r="F1993">
        <v>0</v>
      </c>
      <c r="G1993">
        <v>1340.72</v>
      </c>
      <c r="H1993" t="s">
        <v>602</v>
      </c>
      <c r="I1993">
        <v>8742796.63</v>
      </c>
      <c r="J1993" t="s">
        <v>641</v>
      </c>
    </row>
    <row r="1994" hidden="1" spans="1:10">
      <c r="A1994">
        <v>9</v>
      </c>
      <c r="B1994">
        <v>27</v>
      </c>
      <c r="C1994" t="s">
        <v>709</v>
      </c>
      <c r="D1994" t="s">
        <v>692</v>
      </c>
      <c r="E1994" t="s">
        <v>671</v>
      </c>
      <c r="F1994">
        <v>0</v>
      </c>
      <c r="G1994">
        <v>1560.82</v>
      </c>
      <c r="H1994" t="s">
        <v>602</v>
      </c>
      <c r="I1994">
        <v>8741235.81</v>
      </c>
      <c r="J1994" t="s">
        <v>641</v>
      </c>
    </row>
    <row r="1995" hidden="1" spans="1:10">
      <c r="A1995">
        <v>9</v>
      </c>
      <c r="B1995">
        <v>27</v>
      </c>
      <c r="C1995" t="s">
        <v>709</v>
      </c>
      <c r="D1995" t="s">
        <v>672</v>
      </c>
      <c r="E1995" t="s">
        <v>671</v>
      </c>
      <c r="F1995">
        <v>0</v>
      </c>
      <c r="G1995">
        <v>7654.02</v>
      </c>
      <c r="H1995" t="s">
        <v>602</v>
      </c>
      <c r="I1995">
        <v>8733581.79</v>
      </c>
      <c r="J1995" t="s">
        <v>641</v>
      </c>
    </row>
    <row r="1996" spans="1:10">
      <c r="A1996">
        <v>9</v>
      </c>
      <c r="B1996">
        <v>27</v>
      </c>
      <c r="C1996" t="s">
        <v>709</v>
      </c>
      <c r="D1996" t="s">
        <v>667</v>
      </c>
      <c r="E1996" t="s">
        <v>816</v>
      </c>
      <c r="F1996">
        <v>211177.46</v>
      </c>
      <c r="G1996">
        <v>0</v>
      </c>
      <c r="H1996" t="s">
        <v>602</v>
      </c>
      <c r="I1996">
        <v>8944759.25</v>
      </c>
      <c r="J1996" t="s">
        <v>641</v>
      </c>
    </row>
    <row r="1997" spans="1:10">
      <c r="A1997">
        <v>9</v>
      </c>
      <c r="B1997">
        <v>27</v>
      </c>
      <c r="C1997" t="s">
        <v>709</v>
      </c>
      <c r="D1997" t="s">
        <v>657</v>
      </c>
      <c r="E1997" t="s">
        <v>816</v>
      </c>
      <c r="F1997">
        <v>3584.52</v>
      </c>
      <c r="G1997">
        <v>0</v>
      </c>
      <c r="H1997" t="s">
        <v>602</v>
      </c>
      <c r="I1997">
        <v>8948343.77</v>
      </c>
      <c r="J1997" t="s">
        <v>641</v>
      </c>
    </row>
    <row r="1998" spans="1:10">
      <c r="A1998">
        <v>9</v>
      </c>
      <c r="B1998">
        <v>27</v>
      </c>
      <c r="C1998" t="s">
        <v>709</v>
      </c>
      <c r="D1998" t="s">
        <v>668</v>
      </c>
      <c r="E1998" t="s">
        <v>816</v>
      </c>
      <c r="F1998">
        <v>10084.59</v>
      </c>
      <c r="G1998">
        <v>0</v>
      </c>
      <c r="H1998" t="s">
        <v>602</v>
      </c>
      <c r="I1998">
        <v>8958428.36</v>
      </c>
      <c r="J1998" t="s">
        <v>641</v>
      </c>
    </row>
    <row r="1999" spans="1:10">
      <c r="A1999">
        <v>9</v>
      </c>
      <c r="B1999">
        <v>27</v>
      </c>
      <c r="C1999" t="s">
        <v>709</v>
      </c>
      <c r="D1999" t="s">
        <v>675</v>
      </c>
      <c r="E1999" t="s">
        <v>816</v>
      </c>
      <c r="F1999">
        <v>1377.88</v>
      </c>
      <c r="G1999">
        <v>0</v>
      </c>
      <c r="H1999" t="s">
        <v>602</v>
      </c>
      <c r="I1999">
        <v>8959806.24</v>
      </c>
      <c r="J1999" t="s">
        <v>641</v>
      </c>
    </row>
    <row r="2000" hidden="1" spans="1:10">
      <c r="A2000">
        <v>9</v>
      </c>
      <c r="B2000">
        <v>30</v>
      </c>
      <c r="C2000" t="s">
        <v>712</v>
      </c>
      <c r="D2000" t="s">
        <v>745</v>
      </c>
      <c r="E2000" t="s">
        <v>671</v>
      </c>
      <c r="F2000">
        <v>0</v>
      </c>
      <c r="G2000">
        <v>34217.96</v>
      </c>
      <c r="H2000" t="s">
        <v>602</v>
      </c>
      <c r="I2000">
        <v>8925588.28</v>
      </c>
      <c r="J2000" t="s">
        <v>641</v>
      </c>
    </row>
    <row r="2001" hidden="1" spans="1:10">
      <c r="A2001">
        <v>9</v>
      </c>
      <c r="B2001">
        <v>30</v>
      </c>
      <c r="C2001" t="s">
        <v>712</v>
      </c>
      <c r="D2001" t="s">
        <v>661</v>
      </c>
      <c r="E2001" t="s">
        <v>671</v>
      </c>
      <c r="F2001">
        <v>0</v>
      </c>
      <c r="G2001">
        <v>7368.86</v>
      </c>
      <c r="H2001" t="s">
        <v>602</v>
      </c>
      <c r="I2001">
        <v>8918219.42</v>
      </c>
      <c r="J2001" t="s">
        <v>641</v>
      </c>
    </row>
    <row r="2002" hidden="1" spans="1:10">
      <c r="A2002">
        <v>9</v>
      </c>
      <c r="B2002">
        <v>30</v>
      </c>
      <c r="C2002" t="s">
        <v>712</v>
      </c>
      <c r="D2002" t="s">
        <v>683</v>
      </c>
      <c r="E2002" t="s">
        <v>671</v>
      </c>
      <c r="F2002">
        <v>0</v>
      </c>
      <c r="G2002">
        <v>1340.72</v>
      </c>
      <c r="H2002" t="s">
        <v>602</v>
      </c>
      <c r="I2002">
        <v>8916878.7</v>
      </c>
      <c r="J2002" t="s">
        <v>641</v>
      </c>
    </row>
    <row r="2003" hidden="1" spans="1:10">
      <c r="A2003">
        <v>9</v>
      </c>
      <c r="B2003">
        <v>30</v>
      </c>
      <c r="C2003" t="s">
        <v>712</v>
      </c>
      <c r="D2003" t="s">
        <v>663</v>
      </c>
      <c r="E2003" t="s">
        <v>671</v>
      </c>
      <c r="F2003">
        <v>0</v>
      </c>
      <c r="G2003">
        <v>1200.63</v>
      </c>
      <c r="H2003" t="s">
        <v>602</v>
      </c>
      <c r="I2003">
        <v>8915678.07</v>
      </c>
      <c r="J2003" t="s">
        <v>641</v>
      </c>
    </row>
    <row r="2004" spans="1:10">
      <c r="A2004">
        <v>9</v>
      </c>
      <c r="B2004">
        <v>30</v>
      </c>
      <c r="C2004" t="s">
        <v>712</v>
      </c>
      <c r="D2004" t="s">
        <v>668</v>
      </c>
      <c r="E2004" t="s">
        <v>697</v>
      </c>
      <c r="F2004">
        <v>4992.37</v>
      </c>
      <c r="G2004">
        <v>0</v>
      </c>
      <c r="H2004" t="s">
        <v>602</v>
      </c>
      <c r="I2004">
        <v>8920670.44</v>
      </c>
      <c r="J2004" t="s">
        <v>641</v>
      </c>
    </row>
    <row r="2005" spans="1:10">
      <c r="A2005">
        <v>9</v>
      </c>
      <c r="B2005">
        <v>30</v>
      </c>
      <c r="C2005" t="s">
        <v>712</v>
      </c>
      <c r="D2005" t="s">
        <v>675</v>
      </c>
      <c r="E2005" t="s">
        <v>697</v>
      </c>
      <c r="F2005">
        <v>1377.88</v>
      </c>
      <c r="G2005">
        <v>0</v>
      </c>
      <c r="H2005" t="s">
        <v>602</v>
      </c>
      <c r="I2005">
        <v>8922048.32</v>
      </c>
      <c r="J2005" t="s">
        <v>641</v>
      </c>
    </row>
    <row r="2006" hidden="1" spans="4:9">
      <c r="D2006" t="s">
        <v>726</v>
      </c>
      <c r="F2006">
        <v>2118425.09</v>
      </c>
      <c r="G2006">
        <v>2879086.32</v>
      </c>
      <c r="H2006" t="s">
        <v>602</v>
      </c>
      <c r="I2006">
        <v>8922048.32</v>
      </c>
    </row>
    <row r="2007" hidden="1" spans="4:9">
      <c r="D2007" t="s">
        <v>727</v>
      </c>
      <c r="F2007">
        <v>75772044.53</v>
      </c>
      <c r="G2007">
        <v>78334121.47</v>
      </c>
      <c r="H2007" t="s">
        <v>602</v>
      </c>
      <c r="I2007">
        <v>8922048.32</v>
      </c>
    </row>
    <row r="2008" hidden="1" spans="1:10">
      <c r="A2008">
        <v>10</v>
      </c>
      <c r="B2008">
        <v>8</v>
      </c>
      <c r="C2008" t="s">
        <v>730</v>
      </c>
      <c r="D2008" t="s">
        <v>711</v>
      </c>
      <c r="E2008" t="s">
        <v>671</v>
      </c>
      <c r="F2008">
        <v>0</v>
      </c>
      <c r="G2008">
        <v>1780.93</v>
      </c>
      <c r="H2008" t="s">
        <v>602</v>
      </c>
      <c r="I2008">
        <v>8920267.39</v>
      </c>
      <c r="J2008" t="s">
        <v>641</v>
      </c>
    </row>
    <row r="2009" hidden="1" spans="1:10">
      <c r="A2009">
        <v>10</v>
      </c>
      <c r="B2009">
        <v>8</v>
      </c>
      <c r="C2009" t="s">
        <v>730</v>
      </c>
      <c r="D2009" t="s">
        <v>683</v>
      </c>
      <c r="E2009" t="s">
        <v>671</v>
      </c>
      <c r="F2009">
        <v>0</v>
      </c>
      <c r="G2009">
        <v>2101.12</v>
      </c>
      <c r="H2009" t="s">
        <v>602</v>
      </c>
      <c r="I2009">
        <v>8918166.27</v>
      </c>
      <c r="J2009" t="s">
        <v>641</v>
      </c>
    </row>
    <row r="2010" spans="1:10">
      <c r="A2010">
        <v>10</v>
      </c>
      <c r="B2010">
        <v>8</v>
      </c>
      <c r="C2010" t="s">
        <v>730</v>
      </c>
      <c r="D2010" t="s">
        <v>673</v>
      </c>
      <c r="E2010" t="s">
        <v>690</v>
      </c>
      <c r="F2010">
        <v>7937.87</v>
      </c>
      <c r="G2010">
        <v>0</v>
      </c>
      <c r="H2010" t="s">
        <v>602</v>
      </c>
      <c r="I2010">
        <v>8926104.14</v>
      </c>
      <c r="J2010" t="s">
        <v>641</v>
      </c>
    </row>
    <row r="2011" spans="1:10">
      <c r="A2011">
        <v>10</v>
      </c>
      <c r="B2011">
        <v>8</v>
      </c>
      <c r="C2011" t="s">
        <v>730</v>
      </c>
      <c r="D2011" t="s">
        <v>675</v>
      </c>
      <c r="E2011" t="s">
        <v>690</v>
      </c>
      <c r="F2011">
        <v>2855.62</v>
      </c>
      <c r="G2011">
        <v>0</v>
      </c>
      <c r="H2011" t="s">
        <v>602</v>
      </c>
      <c r="I2011">
        <v>8928959.76</v>
      </c>
      <c r="J2011" t="s">
        <v>641</v>
      </c>
    </row>
    <row r="2012" hidden="1" spans="1:10">
      <c r="A2012">
        <v>10</v>
      </c>
      <c r="B2012">
        <v>9</v>
      </c>
      <c r="C2012" t="s">
        <v>720</v>
      </c>
      <c r="D2012" t="s">
        <v>682</v>
      </c>
      <c r="E2012" t="s">
        <v>671</v>
      </c>
      <c r="F2012">
        <v>0</v>
      </c>
      <c r="G2012">
        <v>9054.76</v>
      </c>
      <c r="H2012" t="s">
        <v>602</v>
      </c>
      <c r="I2012">
        <v>8919905</v>
      </c>
      <c r="J2012" t="s">
        <v>641</v>
      </c>
    </row>
    <row r="2013" hidden="1" spans="1:10">
      <c r="A2013">
        <v>10</v>
      </c>
      <c r="B2013">
        <v>9</v>
      </c>
      <c r="C2013" t="s">
        <v>720</v>
      </c>
      <c r="D2013" t="s">
        <v>672</v>
      </c>
      <c r="E2013" t="s">
        <v>671</v>
      </c>
      <c r="F2013">
        <v>0</v>
      </c>
      <c r="G2013">
        <v>30055.78</v>
      </c>
      <c r="H2013" t="s">
        <v>602</v>
      </c>
      <c r="I2013">
        <v>8889849.22</v>
      </c>
      <c r="J2013" t="s">
        <v>641</v>
      </c>
    </row>
    <row r="2014" hidden="1" spans="1:10">
      <c r="A2014">
        <v>10</v>
      </c>
      <c r="B2014">
        <v>9</v>
      </c>
      <c r="C2014" t="s">
        <v>720</v>
      </c>
      <c r="D2014" t="s">
        <v>683</v>
      </c>
      <c r="E2014" t="s">
        <v>671</v>
      </c>
      <c r="F2014">
        <v>0</v>
      </c>
      <c r="G2014">
        <v>690.37</v>
      </c>
      <c r="H2014" t="s">
        <v>602</v>
      </c>
      <c r="I2014">
        <v>8889158.85</v>
      </c>
      <c r="J2014" t="s">
        <v>641</v>
      </c>
    </row>
    <row r="2015" spans="1:10">
      <c r="A2015">
        <v>10</v>
      </c>
      <c r="B2015">
        <v>9</v>
      </c>
      <c r="C2015" t="s">
        <v>720</v>
      </c>
      <c r="D2015" t="s">
        <v>685</v>
      </c>
      <c r="E2015" t="s">
        <v>690</v>
      </c>
      <c r="F2015">
        <v>9185.95</v>
      </c>
      <c r="G2015">
        <v>0</v>
      </c>
      <c r="H2015" t="s">
        <v>602</v>
      </c>
      <c r="I2015">
        <v>8898344.8</v>
      </c>
      <c r="J2015" t="s">
        <v>641</v>
      </c>
    </row>
    <row r="2016" spans="1:10">
      <c r="A2016">
        <v>10</v>
      </c>
      <c r="B2016">
        <v>9</v>
      </c>
      <c r="C2016" t="s">
        <v>720</v>
      </c>
      <c r="D2016" t="s">
        <v>657</v>
      </c>
      <c r="E2016" t="s">
        <v>690</v>
      </c>
      <c r="F2016">
        <v>1827.2</v>
      </c>
      <c r="G2016">
        <v>0</v>
      </c>
      <c r="H2016" t="s">
        <v>602</v>
      </c>
      <c r="I2016">
        <v>8900172</v>
      </c>
      <c r="J2016" t="s">
        <v>641</v>
      </c>
    </row>
    <row r="2017" spans="1:10">
      <c r="A2017">
        <v>10</v>
      </c>
      <c r="B2017">
        <v>9</v>
      </c>
      <c r="C2017" t="s">
        <v>720</v>
      </c>
      <c r="D2017" t="s">
        <v>675</v>
      </c>
      <c r="E2017" t="s">
        <v>690</v>
      </c>
      <c r="F2017">
        <v>2136.72</v>
      </c>
      <c r="G2017">
        <v>0</v>
      </c>
      <c r="H2017" t="s">
        <v>602</v>
      </c>
      <c r="I2017">
        <v>8902308.72</v>
      </c>
      <c r="J2017" t="s">
        <v>641</v>
      </c>
    </row>
    <row r="2018" hidden="1" spans="1:10">
      <c r="A2018">
        <v>10</v>
      </c>
      <c r="B2018">
        <v>10</v>
      </c>
      <c r="C2018" t="s">
        <v>732</v>
      </c>
      <c r="D2018" t="s">
        <v>750</v>
      </c>
      <c r="E2018" t="s">
        <v>671</v>
      </c>
      <c r="F2018">
        <v>0</v>
      </c>
      <c r="G2018">
        <v>59831.41</v>
      </c>
      <c r="H2018" t="s">
        <v>602</v>
      </c>
      <c r="I2018">
        <v>8842477.31</v>
      </c>
      <c r="J2018" t="s">
        <v>641</v>
      </c>
    </row>
    <row r="2019" hidden="1" spans="1:10">
      <c r="A2019">
        <v>10</v>
      </c>
      <c r="B2019">
        <v>10</v>
      </c>
      <c r="C2019" t="s">
        <v>732</v>
      </c>
      <c r="D2019" t="s">
        <v>683</v>
      </c>
      <c r="E2019" t="s">
        <v>671</v>
      </c>
      <c r="F2019">
        <v>0</v>
      </c>
      <c r="G2019">
        <v>700.37</v>
      </c>
      <c r="H2019" t="s">
        <v>602</v>
      </c>
      <c r="I2019">
        <v>8841776.94</v>
      </c>
      <c r="J2019" t="s">
        <v>641</v>
      </c>
    </row>
    <row r="2020" spans="1:10">
      <c r="A2020">
        <v>10</v>
      </c>
      <c r="B2020">
        <v>10</v>
      </c>
      <c r="C2020" t="s">
        <v>732</v>
      </c>
      <c r="D2020" t="s">
        <v>657</v>
      </c>
      <c r="E2020" t="s">
        <v>690</v>
      </c>
      <c r="F2020">
        <v>1877.13</v>
      </c>
      <c r="G2020">
        <v>0</v>
      </c>
      <c r="H2020" t="s">
        <v>602</v>
      </c>
      <c r="I2020">
        <v>8843654.07</v>
      </c>
      <c r="J2020" t="s">
        <v>641</v>
      </c>
    </row>
    <row r="2021" hidden="1" spans="1:10">
      <c r="A2021">
        <v>10</v>
      </c>
      <c r="B2021">
        <v>11</v>
      </c>
      <c r="C2021" t="s">
        <v>733</v>
      </c>
      <c r="D2021" t="s">
        <v>711</v>
      </c>
      <c r="E2021" t="s">
        <v>671</v>
      </c>
      <c r="F2021">
        <v>0</v>
      </c>
      <c r="G2021">
        <v>1840.97</v>
      </c>
      <c r="H2021" t="s">
        <v>602</v>
      </c>
      <c r="I2021">
        <v>8841813.1</v>
      </c>
      <c r="J2021" t="s">
        <v>641</v>
      </c>
    </row>
    <row r="2022" hidden="1" spans="1:10">
      <c r="A2022">
        <v>10</v>
      </c>
      <c r="B2022">
        <v>11</v>
      </c>
      <c r="C2022" t="s">
        <v>733</v>
      </c>
      <c r="D2022" t="s">
        <v>683</v>
      </c>
      <c r="E2022" t="s">
        <v>671</v>
      </c>
      <c r="F2022">
        <v>0</v>
      </c>
      <c r="G2022">
        <v>690.37</v>
      </c>
      <c r="H2022" t="s">
        <v>602</v>
      </c>
      <c r="I2022">
        <v>8841122.73</v>
      </c>
      <c r="J2022" t="s">
        <v>641</v>
      </c>
    </row>
    <row r="2023" spans="1:10">
      <c r="A2023">
        <v>10</v>
      </c>
      <c r="B2023">
        <v>11</v>
      </c>
      <c r="C2023" t="s">
        <v>733</v>
      </c>
      <c r="D2023" t="s">
        <v>668</v>
      </c>
      <c r="E2023" t="s">
        <v>690</v>
      </c>
      <c r="F2023">
        <v>5092.22</v>
      </c>
      <c r="G2023">
        <v>0</v>
      </c>
      <c r="H2023" t="s">
        <v>602</v>
      </c>
      <c r="I2023">
        <v>8846214.95</v>
      </c>
      <c r="J2023" t="s">
        <v>641</v>
      </c>
    </row>
    <row r="2024" spans="1:10">
      <c r="A2024">
        <v>10</v>
      </c>
      <c r="B2024">
        <v>11</v>
      </c>
      <c r="C2024" t="s">
        <v>733</v>
      </c>
      <c r="D2024" t="s">
        <v>675</v>
      </c>
      <c r="E2024" t="s">
        <v>690</v>
      </c>
      <c r="F2024">
        <v>708.91</v>
      </c>
      <c r="G2024">
        <v>0</v>
      </c>
      <c r="H2024" t="s">
        <v>602</v>
      </c>
      <c r="I2024">
        <v>8846923.86</v>
      </c>
      <c r="J2024" t="s">
        <v>641</v>
      </c>
    </row>
    <row r="2025" hidden="1" spans="1:10">
      <c r="A2025">
        <v>10</v>
      </c>
      <c r="B2025">
        <v>14</v>
      </c>
      <c r="C2025" t="s">
        <v>638</v>
      </c>
      <c r="D2025" t="s">
        <v>683</v>
      </c>
      <c r="E2025" t="s">
        <v>671</v>
      </c>
      <c r="F2025">
        <v>0</v>
      </c>
      <c r="G2025">
        <v>2671.43</v>
      </c>
      <c r="H2025" t="s">
        <v>602</v>
      </c>
      <c r="I2025">
        <v>8844252.43</v>
      </c>
      <c r="J2025" t="s">
        <v>641</v>
      </c>
    </row>
    <row r="2026" hidden="1" spans="1:10">
      <c r="A2026">
        <v>10</v>
      </c>
      <c r="B2026">
        <v>14</v>
      </c>
      <c r="C2026" t="s">
        <v>638</v>
      </c>
      <c r="D2026" t="s">
        <v>817</v>
      </c>
      <c r="E2026" t="s">
        <v>671</v>
      </c>
      <c r="F2026">
        <v>0</v>
      </c>
      <c r="G2026">
        <v>6153.24</v>
      </c>
      <c r="H2026" t="s">
        <v>602</v>
      </c>
      <c r="I2026">
        <v>8838099.19</v>
      </c>
      <c r="J2026" t="s">
        <v>641</v>
      </c>
    </row>
    <row r="2027" hidden="1" spans="1:10">
      <c r="A2027">
        <v>10</v>
      </c>
      <c r="B2027">
        <v>14</v>
      </c>
      <c r="C2027" t="s">
        <v>638</v>
      </c>
      <c r="D2027" t="s">
        <v>672</v>
      </c>
      <c r="E2027" t="s">
        <v>671</v>
      </c>
      <c r="F2027">
        <v>0</v>
      </c>
      <c r="G2027">
        <v>14477.6</v>
      </c>
      <c r="H2027" t="s">
        <v>602</v>
      </c>
      <c r="I2027">
        <v>8823621.59</v>
      </c>
      <c r="J2027" t="s">
        <v>641</v>
      </c>
    </row>
    <row r="2028" hidden="1" spans="1:10">
      <c r="A2028">
        <v>10</v>
      </c>
      <c r="B2028">
        <v>14</v>
      </c>
      <c r="C2028" t="s">
        <v>638</v>
      </c>
      <c r="D2028" t="s">
        <v>663</v>
      </c>
      <c r="E2028" t="s">
        <v>671</v>
      </c>
      <c r="F2028">
        <v>0</v>
      </c>
      <c r="G2028">
        <v>1150.61</v>
      </c>
      <c r="H2028" t="s">
        <v>602</v>
      </c>
      <c r="I2028">
        <v>8822470.98</v>
      </c>
      <c r="J2028" t="s">
        <v>641</v>
      </c>
    </row>
    <row r="2029" spans="1:10">
      <c r="A2029">
        <v>10</v>
      </c>
      <c r="B2029">
        <v>14</v>
      </c>
      <c r="C2029" t="s">
        <v>638</v>
      </c>
      <c r="D2029" t="s">
        <v>668</v>
      </c>
      <c r="E2029" t="s">
        <v>697</v>
      </c>
      <c r="F2029">
        <v>5192.07</v>
      </c>
      <c r="G2029">
        <v>0</v>
      </c>
      <c r="H2029" t="s">
        <v>602</v>
      </c>
      <c r="I2029">
        <v>8827663.05</v>
      </c>
      <c r="J2029" t="s">
        <v>641</v>
      </c>
    </row>
    <row r="2030" spans="1:10">
      <c r="A2030">
        <v>10</v>
      </c>
      <c r="B2030">
        <v>14</v>
      </c>
      <c r="C2030" t="s">
        <v>638</v>
      </c>
      <c r="D2030" t="s">
        <v>667</v>
      </c>
      <c r="E2030" t="s">
        <v>697</v>
      </c>
      <c r="F2030">
        <v>35046.47</v>
      </c>
      <c r="G2030">
        <v>0</v>
      </c>
      <c r="H2030" t="s">
        <v>602</v>
      </c>
      <c r="I2030">
        <v>8862709.52</v>
      </c>
      <c r="J2030" t="s">
        <v>641</v>
      </c>
    </row>
    <row r="2031" spans="1:10">
      <c r="A2031">
        <v>10</v>
      </c>
      <c r="B2031">
        <v>14</v>
      </c>
      <c r="C2031" t="s">
        <v>638</v>
      </c>
      <c r="D2031" t="s">
        <v>675</v>
      </c>
      <c r="E2031" t="s">
        <v>697</v>
      </c>
      <c r="F2031">
        <v>668.97</v>
      </c>
      <c r="G2031">
        <v>0</v>
      </c>
      <c r="H2031" t="s">
        <v>602</v>
      </c>
      <c r="I2031">
        <v>8863378.49</v>
      </c>
      <c r="J2031" t="s">
        <v>641</v>
      </c>
    </row>
    <row r="2032" hidden="1" spans="1:10">
      <c r="A2032">
        <v>10</v>
      </c>
      <c r="B2032">
        <v>15</v>
      </c>
      <c r="C2032" t="s">
        <v>659</v>
      </c>
      <c r="D2032" t="s">
        <v>817</v>
      </c>
      <c r="E2032" t="s">
        <v>671</v>
      </c>
      <c r="F2032">
        <v>0</v>
      </c>
      <c r="G2032">
        <v>1420.75</v>
      </c>
      <c r="H2032" t="s">
        <v>602</v>
      </c>
      <c r="I2032">
        <v>8861957.74</v>
      </c>
      <c r="J2032" t="s">
        <v>641</v>
      </c>
    </row>
    <row r="2033" spans="1:10">
      <c r="A2033">
        <v>10</v>
      </c>
      <c r="B2033">
        <v>15</v>
      </c>
      <c r="C2033" t="s">
        <v>659</v>
      </c>
      <c r="D2033" t="s">
        <v>657</v>
      </c>
      <c r="E2033" t="s">
        <v>690</v>
      </c>
      <c r="F2033">
        <v>3804.18</v>
      </c>
      <c r="G2033">
        <v>0</v>
      </c>
      <c r="H2033" t="s">
        <v>602</v>
      </c>
      <c r="I2033">
        <v>8865761.92</v>
      </c>
      <c r="J2033" t="s">
        <v>641</v>
      </c>
    </row>
    <row r="2034" spans="1:10">
      <c r="A2034">
        <v>10</v>
      </c>
      <c r="B2034">
        <v>15</v>
      </c>
      <c r="C2034" t="s">
        <v>659</v>
      </c>
      <c r="D2034" t="s">
        <v>735</v>
      </c>
      <c r="E2034" t="s">
        <v>690</v>
      </c>
      <c r="F2034">
        <v>1717.37</v>
      </c>
      <c r="G2034">
        <v>0</v>
      </c>
      <c r="H2034" t="s">
        <v>602</v>
      </c>
      <c r="I2034">
        <v>8867479.29</v>
      </c>
      <c r="J2034" t="s">
        <v>641</v>
      </c>
    </row>
    <row r="2035" spans="1:10">
      <c r="A2035">
        <v>10</v>
      </c>
      <c r="B2035">
        <v>15</v>
      </c>
      <c r="C2035" t="s">
        <v>659</v>
      </c>
      <c r="D2035" t="s">
        <v>673</v>
      </c>
      <c r="E2035" t="s">
        <v>690</v>
      </c>
      <c r="F2035">
        <v>7458.6</v>
      </c>
      <c r="G2035">
        <v>0</v>
      </c>
      <c r="H2035" t="s">
        <v>602</v>
      </c>
      <c r="I2035">
        <v>8874937.89</v>
      </c>
      <c r="J2035" t="s">
        <v>641</v>
      </c>
    </row>
    <row r="2036" spans="1:10">
      <c r="A2036">
        <v>10</v>
      </c>
      <c r="B2036">
        <v>15</v>
      </c>
      <c r="C2036" t="s">
        <v>659</v>
      </c>
      <c r="D2036" t="s">
        <v>687</v>
      </c>
      <c r="E2036" t="s">
        <v>690</v>
      </c>
      <c r="F2036">
        <v>1168.21</v>
      </c>
      <c r="G2036">
        <v>0</v>
      </c>
      <c r="H2036" t="s">
        <v>602</v>
      </c>
      <c r="I2036">
        <v>8876106.1</v>
      </c>
      <c r="J2036" t="s">
        <v>641</v>
      </c>
    </row>
    <row r="2037" spans="1:10">
      <c r="A2037">
        <v>10</v>
      </c>
      <c r="B2037">
        <v>15</v>
      </c>
      <c r="C2037" t="s">
        <v>659</v>
      </c>
      <c r="D2037" t="s">
        <v>668</v>
      </c>
      <c r="E2037" t="s">
        <v>690</v>
      </c>
      <c r="F2037">
        <v>10813.48</v>
      </c>
      <c r="G2037">
        <v>0</v>
      </c>
      <c r="H2037" t="s">
        <v>602</v>
      </c>
      <c r="I2037">
        <v>8886919.58</v>
      </c>
      <c r="J2037" t="s">
        <v>641</v>
      </c>
    </row>
    <row r="2038" spans="1:10">
      <c r="A2038">
        <v>10</v>
      </c>
      <c r="B2038">
        <v>15</v>
      </c>
      <c r="C2038" t="s">
        <v>659</v>
      </c>
      <c r="D2038" t="s">
        <v>675</v>
      </c>
      <c r="E2038" t="s">
        <v>690</v>
      </c>
      <c r="F2038">
        <v>668.97</v>
      </c>
      <c r="G2038">
        <v>0</v>
      </c>
      <c r="H2038" t="s">
        <v>602</v>
      </c>
      <c r="I2038">
        <v>8887588.55</v>
      </c>
      <c r="J2038" t="s">
        <v>641</v>
      </c>
    </row>
    <row r="2039" hidden="1" spans="1:10">
      <c r="A2039">
        <v>10</v>
      </c>
      <c r="B2039">
        <v>16</v>
      </c>
      <c r="C2039" t="s">
        <v>670</v>
      </c>
      <c r="D2039" t="s">
        <v>793</v>
      </c>
      <c r="E2039" t="s">
        <v>671</v>
      </c>
      <c r="F2039">
        <v>0</v>
      </c>
      <c r="G2039">
        <v>6403.38</v>
      </c>
      <c r="H2039" t="s">
        <v>602</v>
      </c>
      <c r="I2039">
        <v>8881185.17</v>
      </c>
      <c r="J2039" t="s">
        <v>641</v>
      </c>
    </row>
    <row r="2040" hidden="1" spans="1:10">
      <c r="A2040">
        <v>10</v>
      </c>
      <c r="B2040">
        <v>16</v>
      </c>
      <c r="C2040" t="s">
        <v>670</v>
      </c>
      <c r="D2040" t="s">
        <v>711</v>
      </c>
      <c r="E2040" t="s">
        <v>671</v>
      </c>
      <c r="F2040">
        <v>0</v>
      </c>
      <c r="G2040">
        <v>3741.97</v>
      </c>
      <c r="H2040" t="s">
        <v>602</v>
      </c>
      <c r="I2040">
        <v>8877443.2</v>
      </c>
      <c r="J2040" t="s">
        <v>641</v>
      </c>
    </row>
    <row r="2041" hidden="1" spans="1:10">
      <c r="A2041">
        <v>10</v>
      </c>
      <c r="B2041">
        <v>16</v>
      </c>
      <c r="C2041" t="s">
        <v>670</v>
      </c>
      <c r="D2041" t="s">
        <v>661</v>
      </c>
      <c r="E2041" t="s">
        <v>671</v>
      </c>
      <c r="F2041">
        <v>0</v>
      </c>
      <c r="G2041">
        <v>10905.73</v>
      </c>
      <c r="H2041" t="s">
        <v>602</v>
      </c>
      <c r="I2041">
        <v>8866537.47</v>
      </c>
      <c r="J2041" t="s">
        <v>641</v>
      </c>
    </row>
    <row r="2042" hidden="1" spans="1:10">
      <c r="A2042">
        <v>10</v>
      </c>
      <c r="B2042">
        <v>16</v>
      </c>
      <c r="C2042" t="s">
        <v>670</v>
      </c>
      <c r="D2042" t="s">
        <v>672</v>
      </c>
      <c r="E2042" t="s">
        <v>671</v>
      </c>
      <c r="F2042">
        <v>0</v>
      </c>
      <c r="G2042">
        <v>14357.54</v>
      </c>
      <c r="H2042" t="s">
        <v>602</v>
      </c>
      <c r="I2042">
        <v>8852179.93</v>
      </c>
      <c r="J2042" t="s">
        <v>641</v>
      </c>
    </row>
    <row r="2043" hidden="1" spans="1:10">
      <c r="A2043">
        <v>10</v>
      </c>
      <c r="B2043">
        <v>16</v>
      </c>
      <c r="C2043" t="s">
        <v>670</v>
      </c>
      <c r="D2043" t="s">
        <v>683</v>
      </c>
      <c r="E2043" t="s">
        <v>671</v>
      </c>
      <c r="F2043">
        <v>0</v>
      </c>
      <c r="G2043">
        <v>660.35</v>
      </c>
      <c r="H2043" t="s">
        <v>602</v>
      </c>
      <c r="I2043">
        <v>8851519.58</v>
      </c>
      <c r="J2043" t="s">
        <v>641</v>
      </c>
    </row>
    <row r="2044" spans="1:10">
      <c r="A2044">
        <v>10</v>
      </c>
      <c r="B2044">
        <v>16</v>
      </c>
      <c r="C2044" t="s">
        <v>670</v>
      </c>
      <c r="D2044" t="s">
        <v>657</v>
      </c>
      <c r="E2044" t="s">
        <v>653</v>
      </c>
      <c r="F2044">
        <v>1957.01</v>
      </c>
      <c r="G2044">
        <v>0</v>
      </c>
      <c r="H2044" t="s">
        <v>602</v>
      </c>
      <c r="I2044">
        <v>8853476.59</v>
      </c>
      <c r="J2044" t="s">
        <v>641</v>
      </c>
    </row>
    <row r="2045" spans="1:10">
      <c r="A2045">
        <v>10</v>
      </c>
      <c r="B2045">
        <v>16</v>
      </c>
      <c r="C2045" t="s">
        <v>670</v>
      </c>
      <c r="D2045" t="s">
        <v>668</v>
      </c>
      <c r="E2045" t="s">
        <v>653</v>
      </c>
      <c r="F2045">
        <v>11162.95</v>
      </c>
      <c r="G2045">
        <v>0</v>
      </c>
      <c r="H2045" t="s">
        <v>602</v>
      </c>
      <c r="I2045">
        <v>8864639.54</v>
      </c>
      <c r="J2045" t="s">
        <v>641</v>
      </c>
    </row>
    <row r="2046" hidden="1" spans="1:10">
      <c r="A2046">
        <v>10</v>
      </c>
      <c r="B2046">
        <v>17</v>
      </c>
      <c r="C2046" t="s">
        <v>676</v>
      </c>
      <c r="D2046" t="s">
        <v>672</v>
      </c>
      <c r="E2046" t="s">
        <v>671</v>
      </c>
      <c r="F2046">
        <v>0</v>
      </c>
      <c r="G2046">
        <v>7103.73</v>
      </c>
      <c r="H2046" t="s">
        <v>602</v>
      </c>
      <c r="I2046">
        <v>8857535.81</v>
      </c>
      <c r="J2046" t="s">
        <v>641</v>
      </c>
    </row>
    <row r="2047" hidden="1" spans="1:10">
      <c r="A2047">
        <v>10</v>
      </c>
      <c r="B2047">
        <v>17</v>
      </c>
      <c r="C2047" t="s">
        <v>676</v>
      </c>
      <c r="D2047" t="s">
        <v>745</v>
      </c>
      <c r="E2047" t="s">
        <v>671</v>
      </c>
      <c r="F2047">
        <v>0</v>
      </c>
      <c r="G2047">
        <v>132189.37</v>
      </c>
      <c r="H2047" t="s">
        <v>602</v>
      </c>
      <c r="I2047">
        <v>8725346.44</v>
      </c>
      <c r="J2047" t="s">
        <v>641</v>
      </c>
    </row>
    <row r="2048" hidden="1" spans="1:10">
      <c r="A2048">
        <v>10</v>
      </c>
      <c r="B2048">
        <v>17</v>
      </c>
      <c r="C2048" t="s">
        <v>676</v>
      </c>
      <c r="D2048" t="s">
        <v>661</v>
      </c>
      <c r="E2048" t="s">
        <v>671</v>
      </c>
      <c r="F2048">
        <v>0</v>
      </c>
      <c r="G2048">
        <v>5402.84</v>
      </c>
      <c r="H2048" t="s">
        <v>602</v>
      </c>
      <c r="I2048">
        <v>8719943.6</v>
      </c>
      <c r="J2048" t="s">
        <v>641</v>
      </c>
    </row>
    <row r="2049" hidden="1" spans="1:10">
      <c r="A2049">
        <v>10</v>
      </c>
      <c r="B2049">
        <v>17</v>
      </c>
      <c r="C2049" t="s">
        <v>676</v>
      </c>
      <c r="D2049" t="s">
        <v>809</v>
      </c>
      <c r="E2049" t="s">
        <v>671</v>
      </c>
      <c r="F2049">
        <v>0</v>
      </c>
      <c r="G2049">
        <v>2941.55</v>
      </c>
      <c r="H2049" t="s">
        <v>602</v>
      </c>
      <c r="I2049">
        <v>8717002.05</v>
      </c>
      <c r="J2049" t="s">
        <v>641</v>
      </c>
    </row>
    <row r="2050" spans="1:10">
      <c r="A2050">
        <v>10</v>
      </c>
      <c r="B2050">
        <v>17</v>
      </c>
      <c r="C2050" t="s">
        <v>676</v>
      </c>
      <c r="D2050" t="s">
        <v>721</v>
      </c>
      <c r="E2050" t="s">
        <v>697</v>
      </c>
      <c r="F2050">
        <v>15456.39</v>
      </c>
      <c r="G2050">
        <v>0</v>
      </c>
      <c r="H2050" t="s">
        <v>602</v>
      </c>
      <c r="I2050">
        <v>8732458.44</v>
      </c>
      <c r="J2050" t="s">
        <v>641</v>
      </c>
    </row>
    <row r="2051" spans="1:10">
      <c r="A2051">
        <v>10</v>
      </c>
      <c r="B2051">
        <v>17</v>
      </c>
      <c r="C2051" t="s">
        <v>676</v>
      </c>
      <c r="D2051" t="s">
        <v>657</v>
      </c>
      <c r="E2051" t="s">
        <v>697</v>
      </c>
      <c r="F2051">
        <v>3754.26</v>
      </c>
      <c r="G2051">
        <v>0</v>
      </c>
      <c r="H2051" t="s">
        <v>602</v>
      </c>
      <c r="I2051">
        <v>8736212.7</v>
      </c>
      <c r="J2051" t="s">
        <v>641</v>
      </c>
    </row>
    <row r="2052" spans="1:10">
      <c r="A2052">
        <v>10</v>
      </c>
      <c r="B2052">
        <v>17</v>
      </c>
      <c r="C2052" t="s">
        <v>676</v>
      </c>
      <c r="D2052" t="s">
        <v>673</v>
      </c>
      <c r="E2052" t="s">
        <v>697</v>
      </c>
      <c r="F2052">
        <v>7348.78</v>
      </c>
      <c r="G2052">
        <v>0</v>
      </c>
      <c r="H2052" t="s">
        <v>602</v>
      </c>
      <c r="I2052">
        <v>8743561.48</v>
      </c>
      <c r="J2052" t="s">
        <v>641</v>
      </c>
    </row>
    <row r="2053" spans="1:10">
      <c r="A2053">
        <v>10</v>
      </c>
      <c r="B2053">
        <v>17</v>
      </c>
      <c r="C2053" t="s">
        <v>676</v>
      </c>
      <c r="D2053" t="s">
        <v>668</v>
      </c>
      <c r="E2053" t="s">
        <v>697</v>
      </c>
      <c r="F2053">
        <v>17193.74</v>
      </c>
      <c r="G2053">
        <v>0</v>
      </c>
      <c r="H2053" t="s">
        <v>602</v>
      </c>
      <c r="I2053">
        <v>8760755.22</v>
      </c>
      <c r="J2053" t="s">
        <v>641</v>
      </c>
    </row>
    <row r="2054" hidden="1" spans="1:10">
      <c r="A2054">
        <v>10</v>
      </c>
      <c r="B2054">
        <v>18</v>
      </c>
      <c r="C2054" t="s">
        <v>678</v>
      </c>
      <c r="D2054" t="s">
        <v>793</v>
      </c>
      <c r="E2054" t="s">
        <v>671</v>
      </c>
      <c r="F2054">
        <v>0</v>
      </c>
      <c r="G2054">
        <v>4432.33</v>
      </c>
      <c r="H2054" t="s">
        <v>602</v>
      </c>
      <c r="I2054">
        <v>8756322.89</v>
      </c>
      <c r="J2054" t="s">
        <v>641</v>
      </c>
    </row>
    <row r="2055" hidden="1" spans="1:10">
      <c r="A2055">
        <v>10</v>
      </c>
      <c r="B2055">
        <v>18</v>
      </c>
      <c r="C2055" t="s">
        <v>678</v>
      </c>
      <c r="D2055" t="s">
        <v>682</v>
      </c>
      <c r="E2055" t="s">
        <v>671</v>
      </c>
      <c r="F2055">
        <v>0</v>
      </c>
      <c r="G2055">
        <v>3041.6</v>
      </c>
      <c r="H2055" t="s">
        <v>602</v>
      </c>
      <c r="I2055">
        <v>8753281.29</v>
      </c>
      <c r="J2055" t="s">
        <v>641</v>
      </c>
    </row>
    <row r="2056" hidden="1" spans="1:10">
      <c r="A2056">
        <v>10</v>
      </c>
      <c r="B2056">
        <v>18</v>
      </c>
      <c r="C2056" t="s">
        <v>678</v>
      </c>
      <c r="D2056" t="s">
        <v>711</v>
      </c>
      <c r="E2056" t="s">
        <v>671</v>
      </c>
      <c r="F2056">
        <v>0</v>
      </c>
      <c r="G2056">
        <v>1901</v>
      </c>
      <c r="H2056" t="s">
        <v>602</v>
      </c>
      <c r="I2056">
        <v>8751380.29</v>
      </c>
      <c r="J2056" t="s">
        <v>641</v>
      </c>
    </row>
    <row r="2057" hidden="1" spans="1:10">
      <c r="A2057">
        <v>10</v>
      </c>
      <c r="B2057">
        <v>18</v>
      </c>
      <c r="C2057" t="s">
        <v>678</v>
      </c>
      <c r="D2057" t="s">
        <v>661</v>
      </c>
      <c r="E2057" t="s">
        <v>671</v>
      </c>
      <c r="F2057">
        <v>0</v>
      </c>
      <c r="G2057">
        <v>5993.15</v>
      </c>
      <c r="H2057" t="s">
        <v>602</v>
      </c>
      <c r="I2057">
        <v>8745387.14</v>
      </c>
      <c r="J2057" t="s">
        <v>641</v>
      </c>
    </row>
    <row r="2058" hidden="1" spans="1:10">
      <c r="A2058">
        <v>10</v>
      </c>
      <c r="B2058">
        <v>18</v>
      </c>
      <c r="C2058" t="s">
        <v>678</v>
      </c>
      <c r="D2058" t="s">
        <v>663</v>
      </c>
      <c r="E2058" t="s">
        <v>671</v>
      </c>
      <c r="F2058">
        <v>0</v>
      </c>
      <c r="G2058">
        <v>1150.61</v>
      </c>
      <c r="H2058" t="s">
        <v>602</v>
      </c>
      <c r="I2058">
        <v>8744236.53</v>
      </c>
      <c r="J2058" t="s">
        <v>641</v>
      </c>
    </row>
    <row r="2059" spans="1:10">
      <c r="A2059">
        <v>10</v>
      </c>
      <c r="B2059">
        <v>18</v>
      </c>
      <c r="C2059" t="s">
        <v>678</v>
      </c>
      <c r="D2059" t="s">
        <v>657</v>
      </c>
      <c r="E2059" t="s">
        <v>653</v>
      </c>
      <c r="F2059">
        <v>3874.08</v>
      </c>
      <c r="G2059">
        <v>0</v>
      </c>
      <c r="H2059" t="s">
        <v>602</v>
      </c>
      <c r="I2059">
        <v>8748110.61</v>
      </c>
      <c r="J2059" t="s">
        <v>641</v>
      </c>
    </row>
    <row r="2060" spans="1:10">
      <c r="A2060">
        <v>10</v>
      </c>
      <c r="B2060">
        <v>18</v>
      </c>
      <c r="C2060" t="s">
        <v>678</v>
      </c>
      <c r="D2060" t="s">
        <v>668</v>
      </c>
      <c r="E2060" t="s">
        <v>653</v>
      </c>
      <c r="F2060">
        <v>18062.41</v>
      </c>
      <c r="G2060">
        <v>0</v>
      </c>
      <c r="H2060" t="s">
        <v>602</v>
      </c>
      <c r="I2060">
        <v>8766173.02</v>
      </c>
      <c r="J2060" t="s">
        <v>641</v>
      </c>
    </row>
    <row r="2061" spans="1:10">
      <c r="A2061">
        <v>10</v>
      </c>
      <c r="B2061">
        <v>18</v>
      </c>
      <c r="C2061" t="s">
        <v>678</v>
      </c>
      <c r="D2061" t="s">
        <v>675</v>
      </c>
      <c r="E2061" t="s">
        <v>653</v>
      </c>
      <c r="F2061">
        <v>668.97</v>
      </c>
      <c r="G2061">
        <v>0</v>
      </c>
      <c r="H2061" t="s">
        <v>602</v>
      </c>
      <c r="I2061">
        <v>8766841.99</v>
      </c>
      <c r="J2061" t="s">
        <v>641</v>
      </c>
    </row>
    <row r="2062" hidden="1" spans="1:10">
      <c r="A2062">
        <v>10</v>
      </c>
      <c r="B2062">
        <v>21</v>
      </c>
      <c r="C2062" t="s">
        <v>804</v>
      </c>
      <c r="D2062" t="s">
        <v>797</v>
      </c>
      <c r="E2062" t="s">
        <v>724</v>
      </c>
      <c r="F2062">
        <v>0</v>
      </c>
      <c r="G2062">
        <v>2781261.86</v>
      </c>
      <c r="H2062" t="s">
        <v>602</v>
      </c>
      <c r="I2062">
        <v>5985580.13</v>
      </c>
      <c r="J2062" t="s">
        <v>758</v>
      </c>
    </row>
    <row r="2063" hidden="1" spans="1:10">
      <c r="A2063">
        <v>10</v>
      </c>
      <c r="B2063">
        <v>21</v>
      </c>
      <c r="C2063" t="s">
        <v>681</v>
      </c>
      <c r="D2063" t="s">
        <v>793</v>
      </c>
      <c r="E2063" t="s">
        <v>671</v>
      </c>
      <c r="F2063">
        <v>0</v>
      </c>
      <c r="G2063">
        <v>800.42</v>
      </c>
      <c r="H2063" t="s">
        <v>602</v>
      </c>
      <c r="I2063">
        <v>5984779.71</v>
      </c>
      <c r="J2063" t="s">
        <v>641</v>
      </c>
    </row>
    <row r="2064" hidden="1" spans="1:10">
      <c r="A2064">
        <v>10</v>
      </c>
      <c r="B2064">
        <v>21</v>
      </c>
      <c r="C2064" t="s">
        <v>681</v>
      </c>
      <c r="D2064" t="s">
        <v>672</v>
      </c>
      <c r="E2064" t="s">
        <v>671</v>
      </c>
      <c r="F2064">
        <v>0</v>
      </c>
      <c r="G2064">
        <v>14097.4</v>
      </c>
      <c r="H2064" t="s">
        <v>602</v>
      </c>
      <c r="I2064">
        <v>5970682.31</v>
      </c>
      <c r="J2064" t="s">
        <v>641</v>
      </c>
    </row>
    <row r="2065" hidden="1" spans="1:10">
      <c r="A2065">
        <v>10</v>
      </c>
      <c r="B2065">
        <v>21</v>
      </c>
      <c r="C2065" t="s">
        <v>681</v>
      </c>
      <c r="D2065" t="s">
        <v>745</v>
      </c>
      <c r="E2065" t="s">
        <v>671</v>
      </c>
      <c r="F2065">
        <v>0</v>
      </c>
      <c r="G2065">
        <v>96960.88</v>
      </c>
      <c r="H2065" t="s">
        <v>602</v>
      </c>
      <c r="I2065">
        <v>5873721.43</v>
      </c>
      <c r="J2065" t="s">
        <v>641</v>
      </c>
    </row>
    <row r="2066" hidden="1" spans="1:10">
      <c r="A2066">
        <v>10</v>
      </c>
      <c r="B2066">
        <v>21</v>
      </c>
      <c r="C2066" t="s">
        <v>681</v>
      </c>
      <c r="D2066" t="s">
        <v>683</v>
      </c>
      <c r="E2066" t="s">
        <v>671</v>
      </c>
      <c r="F2066">
        <v>0</v>
      </c>
      <c r="G2066">
        <v>1931.03</v>
      </c>
      <c r="H2066" t="s">
        <v>602</v>
      </c>
      <c r="I2066">
        <v>5871790.4</v>
      </c>
      <c r="J2066" t="s">
        <v>641</v>
      </c>
    </row>
    <row r="2067" spans="1:10">
      <c r="A2067">
        <v>10</v>
      </c>
      <c r="B2067">
        <v>21</v>
      </c>
      <c r="C2067" t="s">
        <v>681</v>
      </c>
      <c r="D2067" t="s">
        <v>702</v>
      </c>
      <c r="E2067" t="s">
        <v>697</v>
      </c>
      <c r="F2067">
        <v>818.75</v>
      </c>
      <c r="G2067">
        <v>0</v>
      </c>
      <c r="H2067" t="s">
        <v>602</v>
      </c>
      <c r="I2067">
        <v>5872609.15</v>
      </c>
      <c r="J2067" t="s">
        <v>641</v>
      </c>
    </row>
    <row r="2068" spans="1:10">
      <c r="A2068">
        <v>10</v>
      </c>
      <c r="B2068">
        <v>21</v>
      </c>
      <c r="C2068" t="s">
        <v>681</v>
      </c>
      <c r="D2068" t="s">
        <v>685</v>
      </c>
      <c r="E2068" t="s">
        <v>697</v>
      </c>
      <c r="F2068">
        <v>3095.27</v>
      </c>
      <c r="G2068">
        <v>0</v>
      </c>
      <c r="H2068" t="s">
        <v>602</v>
      </c>
      <c r="I2068">
        <v>5875704.42</v>
      </c>
      <c r="J2068" t="s">
        <v>641</v>
      </c>
    </row>
    <row r="2069" spans="1:10">
      <c r="A2069">
        <v>10</v>
      </c>
      <c r="B2069">
        <v>21</v>
      </c>
      <c r="C2069" t="s">
        <v>681</v>
      </c>
      <c r="D2069" t="s">
        <v>668</v>
      </c>
      <c r="E2069" t="s">
        <v>697</v>
      </c>
      <c r="F2069">
        <v>6280.4</v>
      </c>
      <c r="G2069">
        <v>0</v>
      </c>
      <c r="H2069" t="s">
        <v>602</v>
      </c>
      <c r="I2069">
        <v>5881984.82</v>
      </c>
      <c r="J2069" t="s">
        <v>641</v>
      </c>
    </row>
    <row r="2070" spans="1:10">
      <c r="A2070">
        <v>10</v>
      </c>
      <c r="B2070">
        <v>21</v>
      </c>
      <c r="C2070" t="s">
        <v>681</v>
      </c>
      <c r="D2070" t="s">
        <v>675</v>
      </c>
      <c r="E2070" t="s">
        <v>697</v>
      </c>
      <c r="F2070">
        <v>658.99</v>
      </c>
      <c r="G2070">
        <v>0</v>
      </c>
      <c r="H2070" t="s">
        <v>602</v>
      </c>
      <c r="I2070">
        <v>5882643.81</v>
      </c>
      <c r="J2070" t="s">
        <v>641</v>
      </c>
    </row>
    <row r="2071" hidden="1" spans="1:10">
      <c r="A2071">
        <v>10</v>
      </c>
      <c r="B2071">
        <v>21</v>
      </c>
      <c r="C2071" t="s">
        <v>681</v>
      </c>
      <c r="D2071" t="s">
        <v>818</v>
      </c>
      <c r="E2071" t="s">
        <v>697</v>
      </c>
      <c r="F2071">
        <v>1484.66</v>
      </c>
      <c r="G2071">
        <v>0</v>
      </c>
      <c r="H2071" t="s">
        <v>602</v>
      </c>
      <c r="I2071">
        <v>5884128.47</v>
      </c>
      <c r="J2071" t="s">
        <v>641</v>
      </c>
    </row>
    <row r="2072" hidden="1" spans="1:10">
      <c r="A2072">
        <v>10</v>
      </c>
      <c r="B2072">
        <v>22</v>
      </c>
      <c r="C2072" t="s">
        <v>688</v>
      </c>
      <c r="D2072" t="s">
        <v>646</v>
      </c>
      <c r="E2072" t="s">
        <v>671</v>
      </c>
      <c r="F2072">
        <v>0</v>
      </c>
      <c r="G2072">
        <v>2611.38</v>
      </c>
      <c r="H2072" t="s">
        <v>602</v>
      </c>
      <c r="I2072">
        <v>5881517.09</v>
      </c>
      <c r="J2072" t="s">
        <v>641</v>
      </c>
    </row>
    <row r="2073" hidden="1" spans="1:10">
      <c r="A2073">
        <v>10</v>
      </c>
      <c r="B2073">
        <v>22</v>
      </c>
      <c r="C2073" t="s">
        <v>688</v>
      </c>
      <c r="D2073" t="s">
        <v>793</v>
      </c>
      <c r="E2073" t="s">
        <v>671</v>
      </c>
      <c r="F2073">
        <v>0</v>
      </c>
      <c r="G2073">
        <v>6583.49</v>
      </c>
      <c r="H2073" t="s">
        <v>602</v>
      </c>
      <c r="I2073">
        <v>5874933.6</v>
      </c>
      <c r="J2073" t="s">
        <v>641</v>
      </c>
    </row>
    <row r="2074" spans="1:10">
      <c r="A2074">
        <v>10</v>
      </c>
      <c r="B2074">
        <v>22</v>
      </c>
      <c r="C2074" t="s">
        <v>688</v>
      </c>
      <c r="D2074" t="s">
        <v>702</v>
      </c>
      <c r="E2074" t="s">
        <v>690</v>
      </c>
      <c r="F2074">
        <v>9655.21</v>
      </c>
      <c r="G2074">
        <v>0</v>
      </c>
      <c r="H2074" t="s">
        <v>602</v>
      </c>
      <c r="I2074">
        <v>5884588.81</v>
      </c>
      <c r="J2074" t="s">
        <v>641</v>
      </c>
    </row>
    <row r="2075" spans="1:10">
      <c r="A2075">
        <v>10</v>
      </c>
      <c r="B2075">
        <v>22</v>
      </c>
      <c r="C2075" t="s">
        <v>688</v>
      </c>
      <c r="D2075" t="s">
        <v>675</v>
      </c>
      <c r="E2075" t="s">
        <v>690</v>
      </c>
      <c r="F2075">
        <v>658.99</v>
      </c>
      <c r="G2075">
        <v>0</v>
      </c>
      <c r="H2075" t="s">
        <v>602</v>
      </c>
      <c r="I2075">
        <v>5885247.8</v>
      </c>
      <c r="J2075" t="s">
        <v>641</v>
      </c>
    </row>
    <row r="2076" hidden="1" spans="1:10">
      <c r="A2076">
        <v>10</v>
      </c>
      <c r="B2076">
        <v>23</v>
      </c>
      <c r="C2076" t="s">
        <v>689</v>
      </c>
      <c r="D2076" t="s">
        <v>711</v>
      </c>
      <c r="E2076" t="s">
        <v>671</v>
      </c>
      <c r="F2076">
        <v>0</v>
      </c>
      <c r="G2076">
        <v>1901</v>
      </c>
      <c r="H2076" t="s">
        <v>602</v>
      </c>
      <c r="I2076">
        <v>5883346.8</v>
      </c>
      <c r="J2076" t="s">
        <v>641</v>
      </c>
    </row>
    <row r="2077" hidden="1" spans="1:10">
      <c r="A2077">
        <v>10</v>
      </c>
      <c r="B2077">
        <v>23</v>
      </c>
      <c r="C2077" t="s">
        <v>689</v>
      </c>
      <c r="D2077" t="s">
        <v>793</v>
      </c>
      <c r="E2077" t="s">
        <v>671</v>
      </c>
      <c r="F2077">
        <v>0</v>
      </c>
      <c r="G2077">
        <v>800.42</v>
      </c>
      <c r="H2077" t="s">
        <v>602</v>
      </c>
      <c r="I2077">
        <v>5882546.38</v>
      </c>
      <c r="J2077" t="s">
        <v>641</v>
      </c>
    </row>
    <row r="2078" hidden="1" spans="1:10">
      <c r="A2078">
        <v>10</v>
      </c>
      <c r="B2078">
        <v>23</v>
      </c>
      <c r="C2078" t="s">
        <v>689</v>
      </c>
      <c r="D2078" t="s">
        <v>661</v>
      </c>
      <c r="E2078" t="s">
        <v>671</v>
      </c>
      <c r="F2078">
        <v>0</v>
      </c>
      <c r="G2078">
        <v>6033.17</v>
      </c>
      <c r="H2078" t="s">
        <v>602</v>
      </c>
      <c r="I2078">
        <v>5876513.21</v>
      </c>
      <c r="J2078" t="s">
        <v>641</v>
      </c>
    </row>
    <row r="2079" hidden="1" spans="1:10">
      <c r="A2079">
        <v>10</v>
      </c>
      <c r="B2079">
        <v>23</v>
      </c>
      <c r="C2079" t="s">
        <v>689</v>
      </c>
      <c r="D2079" t="s">
        <v>663</v>
      </c>
      <c r="E2079" t="s">
        <v>671</v>
      </c>
      <c r="F2079">
        <v>0</v>
      </c>
      <c r="G2079">
        <v>1110.59</v>
      </c>
      <c r="H2079" t="s">
        <v>602</v>
      </c>
      <c r="I2079">
        <v>5875402.62</v>
      </c>
      <c r="J2079" t="s">
        <v>641</v>
      </c>
    </row>
    <row r="2080" spans="1:10">
      <c r="A2080">
        <v>10</v>
      </c>
      <c r="B2080">
        <v>23</v>
      </c>
      <c r="C2080" t="s">
        <v>689</v>
      </c>
      <c r="D2080" t="s">
        <v>657</v>
      </c>
      <c r="E2080" t="s">
        <v>697</v>
      </c>
      <c r="F2080">
        <v>1917.07</v>
      </c>
      <c r="G2080">
        <v>0</v>
      </c>
      <c r="H2080" t="s">
        <v>602</v>
      </c>
      <c r="I2080">
        <v>5877319.69</v>
      </c>
      <c r="J2080" t="s">
        <v>641</v>
      </c>
    </row>
    <row r="2081" spans="1:10">
      <c r="A2081">
        <v>10</v>
      </c>
      <c r="B2081">
        <v>23</v>
      </c>
      <c r="C2081" t="s">
        <v>689</v>
      </c>
      <c r="D2081" t="s">
        <v>702</v>
      </c>
      <c r="E2081" t="s">
        <v>697</v>
      </c>
      <c r="F2081">
        <v>818.75</v>
      </c>
      <c r="G2081">
        <v>0</v>
      </c>
      <c r="H2081" t="s">
        <v>602</v>
      </c>
      <c r="I2081">
        <v>5878138.44</v>
      </c>
      <c r="J2081" t="s">
        <v>641</v>
      </c>
    </row>
    <row r="2082" spans="1:10">
      <c r="A2082">
        <v>10</v>
      </c>
      <c r="B2082">
        <v>23</v>
      </c>
      <c r="C2082" t="s">
        <v>689</v>
      </c>
      <c r="D2082" t="s">
        <v>673</v>
      </c>
      <c r="E2082" t="s">
        <v>697</v>
      </c>
      <c r="F2082">
        <v>7298.85</v>
      </c>
      <c r="G2082">
        <v>0</v>
      </c>
      <c r="H2082" t="s">
        <v>602</v>
      </c>
      <c r="I2082">
        <v>5885437.29</v>
      </c>
      <c r="J2082" t="s">
        <v>641</v>
      </c>
    </row>
    <row r="2083" spans="1:10">
      <c r="A2083">
        <v>10</v>
      </c>
      <c r="B2083">
        <v>23</v>
      </c>
      <c r="C2083" t="s">
        <v>689</v>
      </c>
      <c r="D2083" t="s">
        <v>675</v>
      </c>
      <c r="E2083" t="s">
        <v>697</v>
      </c>
      <c r="F2083">
        <v>1347.93</v>
      </c>
      <c r="G2083">
        <v>0</v>
      </c>
      <c r="H2083" t="s">
        <v>602</v>
      </c>
      <c r="I2083">
        <v>5886785.22</v>
      </c>
      <c r="J2083" t="s">
        <v>641</v>
      </c>
    </row>
    <row r="2084" spans="1:10">
      <c r="A2084">
        <v>10</v>
      </c>
      <c r="B2084">
        <v>23</v>
      </c>
      <c r="C2084" t="s">
        <v>689</v>
      </c>
      <c r="D2084" t="s">
        <v>667</v>
      </c>
      <c r="E2084" t="s">
        <v>697</v>
      </c>
      <c r="F2084">
        <v>33628.64</v>
      </c>
      <c r="G2084">
        <v>0</v>
      </c>
      <c r="H2084" t="s">
        <v>602</v>
      </c>
      <c r="I2084">
        <v>5920413.86</v>
      </c>
      <c r="J2084" t="s">
        <v>641</v>
      </c>
    </row>
    <row r="2085" spans="1:10">
      <c r="A2085">
        <v>10</v>
      </c>
      <c r="B2085">
        <v>24</v>
      </c>
      <c r="C2085" t="s">
        <v>703</v>
      </c>
      <c r="D2085" t="s">
        <v>673</v>
      </c>
      <c r="E2085" t="s">
        <v>819</v>
      </c>
      <c r="F2085">
        <v>23054.78</v>
      </c>
      <c r="G2085">
        <v>0</v>
      </c>
      <c r="H2085" t="s">
        <v>602</v>
      </c>
      <c r="I2085">
        <v>5943468.64</v>
      </c>
      <c r="J2085" t="s">
        <v>641</v>
      </c>
    </row>
    <row r="2086" spans="1:10">
      <c r="A2086">
        <v>10</v>
      </c>
      <c r="B2086">
        <v>24</v>
      </c>
      <c r="C2086" t="s">
        <v>703</v>
      </c>
      <c r="D2086" t="s">
        <v>685</v>
      </c>
      <c r="E2086" t="s">
        <v>819</v>
      </c>
      <c r="F2086">
        <v>3145.19</v>
      </c>
      <c r="G2086">
        <v>0</v>
      </c>
      <c r="H2086" t="s">
        <v>602</v>
      </c>
      <c r="I2086">
        <v>5946613.83</v>
      </c>
      <c r="J2086" t="s">
        <v>641</v>
      </c>
    </row>
    <row r="2087" hidden="1" spans="1:10">
      <c r="A2087">
        <v>10</v>
      </c>
      <c r="B2087">
        <v>25</v>
      </c>
      <c r="C2087" t="s">
        <v>691</v>
      </c>
      <c r="D2087" t="s">
        <v>711</v>
      </c>
      <c r="E2087" t="s">
        <v>671</v>
      </c>
      <c r="F2087">
        <v>0</v>
      </c>
      <c r="G2087">
        <v>1880.99</v>
      </c>
      <c r="H2087" t="s">
        <v>602</v>
      </c>
      <c r="I2087">
        <v>5944732.84</v>
      </c>
      <c r="J2087" t="s">
        <v>641</v>
      </c>
    </row>
    <row r="2088" hidden="1" spans="1:10">
      <c r="A2088">
        <v>10</v>
      </c>
      <c r="B2088">
        <v>25</v>
      </c>
      <c r="C2088" t="s">
        <v>691</v>
      </c>
      <c r="D2088" t="s">
        <v>692</v>
      </c>
      <c r="E2088" t="s">
        <v>671</v>
      </c>
      <c r="F2088">
        <v>0</v>
      </c>
      <c r="G2088">
        <v>1550.82</v>
      </c>
      <c r="H2088" t="s">
        <v>602</v>
      </c>
      <c r="I2088">
        <v>5943182.02</v>
      </c>
      <c r="J2088" t="s">
        <v>641</v>
      </c>
    </row>
    <row r="2089" hidden="1" spans="1:10">
      <c r="A2089">
        <v>10</v>
      </c>
      <c r="B2089">
        <v>25</v>
      </c>
      <c r="C2089" t="s">
        <v>691</v>
      </c>
      <c r="D2089" t="s">
        <v>683</v>
      </c>
      <c r="E2089" t="s">
        <v>671</v>
      </c>
      <c r="F2089">
        <v>0</v>
      </c>
      <c r="G2089">
        <v>690.37</v>
      </c>
      <c r="H2089" t="s">
        <v>602</v>
      </c>
      <c r="I2089">
        <v>5942491.65</v>
      </c>
      <c r="J2089" t="s">
        <v>641</v>
      </c>
    </row>
    <row r="2090" spans="1:10">
      <c r="A2090">
        <v>10</v>
      </c>
      <c r="B2090">
        <v>25</v>
      </c>
      <c r="C2090" t="s">
        <v>691</v>
      </c>
      <c r="D2090" t="s">
        <v>675</v>
      </c>
      <c r="E2090" t="s">
        <v>690</v>
      </c>
      <c r="F2090">
        <v>1387.87</v>
      </c>
      <c r="G2090">
        <v>0</v>
      </c>
      <c r="H2090" t="s">
        <v>602</v>
      </c>
      <c r="I2090">
        <v>5943879.52</v>
      </c>
      <c r="J2090" t="s">
        <v>641</v>
      </c>
    </row>
    <row r="2091" spans="1:10">
      <c r="A2091">
        <v>10</v>
      </c>
      <c r="B2091">
        <v>25</v>
      </c>
      <c r="C2091" t="s">
        <v>691</v>
      </c>
      <c r="D2091" t="s">
        <v>708</v>
      </c>
      <c r="E2091" t="s">
        <v>690</v>
      </c>
      <c r="F2091">
        <v>868.67</v>
      </c>
      <c r="G2091">
        <v>0</v>
      </c>
      <c r="H2091" t="s">
        <v>602</v>
      </c>
      <c r="I2091">
        <v>5944748.19</v>
      </c>
      <c r="J2091" t="s">
        <v>641</v>
      </c>
    </row>
    <row r="2092" spans="1:10">
      <c r="A2092">
        <v>10</v>
      </c>
      <c r="B2092">
        <v>25</v>
      </c>
      <c r="C2092" t="s">
        <v>691</v>
      </c>
      <c r="D2092" t="s">
        <v>673</v>
      </c>
      <c r="E2092" t="s">
        <v>690</v>
      </c>
      <c r="F2092">
        <v>33398.98</v>
      </c>
      <c r="G2092">
        <v>0</v>
      </c>
      <c r="H2092" t="s">
        <v>602</v>
      </c>
      <c r="I2092">
        <v>5978147.17</v>
      </c>
      <c r="J2092" t="s">
        <v>641</v>
      </c>
    </row>
    <row r="2093" spans="1:10">
      <c r="A2093">
        <v>10</v>
      </c>
      <c r="B2093">
        <v>25</v>
      </c>
      <c r="C2093" t="s">
        <v>691</v>
      </c>
      <c r="D2093" t="s">
        <v>685</v>
      </c>
      <c r="E2093" t="s">
        <v>690</v>
      </c>
      <c r="F2093">
        <v>3195.12</v>
      </c>
      <c r="G2093">
        <v>0</v>
      </c>
      <c r="H2093" t="s">
        <v>602</v>
      </c>
      <c r="I2093">
        <v>5981342.29</v>
      </c>
      <c r="J2093" t="s">
        <v>641</v>
      </c>
    </row>
    <row r="2094" hidden="1" spans="1:10">
      <c r="A2094">
        <v>10</v>
      </c>
      <c r="B2094">
        <v>28</v>
      </c>
      <c r="C2094" t="s">
        <v>694</v>
      </c>
      <c r="D2094" t="s">
        <v>672</v>
      </c>
      <c r="E2094" t="s">
        <v>671</v>
      </c>
      <c r="F2094">
        <v>0</v>
      </c>
      <c r="G2094">
        <v>35258.52</v>
      </c>
      <c r="H2094" t="s">
        <v>602</v>
      </c>
      <c r="I2094">
        <v>5946083.77</v>
      </c>
      <c r="J2094" t="s">
        <v>641</v>
      </c>
    </row>
    <row r="2095" hidden="1" spans="1:10">
      <c r="A2095">
        <v>10</v>
      </c>
      <c r="B2095">
        <v>28</v>
      </c>
      <c r="C2095" t="s">
        <v>694</v>
      </c>
      <c r="D2095" t="s">
        <v>682</v>
      </c>
      <c r="E2095" t="s">
        <v>671</v>
      </c>
      <c r="F2095">
        <v>0</v>
      </c>
      <c r="G2095">
        <v>6863.6</v>
      </c>
      <c r="H2095" t="s">
        <v>602</v>
      </c>
      <c r="I2095">
        <v>5939220.17</v>
      </c>
      <c r="J2095" t="s">
        <v>641</v>
      </c>
    </row>
    <row r="2096" hidden="1" spans="1:10">
      <c r="A2096">
        <v>10</v>
      </c>
      <c r="B2096">
        <v>28</v>
      </c>
      <c r="C2096" t="s">
        <v>694</v>
      </c>
      <c r="D2096" t="s">
        <v>661</v>
      </c>
      <c r="E2096" t="s">
        <v>671</v>
      </c>
      <c r="F2096">
        <v>0</v>
      </c>
      <c r="G2096">
        <v>214242.42</v>
      </c>
      <c r="H2096" t="s">
        <v>602</v>
      </c>
      <c r="I2096">
        <v>5724977.75</v>
      </c>
      <c r="J2096" t="s">
        <v>641</v>
      </c>
    </row>
    <row r="2097" hidden="1" spans="1:10">
      <c r="A2097">
        <v>10</v>
      </c>
      <c r="B2097">
        <v>28</v>
      </c>
      <c r="C2097" t="s">
        <v>694</v>
      </c>
      <c r="D2097" t="s">
        <v>683</v>
      </c>
      <c r="E2097" t="s">
        <v>671</v>
      </c>
      <c r="F2097">
        <v>0</v>
      </c>
      <c r="G2097">
        <v>11706.16</v>
      </c>
      <c r="H2097" t="s">
        <v>602</v>
      </c>
      <c r="I2097">
        <v>5713271.59</v>
      </c>
      <c r="J2097" t="s">
        <v>641</v>
      </c>
    </row>
    <row r="2098" hidden="1" spans="1:10">
      <c r="A2098">
        <v>10</v>
      </c>
      <c r="B2098">
        <v>28</v>
      </c>
      <c r="C2098" t="s">
        <v>694</v>
      </c>
      <c r="D2098" t="s">
        <v>692</v>
      </c>
      <c r="E2098" t="s">
        <v>671</v>
      </c>
      <c r="F2098">
        <v>0</v>
      </c>
      <c r="G2098">
        <v>1610.85</v>
      </c>
      <c r="H2098" t="s">
        <v>602</v>
      </c>
      <c r="I2098">
        <v>5711660.74</v>
      </c>
      <c r="J2098" t="s">
        <v>641</v>
      </c>
    </row>
    <row r="2099" spans="1:10">
      <c r="A2099">
        <v>10</v>
      </c>
      <c r="B2099">
        <v>28</v>
      </c>
      <c r="C2099" t="s">
        <v>694</v>
      </c>
      <c r="D2099" t="s">
        <v>667</v>
      </c>
      <c r="E2099" t="s">
        <v>653</v>
      </c>
      <c r="F2099">
        <v>244326.84</v>
      </c>
      <c r="G2099">
        <v>0</v>
      </c>
      <c r="H2099" t="s">
        <v>602</v>
      </c>
      <c r="I2099">
        <v>5955987.58</v>
      </c>
      <c r="J2099" t="s">
        <v>641</v>
      </c>
    </row>
    <row r="2100" spans="1:10">
      <c r="A2100">
        <v>10</v>
      </c>
      <c r="B2100">
        <v>28</v>
      </c>
      <c r="C2100" t="s">
        <v>694</v>
      </c>
      <c r="D2100" t="s">
        <v>708</v>
      </c>
      <c r="E2100" t="s">
        <v>653</v>
      </c>
      <c r="F2100">
        <v>888.64</v>
      </c>
      <c r="G2100">
        <v>0</v>
      </c>
      <c r="H2100" t="s">
        <v>602</v>
      </c>
      <c r="I2100">
        <v>5956876.22</v>
      </c>
      <c r="J2100" t="s">
        <v>641</v>
      </c>
    </row>
    <row r="2101" spans="1:10">
      <c r="A2101">
        <v>10</v>
      </c>
      <c r="B2101">
        <v>28</v>
      </c>
      <c r="C2101" t="s">
        <v>694</v>
      </c>
      <c r="D2101" t="s">
        <v>673</v>
      </c>
      <c r="E2101" t="s">
        <v>653</v>
      </c>
      <c r="F2101">
        <v>27288.32</v>
      </c>
      <c r="G2101">
        <v>0</v>
      </c>
      <c r="H2101" t="s">
        <v>602</v>
      </c>
      <c r="I2101">
        <v>5984164.54</v>
      </c>
      <c r="J2101" t="s">
        <v>641</v>
      </c>
    </row>
    <row r="2102" spans="1:10">
      <c r="A2102">
        <v>10</v>
      </c>
      <c r="B2102">
        <v>28</v>
      </c>
      <c r="C2102" t="s">
        <v>694</v>
      </c>
      <c r="D2102" t="s">
        <v>685</v>
      </c>
      <c r="E2102" t="s">
        <v>653</v>
      </c>
      <c r="F2102">
        <v>13589.23</v>
      </c>
      <c r="G2102">
        <v>0</v>
      </c>
      <c r="H2102" t="s">
        <v>602</v>
      </c>
      <c r="I2102">
        <v>5997753.77</v>
      </c>
      <c r="J2102" t="s">
        <v>641</v>
      </c>
    </row>
    <row r="2103" spans="1:10">
      <c r="A2103">
        <v>10</v>
      </c>
      <c r="B2103">
        <v>28</v>
      </c>
      <c r="C2103" t="s">
        <v>694</v>
      </c>
      <c r="D2103" t="s">
        <v>721</v>
      </c>
      <c r="E2103" t="s">
        <v>653</v>
      </c>
      <c r="F2103">
        <v>116881.48</v>
      </c>
      <c r="G2103">
        <v>0</v>
      </c>
      <c r="H2103" t="s">
        <v>602</v>
      </c>
      <c r="I2103">
        <v>6114635.25</v>
      </c>
      <c r="J2103" t="s">
        <v>641</v>
      </c>
    </row>
    <row r="2104" spans="1:10">
      <c r="A2104">
        <v>10</v>
      </c>
      <c r="B2104">
        <v>28</v>
      </c>
      <c r="C2104" t="s">
        <v>694</v>
      </c>
      <c r="D2104" t="s">
        <v>702</v>
      </c>
      <c r="E2104" t="s">
        <v>653</v>
      </c>
      <c r="F2104">
        <v>838.72</v>
      </c>
      <c r="G2104">
        <v>0</v>
      </c>
      <c r="H2104" t="s">
        <v>602</v>
      </c>
      <c r="I2104">
        <v>6115473.97</v>
      </c>
      <c r="J2104" t="s">
        <v>641</v>
      </c>
    </row>
    <row r="2105" spans="1:10">
      <c r="A2105">
        <v>10</v>
      </c>
      <c r="B2105">
        <v>28</v>
      </c>
      <c r="C2105" t="s">
        <v>694</v>
      </c>
      <c r="D2105" t="s">
        <v>668</v>
      </c>
      <c r="E2105" t="s">
        <v>653</v>
      </c>
      <c r="F2105">
        <v>117919.85</v>
      </c>
      <c r="G2105">
        <v>0</v>
      </c>
      <c r="H2105" t="s">
        <v>602</v>
      </c>
      <c r="I2105">
        <v>6233393.82</v>
      </c>
      <c r="J2105" t="s">
        <v>641</v>
      </c>
    </row>
    <row r="2106" spans="1:10">
      <c r="A2106">
        <v>10</v>
      </c>
      <c r="B2106">
        <v>28</v>
      </c>
      <c r="C2106" t="s">
        <v>694</v>
      </c>
      <c r="D2106" t="s">
        <v>675</v>
      </c>
      <c r="E2106" t="s">
        <v>653</v>
      </c>
      <c r="F2106">
        <v>17293.57</v>
      </c>
      <c r="G2106">
        <v>0</v>
      </c>
      <c r="H2106" t="s">
        <v>602</v>
      </c>
      <c r="I2106">
        <v>6250687.39</v>
      </c>
      <c r="J2106" t="s">
        <v>641</v>
      </c>
    </row>
    <row r="2107" spans="1:10">
      <c r="A2107">
        <v>10</v>
      </c>
      <c r="B2107">
        <v>28</v>
      </c>
      <c r="C2107" t="s">
        <v>694</v>
      </c>
      <c r="D2107" t="s">
        <v>652</v>
      </c>
      <c r="E2107" t="s">
        <v>653</v>
      </c>
      <c r="F2107">
        <v>6549.98</v>
      </c>
      <c r="G2107">
        <v>0</v>
      </c>
      <c r="H2107" t="s">
        <v>602</v>
      </c>
      <c r="I2107">
        <v>6257237.37</v>
      </c>
      <c r="J2107" t="s">
        <v>641</v>
      </c>
    </row>
    <row r="2108" hidden="1" spans="1:10">
      <c r="A2108">
        <v>10</v>
      </c>
      <c r="B2108">
        <v>29</v>
      </c>
      <c r="C2108" t="s">
        <v>698</v>
      </c>
      <c r="D2108" t="s">
        <v>672</v>
      </c>
      <c r="E2108" t="s">
        <v>671</v>
      </c>
      <c r="F2108">
        <v>0</v>
      </c>
      <c r="G2108">
        <v>9404.94</v>
      </c>
      <c r="H2108" t="s">
        <v>602</v>
      </c>
      <c r="I2108">
        <v>6247832.43</v>
      </c>
      <c r="J2108" t="s">
        <v>641</v>
      </c>
    </row>
    <row r="2109" hidden="1" spans="1:10">
      <c r="A2109">
        <v>10</v>
      </c>
      <c r="B2109">
        <v>29</v>
      </c>
      <c r="C2109" t="s">
        <v>698</v>
      </c>
      <c r="D2109" t="s">
        <v>661</v>
      </c>
      <c r="E2109" t="s">
        <v>671</v>
      </c>
      <c r="F2109">
        <v>0</v>
      </c>
      <c r="G2109">
        <v>17509.2</v>
      </c>
      <c r="H2109" t="s">
        <v>602</v>
      </c>
      <c r="I2109">
        <v>6230323.23</v>
      </c>
      <c r="J2109" t="s">
        <v>641</v>
      </c>
    </row>
    <row r="2110" hidden="1" spans="1:10">
      <c r="A2110">
        <v>10</v>
      </c>
      <c r="B2110">
        <v>29</v>
      </c>
      <c r="C2110" t="s">
        <v>698</v>
      </c>
      <c r="D2110" t="s">
        <v>692</v>
      </c>
      <c r="E2110" t="s">
        <v>671</v>
      </c>
      <c r="F2110">
        <v>0</v>
      </c>
      <c r="G2110">
        <v>1590.84</v>
      </c>
      <c r="H2110" t="s">
        <v>602</v>
      </c>
      <c r="I2110">
        <v>6228732.39</v>
      </c>
      <c r="J2110" t="s">
        <v>641</v>
      </c>
    </row>
    <row r="2111" hidden="1" spans="1:10">
      <c r="A2111">
        <v>10</v>
      </c>
      <c r="B2111">
        <v>29</v>
      </c>
      <c r="C2111" t="s">
        <v>698</v>
      </c>
      <c r="D2111" t="s">
        <v>683</v>
      </c>
      <c r="E2111" t="s">
        <v>671</v>
      </c>
      <c r="F2111">
        <v>0</v>
      </c>
      <c r="G2111">
        <v>6703.51</v>
      </c>
      <c r="H2111" t="s">
        <v>602</v>
      </c>
      <c r="I2111">
        <v>6222028.88</v>
      </c>
      <c r="J2111" t="s">
        <v>641</v>
      </c>
    </row>
    <row r="2112" hidden="1" spans="1:10">
      <c r="A2112">
        <v>10</v>
      </c>
      <c r="B2112">
        <v>29</v>
      </c>
      <c r="C2112" t="s">
        <v>698</v>
      </c>
      <c r="D2112" t="s">
        <v>663</v>
      </c>
      <c r="E2112" t="s">
        <v>671</v>
      </c>
      <c r="F2112">
        <v>0</v>
      </c>
      <c r="G2112">
        <v>3151.67</v>
      </c>
      <c r="H2112" t="s">
        <v>602</v>
      </c>
      <c r="I2112">
        <v>6218877.21</v>
      </c>
      <c r="J2112" t="s">
        <v>641</v>
      </c>
    </row>
    <row r="2113" spans="1:10">
      <c r="A2113">
        <v>10</v>
      </c>
      <c r="B2113">
        <v>29</v>
      </c>
      <c r="C2113" t="s">
        <v>698</v>
      </c>
      <c r="D2113" t="s">
        <v>721</v>
      </c>
      <c r="E2113" t="s">
        <v>653</v>
      </c>
      <c r="F2113">
        <v>17862.71</v>
      </c>
      <c r="G2113">
        <v>0</v>
      </c>
      <c r="H2113" t="s">
        <v>602</v>
      </c>
      <c r="I2113">
        <v>6236739.92</v>
      </c>
      <c r="J2113" t="s">
        <v>641</v>
      </c>
    </row>
    <row r="2114" spans="1:10">
      <c r="A2114">
        <v>10</v>
      </c>
      <c r="B2114">
        <v>29</v>
      </c>
      <c r="C2114" t="s">
        <v>698</v>
      </c>
      <c r="D2114" t="s">
        <v>686</v>
      </c>
      <c r="E2114" t="s">
        <v>653</v>
      </c>
      <c r="F2114">
        <v>2346.41</v>
      </c>
      <c r="G2114">
        <v>0</v>
      </c>
      <c r="H2114" t="s">
        <v>602</v>
      </c>
      <c r="I2114">
        <v>6239086.33</v>
      </c>
      <c r="J2114" t="s">
        <v>641</v>
      </c>
    </row>
    <row r="2115" spans="1:10">
      <c r="A2115">
        <v>10</v>
      </c>
      <c r="B2115">
        <v>29</v>
      </c>
      <c r="C2115" t="s">
        <v>698</v>
      </c>
      <c r="D2115" t="s">
        <v>673</v>
      </c>
      <c r="E2115" t="s">
        <v>653</v>
      </c>
      <c r="F2115">
        <v>108524.22</v>
      </c>
      <c r="G2115">
        <v>0</v>
      </c>
      <c r="H2115" t="s">
        <v>602</v>
      </c>
      <c r="I2115">
        <v>6347610.55</v>
      </c>
      <c r="J2115" t="s">
        <v>641</v>
      </c>
    </row>
    <row r="2116" spans="1:10">
      <c r="A2116">
        <v>10</v>
      </c>
      <c r="B2116">
        <v>29</v>
      </c>
      <c r="C2116" t="s">
        <v>698</v>
      </c>
      <c r="D2116" t="s">
        <v>668</v>
      </c>
      <c r="E2116" t="s">
        <v>653</v>
      </c>
      <c r="F2116">
        <v>18032.45</v>
      </c>
      <c r="G2116">
        <v>0</v>
      </c>
      <c r="H2116" t="s">
        <v>602</v>
      </c>
      <c r="I2116">
        <v>6365643</v>
      </c>
      <c r="J2116" t="s">
        <v>641</v>
      </c>
    </row>
    <row r="2117" spans="1:10">
      <c r="A2117">
        <v>10</v>
      </c>
      <c r="B2117">
        <v>29</v>
      </c>
      <c r="C2117" t="s">
        <v>698</v>
      </c>
      <c r="D2117" t="s">
        <v>675</v>
      </c>
      <c r="E2117" t="s">
        <v>653</v>
      </c>
      <c r="F2117">
        <v>5232.02</v>
      </c>
      <c r="G2117">
        <v>0</v>
      </c>
      <c r="H2117" t="s">
        <v>602</v>
      </c>
      <c r="I2117">
        <v>6370875.02</v>
      </c>
      <c r="J2117" t="s">
        <v>641</v>
      </c>
    </row>
    <row r="2118" hidden="1" spans="1:10">
      <c r="A2118">
        <v>10</v>
      </c>
      <c r="B2118">
        <v>30</v>
      </c>
      <c r="C2118" t="s">
        <v>700</v>
      </c>
      <c r="D2118" t="s">
        <v>672</v>
      </c>
      <c r="E2118" t="s">
        <v>671</v>
      </c>
      <c r="F2118">
        <v>0</v>
      </c>
      <c r="G2118">
        <v>41101.57</v>
      </c>
      <c r="H2118" t="s">
        <v>602</v>
      </c>
      <c r="I2118">
        <v>6329773.45</v>
      </c>
      <c r="J2118" t="s">
        <v>641</v>
      </c>
    </row>
    <row r="2119" hidden="1" spans="1:10">
      <c r="A2119">
        <v>10</v>
      </c>
      <c r="B2119">
        <v>30</v>
      </c>
      <c r="C2119" t="s">
        <v>700</v>
      </c>
      <c r="D2119" t="s">
        <v>692</v>
      </c>
      <c r="E2119" t="s">
        <v>671</v>
      </c>
      <c r="F2119">
        <v>0</v>
      </c>
      <c r="G2119">
        <v>1580.83</v>
      </c>
      <c r="H2119" t="s">
        <v>602</v>
      </c>
      <c r="I2119">
        <v>6328192.62</v>
      </c>
      <c r="J2119" t="s">
        <v>641</v>
      </c>
    </row>
    <row r="2120" hidden="1" spans="1:10">
      <c r="A2120">
        <v>10</v>
      </c>
      <c r="B2120">
        <v>30</v>
      </c>
      <c r="C2120" t="s">
        <v>700</v>
      </c>
      <c r="D2120" t="s">
        <v>683</v>
      </c>
      <c r="E2120" t="s">
        <v>671</v>
      </c>
      <c r="F2120">
        <v>0</v>
      </c>
      <c r="G2120">
        <v>5863.11</v>
      </c>
      <c r="H2120" t="s">
        <v>602</v>
      </c>
      <c r="I2120">
        <v>6322329.51</v>
      </c>
      <c r="J2120" t="s">
        <v>641</v>
      </c>
    </row>
    <row r="2121" spans="1:10">
      <c r="A2121">
        <v>10</v>
      </c>
      <c r="B2121">
        <v>30</v>
      </c>
      <c r="C2121" t="s">
        <v>700</v>
      </c>
      <c r="D2121" t="s">
        <v>721</v>
      </c>
      <c r="E2121" t="s">
        <v>816</v>
      </c>
      <c r="F2121">
        <v>36723.9</v>
      </c>
      <c r="G2121">
        <v>0</v>
      </c>
      <c r="H2121" t="s">
        <v>602</v>
      </c>
      <c r="I2121">
        <v>6359053.41</v>
      </c>
      <c r="J2121" t="s">
        <v>641</v>
      </c>
    </row>
    <row r="2122" spans="1:10">
      <c r="A2122">
        <v>10</v>
      </c>
      <c r="B2122">
        <v>30</v>
      </c>
      <c r="C2122" t="s">
        <v>700</v>
      </c>
      <c r="D2122" t="s">
        <v>657</v>
      </c>
      <c r="E2122" t="s">
        <v>816</v>
      </c>
      <c r="F2122">
        <v>1927.05</v>
      </c>
      <c r="G2122">
        <v>0</v>
      </c>
      <c r="H2122" t="s">
        <v>602</v>
      </c>
      <c r="I2122">
        <v>6360980.46</v>
      </c>
      <c r="J2122" t="s">
        <v>641</v>
      </c>
    </row>
    <row r="2123" spans="1:10">
      <c r="A2123">
        <v>10</v>
      </c>
      <c r="B2123">
        <v>30</v>
      </c>
      <c r="C2123" t="s">
        <v>700</v>
      </c>
      <c r="D2123" t="s">
        <v>673</v>
      </c>
      <c r="E2123" t="s">
        <v>816</v>
      </c>
      <c r="F2123">
        <v>42315.37</v>
      </c>
      <c r="G2123">
        <v>0</v>
      </c>
      <c r="H2123" t="s">
        <v>602</v>
      </c>
      <c r="I2123">
        <v>6403295.83</v>
      </c>
      <c r="J2123" t="s">
        <v>641</v>
      </c>
    </row>
    <row r="2124" spans="1:10">
      <c r="A2124">
        <v>10</v>
      </c>
      <c r="B2124">
        <v>30</v>
      </c>
      <c r="C2124" t="s">
        <v>700</v>
      </c>
      <c r="D2124" t="s">
        <v>675</v>
      </c>
      <c r="E2124" t="s">
        <v>816</v>
      </c>
      <c r="F2124">
        <v>768.82</v>
      </c>
      <c r="G2124">
        <v>0</v>
      </c>
      <c r="H2124" t="s">
        <v>602</v>
      </c>
      <c r="I2124">
        <v>6404064.65</v>
      </c>
      <c r="J2124" t="s">
        <v>641</v>
      </c>
    </row>
    <row r="2125" spans="1:10">
      <c r="A2125">
        <v>10</v>
      </c>
      <c r="B2125">
        <v>30</v>
      </c>
      <c r="C2125" t="s">
        <v>700</v>
      </c>
      <c r="D2125" t="s">
        <v>687</v>
      </c>
      <c r="E2125" t="s">
        <v>816</v>
      </c>
      <c r="F2125">
        <v>2106.77</v>
      </c>
      <c r="G2125">
        <v>0</v>
      </c>
      <c r="H2125" t="s">
        <v>602</v>
      </c>
      <c r="I2125">
        <v>6406171.42</v>
      </c>
      <c r="J2125" t="s">
        <v>641</v>
      </c>
    </row>
    <row r="2126" hidden="1" spans="1:10">
      <c r="A2126">
        <v>10</v>
      </c>
      <c r="B2126">
        <v>31</v>
      </c>
      <c r="C2126" t="s">
        <v>704</v>
      </c>
      <c r="D2126" t="s">
        <v>683</v>
      </c>
      <c r="E2126" t="s">
        <v>671</v>
      </c>
      <c r="F2126">
        <v>0</v>
      </c>
      <c r="G2126">
        <v>1370.73</v>
      </c>
      <c r="H2126" t="s">
        <v>602</v>
      </c>
      <c r="I2126">
        <v>6404800.69</v>
      </c>
      <c r="J2126" t="s">
        <v>641</v>
      </c>
    </row>
    <row r="2127" hidden="1" spans="1:10">
      <c r="A2127">
        <v>10</v>
      </c>
      <c r="B2127">
        <v>31</v>
      </c>
      <c r="C2127" t="s">
        <v>704</v>
      </c>
      <c r="D2127" t="s">
        <v>661</v>
      </c>
      <c r="E2127" t="s">
        <v>671</v>
      </c>
      <c r="F2127">
        <v>0</v>
      </c>
      <c r="G2127">
        <v>38980.46</v>
      </c>
      <c r="H2127" t="s">
        <v>602</v>
      </c>
      <c r="I2127">
        <v>6365820.23</v>
      </c>
      <c r="J2127" t="s">
        <v>641</v>
      </c>
    </row>
    <row r="2128" hidden="1" spans="1:10">
      <c r="A2128">
        <v>10</v>
      </c>
      <c r="B2128">
        <v>31</v>
      </c>
      <c r="C2128" t="s">
        <v>704</v>
      </c>
      <c r="D2128" t="s">
        <v>780</v>
      </c>
      <c r="E2128" t="s">
        <v>671</v>
      </c>
      <c r="F2128">
        <v>0</v>
      </c>
      <c r="G2128">
        <v>2971.56</v>
      </c>
      <c r="H2128" t="s">
        <v>602</v>
      </c>
      <c r="I2128">
        <v>6362848.67</v>
      </c>
      <c r="J2128" t="s">
        <v>641</v>
      </c>
    </row>
    <row r="2129" hidden="1" spans="1:10">
      <c r="A2129">
        <v>10</v>
      </c>
      <c r="B2129">
        <v>31</v>
      </c>
      <c r="C2129" t="s">
        <v>704</v>
      </c>
      <c r="D2129" t="s">
        <v>672</v>
      </c>
      <c r="E2129" t="s">
        <v>671</v>
      </c>
      <c r="F2129">
        <v>0</v>
      </c>
      <c r="G2129">
        <v>40401.21</v>
      </c>
      <c r="H2129" t="s">
        <v>602</v>
      </c>
      <c r="I2129">
        <v>6322447.46</v>
      </c>
      <c r="J2129" t="s">
        <v>641</v>
      </c>
    </row>
    <row r="2130" hidden="1" spans="1:10">
      <c r="A2130">
        <v>10</v>
      </c>
      <c r="B2130">
        <v>31</v>
      </c>
      <c r="C2130" t="s">
        <v>704</v>
      </c>
      <c r="D2130" t="s">
        <v>682</v>
      </c>
      <c r="E2130" t="s">
        <v>671</v>
      </c>
      <c r="F2130">
        <v>0</v>
      </c>
      <c r="G2130">
        <v>15608.2</v>
      </c>
      <c r="H2130" t="s">
        <v>602</v>
      </c>
      <c r="I2130">
        <v>6306839.26</v>
      </c>
      <c r="J2130" t="s">
        <v>641</v>
      </c>
    </row>
    <row r="2131" spans="1:10">
      <c r="A2131">
        <v>10</v>
      </c>
      <c r="B2131">
        <v>31</v>
      </c>
      <c r="C2131" t="s">
        <v>704</v>
      </c>
      <c r="D2131" t="s">
        <v>675</v>
      </c>
      <c r="E2131" t="s">
        <v>653</v>
      </c>
      <c r="F2131">
        <v>698.93</v>
      </c>
      <c r="G2131">
        <v>0</v>
      </c>
      <c r="H2131" t="s">
        <v>602</v>
      </c>
      <c r="I2131">
        <v>6307538.19</v>
      </c>
      <c r="J2131" t="s">
        <v>641</v>
      </c>
    </row>
    <row r="2132" spans="1:10">
      <c r="A2132">
        <v>10</v>
      </c>
      <c r="B2132">
        <v>31</v>
      </c>
      <c r="C2132" t="s">
        <v>704</v>
      </c>
      <c r="D2132" t="s">
        <v>668</v>
      </c>
      <c r="E2132" t="s">
        <v>653</v>
      </c>
      <c r="F2132">
        <v>16175.29</v>
      </c>
      <c r="G2132">
        <v>0</v>
      </c>
      <c r="H2132" t="s">
        <v>602</v>
      </c>
      <c r="I2132">
        <v>6323713.48</v>
      </c>
      <c r="J2132" t="s">
        <v>641</v>
      </c>
    </row>
    <row r="2133" spans="1:10">
      <c r="A2133">
        <v>10</v>
      </c>
      <c r="B2133">
        <v>31</v>
      </c>
      <c r="C2133" t="s">
        <v>704</v>
      </c>
      <c r="D2133" t="s">
        <v>673</v>
      </c>
      <c r="E2133" t="s">
        <v>653</v>
      </c>
      <c r="F2133">
        <v>21067.81</v>
      </c>
      <c r="G2133">
        <v>0</v>
      </c>
      <c r="H2133" t="s">
        <v>602</v>
      </c>
      <c r="I2133">
        <v>6344781.29</v>
      </c>
      <c r="J2133" t="s">
        <v>641</v>
      </c>
    </row>
    <row r="2134" spans="1:10">
      <c r="A2134">
        <v>10</v>
      </c>
      <c r="B2134">
        <v>31</v>
      </c>
      <c r="C2134" t="s">
        <v>704</v>
      </c>
      <c r="D2134" t="s">
        <v>657</v>
      </c>
      <c r="E2134" t="s">
        <v>653</v>
      </c>
      <c r="F2134">
        <v>1947.02</v>
      </c>
      <c r="G2134">
        <v>0</v>
      </c>
      <c r="H2134" t="s">
        <v>602</v>
      </c>
      <c r="I2134">
        <v>6346728.31</v>
      </c>
      <c r="J2134" t="s">
        <v>641</v>
      </c>
    </row>
    <row r="2135" spans="1:10">
      <c r="A2135">
        <v>10</v>
      </c>
      <c r="B2135">
        <v>31</v>
      </c>
      <c r="C2135" t="s">
        <v>704</v>
      </c>
      <c r="D2135" t="s">
        <v>687</v>
      </c>
      <c r="E2135" t="s">
        <v>653</v>
      </c>
      <c r="F2135">
        <v>7089.16</v>
      </c>
      <c r="G2135">
        <v>0</v>
      </c>
      <c r="H2135" t="s">
        <v>602</v>
      </c>
      <c r="I2135">
        <v>6353817.47</v>
      </c>
      <c r="J2135" t="s">
        <v>641</v>
      </c>
    </row>
    <row r="2136" spans="1:10">
      <c r="A2136">
        <v>10</v>
      </c>
      <c r="B2136">
        <v>31</v>
      </c>
      <c r="C2136" t="s">
        <v>704</v>
      </c>
      <c r="D2136" t="s">
        <v>685</v>
      </c>
      <c r="E2136" t="s">
        <v>653</v>
      </c>
      <c r="F2136">
        <v>6120.64</v>
      </c>
      <c r="G2136">
        <v>0</v>
      </c>
      <c r="H2136" t="s">
        <v>602</v>
      </c>
      <c r="I2136">
        <v>6359938.11</v>
      </c>
      <c r="J2136" t="s">
        <v>641</v>
      </c>
    </row>
    <row r="2137" hidden="1" spans="4:9">
      <c r="D2137" t="s">
        <v>726</v>
      </c>
      <c r="F2137">
        <v>1144867.85</v>
      </c>
      <c r="G2137">
        <v>3706978.06</v>
      </c>
      <c r="H2137" t="s">
        <v>602</v>
      </c>
      <c r="I2137">
        <v>6359938.11</v>
      </c>
    </row>
    <row r="2138" hidden="1" spans="4:9">
      <c r="D2138" t="s">
        <v>727</v>
      </c>
      <c r="F2138">
        <v>76916912.38</v>
      </c>
      <c r="G2138">
        <v>82041099.53</v>
      </c>
      <c r="H2138" t="s">
        <v>602</v>
      </c>
      <c r="I2138">
        <v>6359938.11</v>
      </c>
    </row>
    <row r="2139" hidden="1" spans="1:10">
      <c r="A2139">
        <v>11</v>
      </c>
      <c r="B2139">
        <v>1</v>
      </c>
      <c r="C2139" t="s">
        <v>730</v>
      </c>
      <c r="D2139" t="s">
        <v>683</v>
      </c>
      <c r="E2139" t="s">
        <v>671</v>
      </c>
      <c r="F2139">
        <v>0</v>
      </c>
      <c r="G2139">
        <v>2151.14</v>
      </c>
      <c r="H2139" t="s">
        <v>602</v>
      </c>
      <c r="I2139">
        <v>6357786.97</v>
      </c>
      <c r="J2139" t="s">
        <v>641</v>
      </c>
    </row>
    <row r="2140" hidden="1" spans="1:10">
      <c r="A2140">
        <v>11</v>
      </c>
      <c r="B2140">
        <v>1</v>
      </c>
      <c r="C2140" t="s">
        <v>730</v>
      </c>
      <c r="D2140" t="s">
        <v>672</v>
      </c>
      <c r="E2140" t="s">
        <v>671</v>
      </c>
      <c r="F2140">
        <v>0</v>
      </c>
      <c r="G2140">
        <v>19730.36</v>
      </c>
      <c r="H2140" t="s">
        <v>602</v>
      </c>
      <c r="I2140">
        <v>6338056.61</v>
      </c>
      <c r="J2140" t="s">
        <v>641</v>
      </c>
    </row>
    <row r="2141" spans="1:10">
      <c r="A2141">
        <v>11</v>
      </c>
      <c r="B2141">
        <v>1</v>
      </c>
      <c r="C2141" t="s">
        <v>730</v>
      </c>
      <c r="D2141" t="s">
        <v>675</v>
      </c>
      <c r="E2141" t="s">
        <v>690</v>
      </c>
      <c r="F2141">
        <v>3644.41</v>
      </c>
      <c r="G2141">
        <v>0</v>
      </c>
      <c r="H2141" t="s">
        <v>602</v>
      </c>
      <c r="I2141">
        <v>6341701.02</v>
      </c>
      <c r="J2141" t="s">
        <v>641</v>
      </c>
    </row>
    <row r="2142" spans="1:10">
      <c r="A2142">
        <v>11</v>
      </c>
      <c r="B2142">
        <v>1</v>
      </c>
      <c r="C2142" t="s">
        <v>730</v>
      </c>
      <c r="D2142" t="s">
        <v>687</v>
      </c>
      <c r="E2142" t="s">
        <v>690</v>
      </c>
      <c r="F2142">
        <v>1298.02</v>
      </c>
      <c r="G2142">
        <v>0</v>
      </c>
      <c r="H2142" t="s">
        <v>602</v>
      </c>
      <c r="I2142">
        <v>6342999.04</v>
      </c>
      <c r="J2142" t="s">
        <v>641</v>
      </c>
    </row>
    <row r="2143" spans="1:10">
      <c r="A2143">
        <v>11</v>
      </c>
      <c r="B2143">
        <v>1</v>
      </c>
      <c r="C2143" t="s">
        <v>730</v>
      </c>
      <c r="D2143" t="s">
        <v>668</v>
      </c>
      <c r="E2143" t="s">
        <v>690</v>
      </c>
      <c r="F2143">
        <v>5511.58</v>
      </c>
      <c r="G2143">
        <v>0</v>
      </c>
      <c r="H2143" t="s">
        <v>602</v>
      </c>
      <c r="I2143">
        <v>6348510.62</v>
      </c>
      <c r="J2143" t="s">
        <v>641</v>
      </c>
    </row>
    <row r="2144" hidden="1" spans="1:10">
      <c r="A2144">
        <v>11</v>
      </c>
      <c r="B2144">
        <v>4</v>
      </c>
      <c r="C2144" t="s">
        <v>720</v>
      </c>
      <c r="D2144" t="s">
        <v>750</v>
      </c>
      <c r="E2144" t="s">
        <v>671</v>
      </c>
      <c r="F2144">
        <v>0</v>
      </c>
      <c r="G2144">
        <v>52707.67</v>
      </c>
      <c r="H2144" t="s">
        <v>602</v>
      </c>
      <c r="I2144">
        <v>6295802.95</v>
      </c>
      <c r="J2144" t="s">
        <v>641</v>
      </c>
    </row>
    <row r="2145" hidden="1" spans="1:10">
      <c r="A2145">
        <v>11</v>
      </c>
      <c r="B2145">
        <v>4</v>
      </c>
      <c r="C2145" t="s">
        <v>720</v>
      </c>
      <c r="D2145" t="s">
        <v>672</v>
      </c>
      <c r="E2145" t="s">
        <v>671</v>
      </c>
      <c r="F2145">
        <v>0</v>
      </c>
      <c r="G2145">
        <v>9895.2</v>
      </c>
      <c r="H2145" t="s">
        <v>602</v>
      </c>
      <c r="I2145">
        <v>6285907.75</v>
      </c>
      <c r="J2145" t="s">
        <v>641</v>
      </c>
    </row>
    <row r="2146" hidden="1" spans="1:10">
      <c r="A2146">
        <v>11</v>
      </c>
      <c r="B2146">
        <v>4</v>
      </c>
      <c r="C2146" t="s">
        <v>720</v>
      </c>
      <c r="D2146" t="s">
        <v>661</v>
      </c>
      <c r="E2146" t="s">
        <v>671</v>
      </c>
      <c r="F2146">
        <v>0</v>
      </c>
      <c r="G2146">
        <v>5432.86</v>
      </c>
      <c r="H2146" t="s">
        <v>602</v>
      </c>
      <c r="I2146">
        <v>6280474.89</v>
      </c>
      <c r="J2146" t="s">
        <v>641</v>
      </c>
    </row>
    <row r="2147" hidden="1" spans="1:10">
      <c r="A2147">
        <v>11</v>
      </c>
      <c r="B2147">
        <v>4</v>
      </c>
      <c r="C2147" t="s">
        <v>720</v>
      </c>
      <c r="D2147" t="s">
        <v>683</v>
      </c>
      <c r="E2147" t="s">
        <v>671</v>
      </c>
      <c r="F2147">
        <v>0</v>
      </c>
      <c r="G2147">
        <v>2141.14</v>
      </c>
      <c r="H2147" t="s">
        <v>602</v>
      </c>
      <c r="I2147">
        <v>6278333.75</v>
      </c>
      <c r="J2147" t="s">
        <v>641</v>
      </c>
    </row>
    <row r="2148" hidden="1" spans="1:10">
      <c r="A2148">
        <v>11</v>
      </c>
      <c r="B2148">
        <v>4</v>
      </c>
      <c r="C2148" t="s">
        <v>720</v>
      </c>
      <c r="D2148" t="s">
        <v>663</v>
      </c>
      <c r="E2148" t="s">
        <v>671</v>
      </c>
      <c r="F2148">
        <v>0</v>
      </c>
      <c r="G2148">
        <v>1270.67</v>
      </c>
      <c r="H2148" t="s">
        <v>602</v>
      </c>
      <c r="I2148">
        <v>6277063.08</v>
      </c>
      <c r="J2148" t="s">
        <v>641</v>
      </c>
    </row>
    <row r="2149" spans="1:10">
      <c r="A2149">
        <v>11</v>
      </c>
      <c r="B2149">
        <v>4</v>
      </c>
      <c r="C2149" t="s">
        <v>720</v>
      </c>
      <c r="D2149" t="s">
        <v>673</v>
      </c>
      <c r="E2149" t="s">
        <v>653</v>
      </c>
      <c r="F2149">
        <v>10184.44</v>
      </c>
      <c r="G2149">
        <v>0</v>
      </c>
      <c r="H2149" t="s">
        <v>602</v>
      </c>
      <c r="I2149">
        <v>6287247.52</v>
      </c>
      <c r="J2149" t="s">
        <v>641</v>
      </c>
    </row>
    <row r="2150" spans="1:10">
      <c r="A2150">
        <v>11</v>
      </c>
      <c r="B2150">
        <v>4</v>
      </c>
      <c r="C2150" t="s">
        <v>720</v>
      </c>
      <c r="D2150" t="s">
        <v>667</v>
      </c>
      <c r="E2150" t="s">
        <v>653</v>
      </c>
      <c r="F2150">
        <v>535881.53</v>
      </c>
      <c r="G2150">
        <v>0</v>
      </c>
      <c r="H2150" t="s">
        <v>602</v>
      </c>
      <c r="I2150">
        <v>6823129.05</v>
      </c>
      <c r="J2150" t="s">
        <v>641</v>
      </c>
    </row>
    <row r="2151" spans="1:10">
      <c r="A2151">
        <v>11</v>
      </c>
      <c r="B2151">
        <v>4</v>
      </c>
      <c r="C2151" t="s">
        <v>720</v>
      </c>
      <c r="D2151" t="s">
        <v>652</v>
      </c>
      <c r="E2151" t="s">
        <v>653</v>
      </c>
      <c r="F2151">
        <v>3294.97</v>
      </c>
      <c r="G2151">
        <v>0</v>
      </c>
      <c r="H2151" t="s">
        <v>602</v>
      </c>
      <c r="I2151">
        <v>6826424.02</v>
      </c>
      <c r="J2151" t="s">
        <v>641</v>
      </c>
    </row>
    <row r="2152" spans="1:10">
      <c r="A2152">
        <v>11</v>
      </c>
      <c r="B2152">
        <v>4</v>
      </c>
      <c r="C2152" t="s">
        <v>720</v>
      </c>
      <c r="D2152" t="s">
        <v>675</v>
      </c>
      <c r="E2152" t="s">
        <v>653</v>
      </c>
      <c r="F2152">
        <v>728.88</v>
      </c>
      <c r="G2152">
        <v>0</v>
      </c>
      <c r="H2152" t="s">
        <v>602</v>
      </c>
      <c r="I2152">
        <v>6827152.9</v>
      </c>
      <c r="J2152" t="s">
        <v>641</v>
      </c>
    </row>
    <row r="2153" spans="1:10">
      <c r="A2153">
        <v>11</v>
      </c>
      <c r="B2153">
        <v>4</v>
      </c>
      <c r="C2153" t="s">
        <v>720</v>
      </c>
      <c r="D2153" t="s">
        <v>685</v>
      </c>
      <c r="E2153" t="s">
        <v>653</v>
      </c>
      <c r="F2153">
        <v>13080.02</v>
      </c>
      <c r="G2153">
        <v>0</v>
      </c>
      <c r="H2153" t="s">
        <v>602</v>
      </c>
      <c r="I2153">
        <v>6840232.92</v>
      </c>
      <c r="J2153" t="s">
        <v>641</v>
      </c>
    </row>
    <row r="2154" hidden="1" spans="1:10">
      <c r="A2154">
        <v>11</v>
      </c>
      <c r="B2154">
        <v>5</v>
      </c>
      <c r="C2154" t="s">
        <v>732</v>
      </c>
      <c r="D2154" t="s">
        <v>750</v>
      </c>
      <c r="E2154" t="s">
        <v>671</v>
      </c>
      <c r="F2154">
        <v>0</v>
      </c>
      <c r="G2154">
        <v>33417.54</v>
      </c>
      <c r="H2154" t="s">
        <v>602</v>
      </c>
      <c r="I2154">
        <v>6806815.38</v>
      </c>
      <c r="J2154" t="s">
        <v>641</v>
      </c>
    </row>
    <row r="2155" hidden="1" spans="1:10">
      <c r="A2155">
        <v>11</v>
      </c>
      <c r="B2155">
        <v>5</v>
      </c>
      <c r="C2155" t="s">
        <v>732</v>
      </c>
      <c r="D2155" t="s">
        <v>682</v>
      </c>
      <c r="E2155" t="s">
        <v>671</v>
      </c>
      <c r="F2155">
        <v>0</v>
      </c>
      <c r="G2155">
        <v>3401.79</v>
      </c>
      <c r="H2155" t="s">
        <v>602</v>
      </c>
      <c r="I2155">
        <v>6803413.59</v>
      </c>
      <c r="J2155" t="s">
        <v>641</v>
      </c>
    </row>
    <row r="2156" hidden="1" spans="1:10">
      <c r="A2156">
        <v>11</v>
      </c>
      <c r="B2156">
        <v>5</v>
      </c>
      <c r="C2156" t="s">
        <v>732</v>
      </c>
      <c r="D2156" t="s">
        <v>672</v>
      </c>
      <c r="E2156" t="s">
        <v>671</v>
      </c>
      <c r="F2156">
        <v>0</v>
      </c>
      <c r="G2156">
        <v>9895.2</v>
      </c>
      <c r="H2156" t="s">
        <v>602</v>
      </c>
      <c r="I2156">
        <v>6793518.39</v>
      </c>
      <c r="J2156" t="s">
        <v>641</v>
      </c>
    </row>
    <row r="2157" hidden="1" spans="1:10">
      <c r="A2157">
        <v>11</v>
      </c>
      <c r="B2157">
        <v>5</v>
      </c>
      <c r="C2157" t="s">
        <v>732</v>
      </c>
      <c r="D2157" t="s">
        <v>817</v>
      </c>
      <c r="E2157" t="s">
        <v>671</v>
      </c>
      <c r="F2157">
        <v>0</v>
      </c>
      <c r="G2157">
        <v>1330.7</v>
      </c>
      <c r="H2157" t="s">
        <v>602</v>
      </c>
      <c r="I2157">
        <v>6792187.69</v>
      </c>
      <c r="J2157" t="s">
        <v>641</v>
      </c>
    </row>
    <row r="2158" hidden="1" spans="1:10">
      <c r="A2158">
        <v>11</v>
      </c>
      <c r="B2158">
        <v>5</v>
      </c>
      <c r="C2158" t="s">
        <v>732</v>
      </c>
      <c r="D2158" t="s">
        <v>661</v>
      </c>
      <c r="E2158" t="s">
        <v>671</v>
      </c>
      <c r="F2158">
        <v>0</v>
      </c>
      <c r="G2158">
        <v>5702.99</v>
      </c>
      <c r="H2158" t="s">
        <v>602</v>
      </c>
      <c r="I2158">
        <v>6786484.7</v>
      </c>
      <c r="J2158" t="s">
        <v>641</v>
      </c>
    </row>
    <row r="2159" hidden="1" spans="1:10">
      <c r="A2159">
        <v>11</v>
      </c>
      <c r="B2159">
        <v>5</v>
      </c>
      <c r="C2159" t="s">
        <v>732</v>
      </c>
      <c r="D2159" t="s">
        <v>683</v>
      </c>
      <c r="E2159" t="s">
        <v>671</v>
      </c>
      <c r="F2159">
        <v>0</v>
      </c>
      <c r="G2159">
        <v>710.38</v>
      </c>
      <c r="H2159" t="s">
        <v>602</v>
      </c>
      <c r="I2159">
        <v>6785774.32</v>
      </c>
      <c r="J2159" t="s">
        <v>641</v>
      </c>
    </row>
    <row r="2160" spans="1:10">
      <c r="A2160">
        <v>11</v>
      </c>
      <c r="B2160">
        <v>5</v>
      </c>
      <c r="C2160" t="s">
        <v>732</v>
      </c>
      <c r="D2160" t="s">
        <v>685</v>
      </c>
      <c r="E2160" t="s">
        <v>653</v>
      </c>
      <c r="F2160">
        <v>6839.54</v>
      </c>
      <c r="G2160">
        <v>0</v>
      </c>
      <c r="H2160" t="s">
        <v>602</v>
      </c>
      <c r="I2160">
        <v>6792613.86</v>
      </c>
      <c r="J2160" t="s">
        <v>641</v>
      </c>
    </row>
    <row r="2161" spans="1:10">
      <c r="A2161">
        <v>11</v>
      </c>
      <c r="B2161">
        <v>5</v>
      </c>
      <c r="C2161" t="s">
        <v>732</v>
      </c>
      <c r="D2161" t="s">
        <v>657</v>
      </c>
      <c r="E2161" t="s">
        <v>653</v>
      </c>
      <c r="F2161">
        <v>1996.95</v>
      </c>
      <c r="G2161">
        <v>0</v>
      </c>
      <c r="H2161" t="s">
        <v>602</v>
      </c>
      <c r="I2161">
        <v>6794610.81</v>
      </c>
      <c r="J2161" t="s">
        <v>641</v>
      </c>
    </row>
    <row r="2162" spans="1:10">
      <c r="A2162">
        <v>11</v>
      </c>
      <c r="B2162">
        <v>5</v>
      </c>
      <c r="C2162" t="s">
        <v>732</v>
      </c>
      <c r="D2162" t="s">
        <v>667</v>
      </c>
      <c r="E2162" t="s">
        <v>653</v>
      </c>
      <c r="F2162">
        <v>1256640.69</v>
      </c>
      <c r="G2162">
        <v>0</v>
      </c>
      <c r="H2162" t="s">
        <v>602</v>
      </c>
      <c r="I2162">
        <v>8051251.5</v>
      </c>
      <c r="J2162" t="s">
        <v>641</v>
      </c>
    </row>
    <row r="2163" spans="1:10">
      <c r="A2163">
        <v>11</v>
      </c>
      <c r="B2163">
        <v>5</v>
      </c>
      <c r="C2163" t="s">
        <v>732</v>
      </c>
      <c r="D2163" t="s">
        <v>668</v>
      </c>
      <c r="E2163" t="s">
        <v>653</v>
      </c>
      <c r="F2163">
        <v>22825.13</v>
      </c>
      <c r="G2163">
        <v>0</v>
      </c>
      <c r="H2163" t="s">
        <v>602</v>
      </c>
      <c r="I2163">
        <v>8074076.63</v>
      </c>
      <c r="J2163" t="s">
        <v>641</v>
      </c>
    </row>
    <row r="2164" spans="1:10">
      <c r="A2164">
        <v>11</v>
      </c>
      <c r="B2164">
        <v>5</v>
      </c>
      <c r="C2164" t="s">
        <v>732</v>
      </c>
      <c r="D2164" t="s">
        <v>652</v>
      </c>
      <c r="E2164" t="s">
        <v>653</v>
      </c>
      <c r="F2164">
        <v>1677.44</v>
      </c>
      <c r="G2164">
        <v>0</v>
      </c>
      <c r="H2164" t="s">
        <v>602</v>
      </c>
      <c r="I2164">
        <v>8075754.07</v>
      </c>
      <c r="J2164" t="s">
        <v>641</v>
      </c>
    </row>
    <row r="2165" spans="1:10">
      <c r="A2165">
        <v>11</v>
      </c>
      <c r="B2165">
        <v>5</v>
      </c>
      <c r="C2165" t="s">
        <v>732</v>
      </c>
      <c r="D2165" t="s">
        <v>675</v>
      </c>
      <c r="E2165" t="s">
        <v>653</v>
      </c>
      <c r="F2165">
        <v>728.88</v>
      </c>
      <c r="G2165">
        <v>0</v>
      </c>
      <c r="H2165" t="s">
        <v>602</v>
      </c>
      <c r="I2165">
        <v>8076482.95</v>
      </c>
      <c r="J2165" t="s">
        <v>641</v>
      </c>
    </row>
    <row r="2166" hidden="1" spans="1:10">
      <c r="A2166">
        <v>11</v>
      </c>
      <c r="B2166">
        <v>6</v>
      </c>
      <c r="C2166" t="s">
        <v>733</v>
      </c>
      <c r="D2166" t="s">
        <v>683</v>
      </c>
      <c r="E2166" t="s">
        <v>671</v>
      </c>
      <c r="F2166">
        <v>0</v>
      </c>
      <c r="G2166">
        <v>4002.1</v>
      </c>
      <c r="H2166" t="s">
        <v>602</v>
      </c>
      <c r="I2166">
        <v>8072480.85</v>
      </c>
      <c r="J2166" t="s">
        <v>641</v>
      </c>
    </row>
    <row r="2167" hidden="1" spans="1:10">
      <c r="A2167">
        <v>11</v>
      </c>
      <c r="B2167">
        <v>6</v>
      </c>
      <c r="C2167" t="s">
        <v>733</v>
      </c>
      <c r="D2167" t="s">
        <v>661</v>
      </c>
      <c r="E2167" t="s">
        <v>671</v>
      </c>
      <c r="F2167">
        <v>0</v>
      </c>
      <c r="G2167">
        <v>5933.12</v>
      </c>
      <c r="H2167" t="s">
        <v>602</v>
      </c>
      <c r="I2167">
        <v>8066547.73</v>
      </c>
      <c r="J2167" t="s">
        <v>641</v>
      </c>
    </row>
    <row r="2168" hidden="1" spans="1:10">
      <c r="A2168">
        <v>11</v>
      </c>
      <c r="B2168">
        <v>6</v>
      </c>
      <c r="C2168" t="s">
        <v>733</v>
      </c>
      <c r="D2168" t="s">
        <v>817</v>
      </c>
      <c r="E2168" t="s">
        <v>671</v>
      </c>
      <c r="F2168">
        <v>0</v>
      </c>
      <c r="G2168">
        <v>1290.68</v>
      </c>
      <c r="H2168" t="s">
        <v>602</v>
      </c>
      <c r="I2168">
        <v>8065257.05</v>
      </c>
      <c r="J2168" t="s">
        <v>641</v>
      </c>
    </row>
    <row r="2169" hidden="1" spans="1:10">
      <c r="A2169">
        <v>11</v>
      </c>
      <c r="B2169">
        <v>6</v>
      </c>
      <c r="C2169" t="s">
        <v>733</v>
      </c>
      <c r="D2169" t="s">
        <v>672</v>
      </c>
      <c r="E2169" t="s">
        <v>671</v>
      </c>
      <c r="F2169">
        <v>0</v>
      </c>
      <c r="G2169">
        <v>10305.41</v>
      </c>
      <c r="H2169" t="s">
        <v>602</v>
      </c>
      <c r="I2169">
        <v>8054951.64</v>
      </c>
      <c r="J2169" t="s">
        <v>641</v>
      </c>
    </row>
    <row r="2170" hidden="1" spans="1:10">
      <c r="A2170">
        <v>11</v>
      </c>
      <c r="B2170">
        <v>6</v>
      </c>
      <c r="C2170" t="s">
        <v>733</v>
      </c>
      <c r="D2170" t="s">
        <v>711</v>
      </c>
      <c r="E2170" t="s">
        <v>671</v>
      </c>
      <c r="F2170">
        <v>0</v>
      </c>
      <c r="G2170">
        <v>3852.03</v>
      </c>
      <c r="H2170" t="s">
        <v>602</v>
      </c>
      <c r="I2170">
        <v>8051099.61</v>
      </c>
      <c r="J2170" t="s">
        <v>641</v>
      </c>
    </row>
    <row r="2171" hidden="1" spans="1:10">
      <c r="A2171">
        <v>11</v>
      </c>
      <c r="B2171">
        <v>6</v>
      </c>
      <c r="C2171" t="s">
        <v>733</v>
      </c>
      <c r="D2171" t="s">
        <v>682</v>
      </c>
      <c r="E2171" t="s">
        <v>671</v>
      </c>
      <c r="F2171">
        <v>0</v>
      </c>
      <c r="G2171">
        <v>3501.84</v>
      </c>
      <c r="H2171" t="s">
        <v>602</v>
      </c>
      <c r="I2171">
        <v>8047597.77</v>
      </c>
      <c r="J2171" t="s">
        <v>641</v>
      </c>
    </row>
    <row r="2172" spans="1:10">
      <c r="A2172">
        <v>11</v>
      </c>
      <c r="B2172">
        <v>6</v>
      </c>
      <c r="C2172" t="s">
        <v>733</v>
      </c>
      <c r="D2172" t="s">
        <v>675</v>
      </c>
      <c r="E2172" t="s">
        <v>653</v>
      </c>
      <c r="F2172">
        <v>8616.82</v>
      </c>
      <c r="G2172">
        <v>0</v>
      </c>
      <c r="H2172" t="s">
        <v>602</v>
      </c>
      <c r="I2172">
        <v>8056214.59</v>
      </c>
      <c r="J2172" t="s">
        <v>641</v>
      </c>
    </row>
    <row r="2173" spans="1:10">
      <c r="A2173">
        <v>11</v>
      </c>
      <c r="B2173">
        <v>6</v>
      </c>
      <c r="C2173" t="s">
        <v>733</v>
      </c>
      <c r="D2173" t="s">
        <v>668</v>
      </c>
      <c r="E2173" t="s">
        <v>653</v>
      </c>
      <c r="F2173">
        <v>11971.71</v>
      </c>
      <c r="G2173">
        <v>0</v>
      </c>
      <c r="H2173" t="s">
        <v>602</v>
      </c>
      <c r="I2173">
        <v>8068186.3</v>
      </c>
      <c r="J2173" t="s">
        <v>641</v>
      </c>
    </row>
    <row r="2174" spans="1:10">
      <c r="A2174">
        <v>11</v>
      </c>
      <c r="B2174">
        <v>6</v>
      </c>
      <c r="C2174" t="s">
        <v>733</v>
      </c>
      <c r="D2174" t="s">
        <v>667</v>
      </c>
      <c r="E2174" t="s">
        <v>653</v>
      </c>
      <c r="F2174">
        <v>215560.77</v>
      </c>
      <c r="G2174">
        <v>0</v>
      </c>
      <c r="H2174" t="s">
        <v>602</v>
      </c>
      <c r="I2174">
        <v>8283747.07</v>
      </c>
      <c r="J2174" t="s">
        <v>641</v>
      </c>
    </row>
    <row r="2175" spans="1:10">
      <c r="A2175">
        <v>11</v>
      </c>
      <c r="B2175">
        <v>6</v>
      </c>
      <c r="C2175" t="s">
        <v>733</v>
      </c>
      <c r="D2175" t="s">
        <v>673</v>
      </c>
      <c r="E2175" t="s">
        <v>653</v>
      </c>
      <c r="F2175">
        <v>63712.67</v>
      </c>
      <c r="G2175">
        <v>0</v>
      </c>
      <c r="H2175" t="s">
        <v>602</v>
      </c>
      <c r="I2175">
        <v>8347459.74</v>
      </c>
      <c r="J2175" t="s">
        <v>641</v>
      </c>
    </row>
    <row r="2176" spans="1:10">
      <c r="A2176">
        <v>11</v>
      </c>
      <c r="B2176">
        <v>6</v>
      </c>
      <c r="C2176" t="s">
        <v>733</v>
      </c>
      <c r="D2176" t="s">
        <v>685</v>
      </c>
      <c r="E2176" t="s">
        <v>653</v>
      </c>
      <c r="F2176">
        <v>10573.83</v>
      </c>
      <c r="G2176">
        <v>0</v>
      </c>
      <c r="H2176" t="s">
        <v>602</v>
      </c>
      <c r="I2176">
        <v>8358033.57</v>
      </c>
      <c r="J2176" t="s">
        <v>641</v>
      </c>
    </row>
    <row r="2177" spans="1:10">
      <c r="A2177">
        <v>11</v>
      </c>
      <c r="B2177">
        <v>6</v>
      </c>
      <c r="C2177" t="s">
        <v>733</v>
      </c>
      <c r="D2177" t="s">
        <v>687</v>
      </c>
      <c r="E2177" t="s">
        <v>653</v>
      </c>
      <c r="F2177">
        <v>3983.92</v>
      </c>
      <c r="G2177">
        <v>0</v>
      </c>
      <c r="H2177" t="s">
        <v>602</v>
      </c>
      <c r="I2177">
        <v>8362017.49</v>
      </c>
      <c r="J2177" t="s">
        <v>641</v>
      </c>
    </row>
    <row r="2178" spans="1:10">
      <c r="A2178">
        <v>11</v>
      </c>
      <c r="B2178">
        <v>6</v>
      </c>
      <c r="C2178" t="s">
        <v>733</v>
      </c>
      <c r="D2178" t="s">
        <v>721</v>
      </c>
      <c r="E2178" t="s">
        <v>653</v>
      </c>
      <c r="F2178">
        <v>17123.84</v>
      </c>
      <c r="G2178">
        <v>0</v>
      </c>
      <c r="H2178" t="s">
        <v>602</v>
      </c>
      <c r="I2178">
        <v>8379141.33</v>
      </c>
      <c r="J2178" t="s">
        <v>641</v>
      </c>
    </row>
    <row r="2179" hidden="1" spans="1:10">
      <c r="A2179">
        <v>11</v>
      </c>
      <c r="B2179">
        <v>7</v>
      </c>
      <c r="C2179" t="s">
        <v>638</v>
      </c>
      <c r="D2179" t="s">
        <v>663</v>
      </c>
      <c r="E2179" t="s">
        <v>671</v>
      </c>
      <c r="F2179">
        <v>0</v>
      </c>
      <c r="G2179">
        <v>2631.38</v>
      </c>
      <c r="H2179" t="s">
        <v>602</v>
      </c>
      <c r="I2179">
        <v>8376509.95</v>
      </c>
      <c r="J2179" t="s">
        <v>641</v>
      </c>
    </row>
    <row r="2180" hidden="1" spans="1:10">
      <c r="A2180">
        <v>11</v>
      </c>
      <c r="B2180">
        <v>7</v>
      </c>
      <c r="C2180" t="s">
        <v>638</v>
      </c>
      <c r="D2180" t="s">
        <v>683</v>
      </c>
      <c r="E2180" t="s">
        <v>671</v>
      </c>
      <c r="F2180">
        <v>0</v>
      </c>
      <c r="G2180">
        <v>800.42</v>
      </c>
      <c r="H2180" t="s">
        <v>602</v>
      </c>
      <c r="I2180">
        <v>8375709.53</v>
      </c>
      <c r="J2180" t="s">
        <v>641</v>
      </c>
    </row>
    <row r="2181" hidden="1" spans="1:10">
      <c r="A2181">
        <v>11</v>
      </c>
      <c r="B2181">
        <v>7</v>
      </c>
      <c r="C2181" t="s">
        <v>638</v>
      </c>
      <c r="D2181" t="s">
        <v>646</v>
      </c>
      <c r="E2181" t="s">
        <v>671</v>
      </c>
      <c r="F2181">
        <v>0</v>
      </c>
      <c r="G2181">
        <v>1740.92</v>
      </c>
      <c r="H2181" t="s">
        <v>602</v>
      </c>
      <c r="I2181">
        <v>8373968.61</v>
      </c>
      <c r="J2181" t="s">
        <v>641</v>
      </c>
    </row>
    <row r="2182" hidden="1" spans="1:10">
      <c r="A2182">
        <v>11</v>
      </c>
      <c r="B2182">
        <v>7</v>
      </c>
      <c r="C2182" t="s">
        <v>638</v>
      </c>
      <c r="D2182" t="s">
        <v>672</v>
      </c>
      <c r="E2182" t="s">
        <v>671</v>
      </c>
      <c r="F2182">
        <v>0</v>
      </c>
      <c r="G2182">
        <v>10405.46</v>
      </c>
      <c r="H2182" t="s">
        <v>602</v>
      </c>
      <c r="I2182">
        <v>8363563.15</v>
      </c>
      <c r="J2182" t="s">
        <v>641</v>
      </c>
    </row>
    <row r="2183" hidden="1" spans="1:10">
      <c r="A2183">
        <v>11</v>
      </c>
      <c r="B2183">
        <v>7</v>
      </c>
      <c r="C2183" t="s">
        <v>638</v>
      </c>
      <c r="D2183" t="s">
        <v>711</v>
      </c>
      <c r="E2183" t="s">
        <v>671</v>
      </c>
      <c r="F2183">
        <v>0</v>
      </c>
      <c r="G2183">
        <v>3741.97</v>
      </c>
      <c r="H2183" t="s">
        <v>602</v>
      </c>
      <c r="I2183">
        <v>8359821.18</v>
      </c>
      <c r="J2183" t="s">
        <v>641</v>
      </c>
    </row>
    <row r="2184" hidden="1" spans="1:10">
      <c r="A2184">
        <v>11</v>
      </c>
      <c r="B2184">
        <v>7</v>
      </c>
      <c r="C2184" t="s">
        <v>638</v>
      </c>
      <c r="D2184" t="s">
        <v>682</v>
      </c>
      <c r="E2184" t="s">
        <v>671</v>
      </c>
      <c r="F2184">
        <v>0</v>
      </c>
      <c r="G2184">
        <v>3501.84</v>
      </c>
      <c r="H2184" t="s">
        <v>602</v>
      </c>
      <c r="I2184">
        <v>8356319.34</v>
      </c>
      <c r="J2184" t="s">
        <v>641</v>
      </c>
    </row>
    <row r="2185" hidden="1" spans="1:10">
      <c r="A2185">
        <v>11</v>
      </c>
      <c r="B2185">
        <v>7</v>
      </c>
      <c r="C2185" t="s">
        <v>638</v>
      </c>
      <c r="D2185" t="s">
        <v>750</v>
      </c>
      <c r="E2185" t="s">
        <v>671</v>
      </c>
      <c r="F2185">
        <v>0</v>
      </c>
      <c r="G2185">
        <v>16808.82</v>
      </c>
      <c r="H2185" t="s">
        <v>602</v>
      </c>
      <c r="I2185">
        <v>8339510.52</v>
      </c>
      <c r="J2185" t="s">
        <v>641</v>
      </c>
    </row>
    <row r="2186" spans="1:10">
      <c r="A2186">
        <v>11</v>
      </c>
      <c r="B2186">
        <v>7</v>
      </c>
      <c r="C2186" t="s">
        <v>638</v>
      </c>
      <c r="D2186" t="s">
        <v>652</v>
      </c>
      <c r="E2186" t="s">
        <v>653</v>
      </c>
      <c r="F2186">
        <v>1697.41</v>
      </c>
      <c r="G2186">
        <v>0</v>
      </c>
      <c r="H2186" t="s">
        <v>602</v>
      </c>
      <c r="I2186">
        <v>8341207.93</v>
      </c>
      <c r="J2186" t="s">
        <v>641</v>
      </c>
    </row>
    <row r="2187" spans="1:10">
      <c r="A2187">
        <v>11</v>
      </c>
      <c r="B2187">
        <v>7</v>
      </c>
      <c r="C2187" t="s">
        <v>638</v>
      </c>
      <c r="D2187" t="s">
        <v>668</v>
      </c>
      <c r="E2187" t="s">
        <v>653</v>
      </c>
      <c r="F2187">
        <v>6090.7</v>
      </c>
      <c r="G2187">
        <v>0</v>
      </c>
      <c r="H2187" t="s">
        <v>602</v>
      </c>
      <c r="I2187">
        <v>8347298.63</v>
      </c>
      <c r="J2187" t="s">
        <v>641</v>
      </c>
    </row>
    <row r="2188" spans="1:10">
      <c r="A2188">
        <v>11</v>
      </c>
      <c r="B2188">
        <v>7</v>
      </c>
      <c r="C2188" t="s">
        <v>638</v>
      </c>
      <c r="D2188" t="s">
        <v>667</v>
      </c>
      <c r="E2188" t="s">
        <v>653</v>
      </c>
      <c r="F2188">
        <v>751651.96</v>
      </c>
      <c r="G2188">
        <v>0</v>
      </c>
      <c r="H2188" t="s">
        <v>602</v>
      </c>
      <c r="I2188">
        <v>9098950.59</v>
      </c>
      <c r="J2188" t="s">
        <v>641</v>
      </c>
    </row>
    <row r="2189" spans="1:10">
      <c r="A2189">
        <v>11</v>
      </c>
      <c r="B2189">
        <v>7</v>
      </c>
      <c r="C2189" t="s">
        <v>638</v>
      </c>
      <c r="D2189" t="s">
        <v>708</v>
      </c>
      <c r="E2189" t="s">
        <v>653</v>
      </c>
      <c r="F2189">
        <v>4563.02</v>
      </c>
      <c r="G2189">
        <v>0</v>
      </c>
      <c r="H2189" t="s">
        <v>602</v>
      </c>
      <c r="I2189">
        <v>9103513.61</v>
      </c>
      <c r="J2189" t="s">
        <v>641</v>
      </c>
    </row>
    <row r="2190" spans="1:10">
      <c r="A2190">
        <v>11</v>
      </c>
      <c r="B2190">
        <v>7</v>
      </c>
      <c r="C2190" t="s">
        <v>638</v>
      </c>
      <c r="D2190" t="s">
        <v>673</v>
      </c>
      <c r="E2190" t="s">
        <v>653</v>
      </c>
      <c r="F2190">
        <v>10843.44</v>
      </c>
      <c r="G2190">
        <v>0</v>
      </c>
      <c r="H2190" t="s">
        <v>602</v>
      </c>
      <c r="I2190">
        <v>9114357.05</v>
      </c>
      <c r="J2190" t="s">
        <v>641</v>
      </c>
    </row>
    <row r="2191" spans="1:10">
      <c r="A2191">
        <v>11</v>
      </c>
      <c r="B2191">
        <v>7</v>
      </c>
      <c r="C2191" t="s">
        <v>638</v>
      </c>
      <c r="D2191" t="s">
        <v>657</v>
      </c>
      <c r="E2191" t="s">
        <v>653</v>
      </c>
      <c r="F2191">
        <v>3824.15</v>
      </c>
      <c r="G2191">
        <v>0</v>
      </c>
      <c r="H2191" t="s">
        <v>602</v>
      </c>
      <c r="I2191">
        <v>9118181.2</v>
      </c>
      <c r="J2191" t="s">
        <v>641</v>
      </c>
    </row>
    <row r="2192" spans="1:10">
      <c r="A2192">
        <v>11</v>
      </c>
      <c r="B2192">
        <v>7</v>
      </c>
      <c r="C2192" t="s">
        <v>638</v>
      </c>
      <c r="D2192" t="s">
        <v>675</v>
      </c>
      <c r="E2192" t="s">
        <v>653</v>
      </c>
      <c r="F2192">
        <v>2436.28</v>
      </c>
      <c r="G2192">
        <v>0</v>
      </c>
      <c r="H2192" t="s">
        <v>602</v>
      </c>
      <c r="I2192">
        <v>9120617.48</v>
      </c>
      <c r="J2192" t="s">
        <v>641</v>
      </c>
    </row>
    <row r="2193" spans="1:10">
      <c r="A2193">
        <v>11</v>
      </c>
      <c r="B2193">
        <v>7</v>
      </c>
      <c r="C2193" t="s">
        <v>638</v>
      </c>
      <c r="D2193" t="s">
        <v>685</v>
      </c>
      <c r="E2193" t="s">
        <v>653</v>
      </c>
      <c r="F2193">
        <v>3594.51</v>
      </c>
      <c r="G2193">
        <v>0</v>
      </c>
      <c r="H2193" t="s">
        <v>602</v>
      </c>
      <c r="I2193">
        <v>9124211.99</v>
      </c>
      <c r="J2193" t="s">
        <v>641</v>
      </c>
    </row>
    <row r="2194" hidden="1" spans="1:10">
      <c r="A2194">
        <v>11</v>
      </c>
      <c r="B2194">
        <v>8</v>
      </c>
      <c r="C2194" t="s">
        <v>659</v>
      </c>
      <c r="D2194" t="s">
        <v>793</v>
      </c>
      <c r="E2194" t="s">
        <v>671</v>
      </c>
      <c r="F2194">
        <v>0</v>
      </c>
      <c r="G2194">
        <v>820.43</v>
      </c>
      <c r="H2194" t="s">
        <v>602</v>
      </c>
      <c r="I2194">
        <v>9123391.56</v>
      </c>
      <c r="J2194" t="s">
        <v>641</v>
      </c>
    </row>
    <row r="2195" hidden="1" spans="1:10">
      <c r="A2195">
        <v>11</v>
      </c>
      <c r="B2195">
        <v>8</v>
      </c>
      <c r="C2195" t="s">
        <v>659</v>
      </c>
      <c r="D2195" t="s">
        <v>683</v>
      </c>
      <c r="E2195" t="s">
        <v>671</v>
      </c>
      <c r="F2195">
        <v>0</v>
      </c>
      <c r="G2195">
        <v>2421.27</v>
      </c>
      <c r="H2195" t="s">
        <v>602</v>
      </c>
      <c r="I2195">
        <v>9120970.29</v>
      </c>
      <c r="J2195" t="s">
        <v>641</v>
      </c>
    </row>
    <row r="2196" hidden="1" spans="1:10">
      <c r="A2196">
        <v>11</v>
      </c>
      <c r="B2196">
        <v>8</v>
      </c>
      <c r="C2196" t="s">
        <v>659</v>
      </c>
      <c r="D2196" t="s">
        <v>672</v>
      </c>
      <c r="E2196" t="s">
        <v>671</v>
      </c>
      <c r="F2196">
        <v>0</v>
      </c>
      <c r="G2196">
        <v>46464.39</v>
      </c>
      <c r="H2196" t="s">
        <v>602</v>
      </c>
      <c r="I2196">
        <v>9074505.9</v>
      </c>
      <c r="J2196" t="s">
        <v>641</v>
      </c>
    </row>
    <row r="2197" hidden="1" spans="1:10">
      <c r="A2197">
        <v>11</v>
      </c>
      <c r="B2197">
        <v>8</v>
      </c>
      <c r="C2197" t="s">
        <v>659</v>
      </c>
      <c r="D2197" t="s">
        <v>711</v>
      </c>
      <c r="E2197" t="s">
        <v>671</v>
      </c>
      <c r="F2197">
        <v>0</v>
      </c>
      <c r="G2197">
        <v>1891</v>
      </c>
      <c r="H2197" t="s">
        <v>602</v>
      </c>
      <c r="I2197">
        <v>9072614.9</v>
      </c>
      <c r="J2197" t="s">
        <v>641</v>
      </c>
    </row>
    <row r="2198" hidden="1" spans="1:10">
      <c r="A2198">
        <v>11</v>
      </c>
      <c r="B2198">
        <v>8</v>
      </c>
      <c r="C2198" t="s">
        <v>659</v>
      </c>
      <c r="D2198" t="s">
        <v>682</v>
      </c>
      <c r="E2198" t="s">
        <v>671</v>
      </c>
      <c r="F2198">
        <v>0</v>
      </c>
      <c r="G2198">
        <v>7804.11</v>
      </c>
      <c r="H2198" t="s">
        <v>602</v>
      </c>
      <c r="I2198">
        <v>9064810.79</v>
      </c>
      <c r="J2198" t="s">
        <v>641</v>
      </c>
    </row>
    <row r="2199" spans="1:10">
      <c r="A2199">
        <v>11</v>
      </c>
      <c r="B2199">
        <v>8</v>
      </c>
      <c r="C2199" t="s">
        <v>659</v>
      </c>
      <c r="D2199" t="s">
        <v>667</v>
      </c>
      <c r="E2199" t="s">
        <v>653</v>
      </c>
      <c r="F2199">
        <v>543729.54</v>
      </c>
      <c r="G2199">
        <v>0</v>
      </c>
      <c r="H2199" t="s">
        <v>602</v>
      </c>
      <c r="I2199">
        <v>9608540.33</v>
      </c>
      <c r="J2199" t="s">
        <v>641</v>
      </c>
    </row>
    <row r="2200" spans="1:10">
      <c r="A2200">
        <v>11</v>
      </c>
      <c r="B2200">
        <v>8</v>
      </c>
      <c r="C2200" t="s">
        <v>659</v>
      </c>
      <c r="D2200" t="s">
        <v>673</v>
      </c>
      <c r="E2200" t="s">
        <v>653</v>
      </c>
      <c r="F2200">
        <v>93127.76</v>
      </c>
      <c r="G2200">
        <v>0</v>
      </c>
      <c r="H2200" t="s">
        <v>602</v>
      </c>
      <c r="I2200">
        <v>9701668.09</v>
      </c>
      <c r="J2200" t="s">
        <v>641</v>
      </c>
    </row>
    <row r="2201" spans="1:10">
      <c r="A2201">
        <v>11</v>
      </c>
      <c r="B2201">
        <v>8</v>
      </c>
      <c r="C2201" t="s">
        <v>659</v>
      </c>
      <c r="D2201" t="s">
        <v>657</v>
      </c>
      <c r="E2201" t="s">
        <v>653</v>
      </c>
      <c r="F2201">
        <v>1927.05</v>
      </c>
      <c r="G2201">
        <v>0</v>
      </c>
      <c r="H2201" t="s">
        <v>602</v>
      </c>
      <c r="I2201">
        <v>9703595.14</v>
      </c>
      <c r="J2201" t="s">
        <v>641</v>
      </c>
    </row>
    <row r="2202" spans="1:10">
      <c r="A2202">
        <v>11</v>
      </c>
      <c r="B2202">
        <v>8</v>
      </c>
      <c r="C2202" t="s">
        <v>659</v>
      </c>
      <c r="D2202" t="s">
        <v>685</v>
      </c>
      <c r="E2202" t="s">
        <v>653</v>
      </c>
      <c r="F2202">
        <v>19280.54</v>
      </c>
      <c r="G2202">
        <v>0</v>
      </c>
      <c r="H2202" t="s">
        <v>602</v>
      </c>
      <c r="I2202">
        <v>9722875.68</v>
      </c>
      <c r="J2202" t="s">
        <v>641</v>
      </c>
    </row>
    <row r="2203" spans="1:10">
      <c r="A2203">
        <v>11</v>
      </c>
      <c r="B2203">
        <v>8</v>
      </c>
      <c r="C2203" t="s">
        <v>659</v>
      </c>
      <c r="D2203" t="s">
        <v>736</v>
      </c>
      <c r="E2203" t="s">
        <v>653</v>
      </c>
      <c r="F2203">
        <v>1657.47</v>
      </c>
      <c r="G2203">
        <v>0</v>
      </c>
      <c r="H2203" t="s">
        <v>602</v>
      </c>
      <c r="I2203">
        <v>9724533.15</v>
      </c>
      <c r="J2203" t="s">
        <v>641</v>
      </c>
    </row>
    <row r="2204" spans="1:10">
      <c r="A2204">
        <v>11</v>
      </c>
      <c r="B2204">
        <v>8</v>
      </c>
      <c r="C2204" t="s">
        <v>659</v>
      </c>
      <c r="D2204" t="s">
        <v>675</v>
      </c>
      <c r="E2204" t="s">
        <v>653</v>
      </c>
      <c r="F2204">
        <v>3314.94</v>
      </c>
      <c r="G2204">
        <v>0</v>
      </c>
      <c r="H2204" t="s">
        <v>602</v>
      </c>
      <c r="I2204">
        <v>9727848.09</v>
      </c>
      <c r="J2204" t="s">
        <v>641</v>
      </c>
    </row>
    <row r="2205" spans="1:10">
      <c r="A2205">
        <v>11</v>
      </c>
      <c r="B2205">
        <v>8</v>
      </c>
      <c r="C2205" t="s">
        <v>659</v>
      </c>
      <c r="D2205" t="s">
        <v>721</v>
      </c>
      <c r="E2205" t="s">
        <v>653</v>
      </c>
      <c r="F2205">
        <v>17283.6</v>
      </c>
      <c r="G2205">
        <v>0</v>
      </c>
      <c r="H2205" t="s">
        <v>602</v>
      </c>
      <c r="I2205">
        <v>9745131.69</v>
      </c>
      <c r="J2205" t="s">
        <v>641</v>
      </c>
    </row>
    <row r="2206" hidden="1" spans="1:10">
      <c r="A2206">
        <v>11</v>
      </c>
      <c r="B2206">
        <v>11</v>
      </c>
      <c r="C2206" t="s">
        <v>670</v>
      </c>
      <c r="D2206" t="s">
        <v>696</v>
      </c>
      <c r="E2206" t="s">
        <v>671</v>
      </c>
      <c r="F2206">
        <v>0</v>
      </c>
      <c r="G2206">
        <v>1760.92</v>
      </c>
      <c r="H2206" t="s">
        <v>602</v>
      </c>
      <c r="I2206">
        <v>9743370.77</v>
      </c>
      <c r="J2206" t="s">
        <v>641</v>
      </c>
    </row>
    <row r="2207" hidden="1" spans="1:10">
      <c r="A2207">
        <v>11</v>
      </c>
      <c r="B2207">
        <v>11</v>
      </c>
      <c r="C2207" t="s">
        <v>670</v>
      </c>
      <c r="D2207" t="s">
        <v>683</v>
      </c>
      <c r="E2207" t="s">
        <v>671</v>
      </c>
      <c r="F2207">
        <v>0</v>
      </c>
      <c r="G2207">
        <v>9825.13</v>
      </c>
      <c r="H2207" t="s">
        <v>602</v>
      </c>
      <c r="I2207">
        <v>9733545.64</v>
      </c>
      <c r="J2207" t="s">
        <v>641</v>
      </c>
    </row>
    <row r="2208" hidden="1" spans="1:10">
      <c r="A2208">
        <v>11</v>
      </c>
      <c r="B2208">
        <v>11</v>
      </c>
      <c r="C2208" t="s">
        <v>670</v>
      </c>
      <c r="D2208" t="s">
        <v>692</v>
      </c>
      <c r="E2208" t="s">
        <v>671</v>
      </c>
      <c r="F2208">
        <v>0</v>
      </c>
      <c r="G2208">
        <v>1660.87</v>
      </c>
      <c r="H2208" t="s">
        <v>602</v>
      </c>
      <c r="I2208">
        <v>9731884.77</v>
      </c>
      <c r="J2208" t="s">
        <v>641</v>
      </c>
    </row>
    <row r="2209" hidden="1" spans="1:10">
      <c r="A2209">
        <v>11</v>
      </c>
      <c r="B2209">
        <v>11</v>
      </c>
      <c r="C2209" t="s">
        <v>670</v>
      </c>
      <c r="D2209" t="s">
        <v>661</v>
      </c>
      <c r="E2209" t="s">
        <v>671</v>
      </c>
      <c r="F2209">
        <v>0</v>
      </c>
      <c r="G2209">
        <v>30996.27</v>
      </c>
      <c r="H2209" t="s">
        <v>602</v>
      </c>
      <c r="I2209">
        <v>9700888.5</v>
      </c>
      <c r="J2209" t="s">
        <v>641</v>
      </c>
    </row>
    <row r="2210" hidden="1" spans="1:10">
      <c r="A2210">
        <v>11</v>
      </c>
      <c r="B2210">
        <v>11</v>
      </c>
      <c r="C2210" t="s">
        <v>670</v>
      </c>
      <c r="D2210" t="s">
        <v>672</v>
      </c>
      <c r="E2210" t="s">
        <v>671</v>
      </c>
      <c r="F2210">
        <v>0</v>
      </c>
      <c r="G2210">
        <v>62492.79</v>
      </c>
      <c r="H2210" t="s">
        <v>602</v>
      </c>
      <c r="I2210">
        <v>9638395.71</v>
      </c>
      <c r="J2210" t="s">
        <v>641</v>
      </c>
    </row>
    <row r="2211" hidden="1" spans="1:10">
      <c r="A2211">
        <v>11</v>
      </c>
      <c r="B2211">
        <v>11</v>
      </c>
      <c r="C2211" t="s">
        <v>670</v>
      </c>
      <c r="D2211" t="s">
        <v>711</v>
      </c>
      <c r="E2211" t="s">
        <v>671</v>
      </c>
      <c r="F2211">
        <v>0</v>
      </c>
      <c r="G2211">
        <v>5662.99</v>
      </c>
      <c r="H2211" t="s">
        <v>602</v>
      </c>
      <c r="I2211">
        <v>9632732.72</v>
      </c>
      <c r="J2211" t="s">
        <v>641</v>
      </c>
    </row>
    <row r="2212" hidden="1" spans="1:10">
      <c r="A2212">
        <v>11</v>
      </c>
      <c r="B2212">
        <v>11</v>
      </c>
      <c r="C2212" t="s">
        <v>670</v>
      </c>
      <c r="D2212" t="s">
        <v>682</v>
      </c>
      <c r="E2212" t="s">
        <v>671</v>
      </c>
      <c r="F2212">
        <v>0</v>
      </c>
      <c r="G2212">
        <v>8304.36</v>
      </c>
      <c r="H2212" t="s">
        <v>602</v>
      </c>
      <c r="I2212">
        <v>9624428.36</v>
      </c>
      <c r="J2212" t="s">
        <v>641</v>
      </c>
    </row>
    <row r="2213" spans="1:10">
      <c r="A2213">
        <v>11</v>
      </c>
      <c r="B2213">
        <v>11</v>
      </c>
      <c r="C2213" t="s">
        <v>670</v>
      </c>
      <c r="D2213" t="s">
        <v>675</v>
      </c>
      <c r="E2213" t="s">
        <v>653</v>
      </c>
      <c r="F2213">
        <v>10044.69</v>
      </c>
      <c r="G2213">
        <v>0</v>
      </c>
      <c r="H2213" t="s">
        <v>602</v>
      </c>
      <c r="I2213">
        <v>9634473.05</v>
      </c>
      <c r="J2213" t="s">
        <v>641</v>
      </c>
    </row>
    <row r="2214" spans="1:10">
      <c r="A2214">
        <v>11</v>
      </c>
      <c r="B2214">
        <v>11</v>
      </c>
      <c r="C2214" t="s">
        <v>670</v>
      </c>
      <c r="D2214" t="s">
        <v>652</v>
      </c>
      <c r="E2214" t="s">
        <v>653</v>
      </c>
      <c r="F2214">
        <v>1717.38</v>
      </c>
      <c r="G2214">
        <v>0</v>
      </c>
      <c r="H2214" t="s">
        <v>602</v>
      </c>
      <c r="I2214">
        <v>9636190.43</v>
      </c>
      <c r="J2214" t="s">
        <v>641</v>
      </c>
    </row>
    <row r="2215" spans="1:10">
      <c r="A2215">
        <v>11</v>
      </c>
      <c r="B2215">
        <v>11</v>
      </c>
      <c r="C2215" t="s">
        <v>670</v>
      </c>
      <c r="D2215" t="s">
        <v>668</v>
      </c>
      <c r="E2215" t="s">
        <v>653</v>
      </c>
      <c r="F2215">
        <v>38241.59</v>
      </c>
      <c r="G2215">
        <v>0</v>
      </c>
      <c r="H2215" t="s">
        <v>602</v>
      </c>
      <c r="I2215">
        <v>9674432.02</v>
      </c>
      <c r="J2215" t="s">
        <v>641</v>
      </c>
    </row>
    <row r="2216" spans="1:10">
      <c r="A2216">
        <v>11</v>
      </c>
      <c r="B2216">
        <v>11</v>
      </c>
      <c r="C2216" t="s">
        <v>670</v>
      </c>
      <c r="D2216" t="s">
        <v>673</v>
      </c>
      <c r="E2216" t="s">
        <v>653</v>
      </c>
      <c r="F2216">
        <v>88864.25</v>
      </c>
      <c r="G2216">
        <v>0</v>
      </c>
      <c r="H2216" t="s">
        <v>602</v>
      </c>
      <c r="I2216">
        <v>9763296.27</v>
      </c>
      <c r="J2216" t="s">
        <v>641</v>
      </c>
    </row>
    <row r="2217" spans="1:10">
      <c r="A2217">
        <v>11</v>
      </c>
      <c r="B2217">
        <v>11</v>
      </c>
      <c r="C2217" t="s">
        <v>670</v>
      </c>
      <c r="D2217" t="s">
        <v>657</v>
      </c>
      <c r="E2217" t="s">
        <v>653</v>
      </c>
      <c r="F2217">
        <v>5781.15</v>
      </c>
      <c r="G2217">
        <v>0</v>
      </c>
      <c r="H2217" t="s">
        <v>602</v>
      </c>
      <c r="I2217">
        <v>9769077.42</v>
      </c>
      <c r="J2217" t="s">
        <v>641</v>
      </c>
    </row>
    <row r="2218" spans="1:10">
      <c r="A2218">
        <v>11</v>
      </c>
      <c r="B2218">
        <v>11</v>
      </c>
      <c r="C2218" t="s">
        <v>670</v>
      </c>
      <c r="D2218" t="s">
        <v>685</v>
      </c>
      <c r="E2218" t="s">
        <v>653</v>
      </c>
      <c r="F2218">
        <v>20718.33</v>
      </c>
      <c r="G2218">
        <v>0</v>
      </c>
      <c r="H2218" t="s">
        <v>602</v>
      </c>
      <c r="I2218">
        <v>9789795.75</v>
      </c>
      <c r="J2218" t="s">
        <v>641</v>
      </c>
    </row>
    <row r="2219" spans="1:10">
      <c r="A2219">
        <v>11</v>
      </c>
      <c r="B2219">
        <v>11</v>
      </c>
      <c r="C2219" t="s">
        <v>670</v>
      </c>
      <c r="D2219" t="s">
        <v>736</v>
      </c>
      <c r="E2219" t="s">
        <v>653</v>
      </c>
      <c r="F2219">
        <v>3534.61</v>
      </c>
      <c r="G2219">
        <v>0</v>
      </c>
      <c r="H2219" t="s">
        <v>602</v>
      </c>
      <c r="I2219">
        <v>9793330.36</v>
      </c>
      <c r="J2219" t="s">
        <v>641</v>
      </c>
    </row>
    <row r="2220" spans="1:10">
      <c r="A2220">
        <v>11</v>
      </c>
      <c r="B2220">
        <v>11</v>
      </c>
      <c r="C2220" t="s">
        <v>670</v>
      </c>
      <c r="D2220" t="s">
        <v>667</v>
      </c>
      <c r="E2220" t="s">
        <v>653</v>
      </c>
      <c r="F2220">
        <v>1963780.64</v>
      </c>
      <c r="G2220">
        <v>0</v>
      </c>
      <c r="H2220" t="s">
        <v>602</v>
      </c>
      <c r="I2220">
        <v>11757111</v>
      </c>
      <c r="J2220" t="s">
        <v>641</v>
      </c>
    </row>
    <row r="2221" spans="1:10">
      <c r="A2221">
        <v>11</v>
      </c>
      <c r="B2221">
        <v>11</v>
      </c>
      <c r="C2221" t="s">
        <v>670</v>
      </c>
      <c r="D2221" t="s">
        <v>721</v>
      </c>
      <c r="E2221" t="s">
        <v>653</v>
      </c>
      <c r="F2221">
        <v>53917.65</v>
      </c>
      <c r="G2221">
        <v>0</v>
      </c>
      <c r="H2221" t="s">
        <v>602</v>
      </c>
      <c r="I2221">
        <v>11811028.65</v>
      </c>
      <c r="J2221" t="s">
        <v>641</v>
      </c>
    </row>
    <row r="2222" hidden="1" spans="1:10">
      <c r="A2222">
        <v>11</v>
      </c>
      <c r="B2222">
        <v>12</v>
      </c>
      <c r="C2222" t="s">
        <v>676</v>
      </c>
      <c r="D2222" t="s">
        <v>672</v>
      </c>
      <c r="E2222" t="s">
        <v>671</v>
      </c>
      <c r="F2222">
        <v>0</v>
      </c>
      <c r="G2222">
        <v>24712.98</v>
      </c>
      <c r="H2222" t="s">
        <v>602</v>
      </c>
      <c r="I2222">
        <v>11786315.67</v>
      </c>
      <c r="J2222" t="s">
        <v>641</v>
      </c>
    </row>
    <row r="2223" hidden="1" spans="1:10">
      <c r="A2223">
        <v>11</v>
      </c>
      <c r="B2223">
        <v>12</v>
      </c>
      <c r="C2223" t="s">
        <v>676</v>
      </c>
      <c r="D2223" t="s">
        <v>661</v>
      </c>
      <c r="E2223" t="s">
        <v>671</v>
      </c>
      <c r="F2223">
        <v>0</v>
      </c>
      <c r="G2223">
        <v>11796.2</v>
      </c>
      <c r="H2223" t="s">
        <v>602</v>
      </c>
      <c r="I2223">
        <v>11774519.47</v>
      </c>
      <c r="J2223" t="s">
        <v>641</v>
      </c>
    </row>
    <row r="2224" hidden="1" spans="1:10">
      <c r="A2224">
        <v>11</v>
      </c>
      <c r="B2224">
        <v>12</v>
      </c>
      <c r="C2224" t="s">
        <v>676</v>
      </c>
      <c r="D2224" t="s">
        <v>692</v>
      </c>
      <c r="E2224" t="s">
        <v>671</v>
      </c>
      <c r="F2224">
        <v>0</v>
      </c>
      <c r="G2224">
        <v>1640.86</v>
      </c>
      <c r="H2224" t="s">
        <v>602</v>
      </c>
      <c r="I2224">
        <v>11772878.61</v>
      </c>
      <c r="J2224" t="s">
        <v>641</v>
      </c>
    </row>
    <row r="2225" hidden="1" spans="1:10">
      <c r="A2225">
        <v>11</v>
      </c>
      <c r="B2225">
        <v>12</v>
      </c>
      <c r="C2225" t="s">
        <v>676</v>
      </c>
      <c r="D2225" t="s">
        <v>683</v>
      </c>
      <c r="E2225" t="s">
        <v>671</v>
      </c>
      <c r="F2225">
        <v>0</v>
      </c>
      <c r="G2225">
        <v>5923.1</v>
      </c>
      <c r="H2225" t="s">
        <v>602</v>
      </c>
      <c r="I2225">
        <v>11766955.51</v>
      </c>
      <c r="J2225" t="s">
        <v>641</v>
      </c>
    </row>
    <row r="2226" hidden="1" spans="1:10">
      <c r="A2226">
        <v>11</v>
      </c>
      <c r="B2226">
        <v>12</v>
      </c>
      <c r="C2226" t="s">
        <v>676</v>
      </c>
      <c r="D2226" t="s">
        <v>795</v>
      </c>
      <c r="E2226" t="s">
        <v>671</v>
      </c>
      <c r="F2226">
        <v>0</v>
      </c>
      <c r="G2226">
        <v>15007.88</v>
      </c>
      <c r="H2226" t="s">
        <v>602</v>
      </c>
      <c r="I2226">
        <v>11751947.63</v>
      </c>
      <c r="J2226" t="s">
        <v>641</v>
      </c>
    </row>
    <row r="2227" hidden="1" spans="1:10">
      <c r="A2227">
        <v>11</v>
      </c>
      <c r="B2227">
        <v>12</v>
      </c>
      <c r="C2227" t="s">
        <v>676</v>
      </c>
      <c r="D2227" t="s">
        <v>682</v>
      </c>
      <c r="E2227" t="s">
        <v>671</v>
      </c>
      <c r="F2227">
        <v>0</v>
      </c>
      <c r="G2227">
        <v>8104.25</v>
      </c>
      <c r="H2227" t="s">
        <v>602</v>
      </c>
      <c r="I2227">
        <v>11743843.38</v>
      </c>
      <c r="J2227" t="s">
        <v>641</v>
      </c>
    </row>
    <row r="2228" spans="1:10">
      <c r="A2228">
        <v>11</v>
      </c>
      <c r="B2228">
        <v>12</v>
      </c>
      <c r="C2228" t="s">
        <v>676</v>
      </c>
      <c r="D2228" t="s">
        <v>673</v>
      </c>
      <c r="E2228" t="s">
        <v>653</v>
      </c>
      <c r="F2228">
        <v>37422.84</v>
      </c>
      <c r="G2228">
        <v>0</v>
      </c>
      <c r="H2228" t="s">
        <v>602</v>
      </c>
      <c r="I2228">
        <v>11781266.22</v>
      </c>
      <c r="J2228" t="s">
        <v>641</v>
      </c>
    </row>
    <row r="2229" spans="1:10">
      <c r="A2229">
        <v>11</v>
      </c>
      <c r="B2229">
        <v>12</v>
      </c>
      <c r="C2229" t="s">
        <v>676</v>
      </c>
      <c r="D2229" t="s">
        <v>675</v>
      </c>
      <c r="E2229" t="s">
        <v>653</v>
      </c>
      <c r="F2229">
        <v>5192.08</v>
      </c>
      <c r="G2229">
        <v>0</v>
      </c>
      <c r="H2229" t="s">
        <v>602</v>
      </c>
      <c r="I2229">
        <v>11786458.3</v>
      </c>
      <c r="J2229" t="s">
        <v>641</v>
      </c>
    </row>
    <row r="2230" spans="1:10">
      <c r="A2230">
        <v>11</v>
      </c>
      <c r="B2230">
        <v>12</v>
      </c>
      <c r="C2230" t="s">
        <v>676</v>
      </c>
      <c r="D2230" t="s">
        <v>702</v>
      </c>
      <c r="E2230" t="s">
        <v>653</v>
      </c>
      <c r="F2230">
        <v>838.72</v>
      </c>
      <c r="G2230">
        <v>0</v>
      </c>
      <c r="H2230" t="s">
        <v>602</v>
      </c>
      <c r="I2230">
        <v>11787297.02</v>
      </c>
      <c r="J2230" t="s">
        <v>641</v>
      </c>
    </row>
    <row r="2231" spans="1:10">
      <c r="A2231">
        <v>11</v>
      </c>
      <c r="B2231">
        <v>12</v>
      </c>
      <c r="C2231" t="s">
        <v>676</v>
      </c>
      <c r="D2231" t="s">
        <v>686</v>
      </c>
      <c r="E2231" t="s">
        <v>653</v>
      </c>
      <c r="F2231">
        <v>2046.87</v>
      </c>
      <c r="G2231">
        <v>0</v>
      </c>
      <c r="H2231" t="s">
        <v>602</v>
      </c>
      <c r="I2231">
        <v>11789343.89</v>
      </c>
      <c r="J2231" t="s">
        <v>641</v>
      </c>
    </row>
    <row r="2232" spans="1:10">
      <c r="A2232">
        <v>11</v>
      </c>
      <c r="B2232">
        <v>12</v>
      </c>
      <c r="C2232" t="s">
        <v>676</v>
      </c>
      <c r="D2232" t="s">
        <v>738</v>
      </c>
      <c r="E2232" t="s">
        <v>653</v>
      </c>
      <c r="F2232">
        <v>1697.41</v>
      </c>
      <c r="G2232">
        <v>0</v>
      </c>
      <c r="H2232" t="s">
        <v>602</v>
      </c>
      <c r="I2232">
        <v>11791041.3</v>
      </c>
      <c r="J2232" t="s">
        <v>641</v>
      </c>
    </row>
    <row r="2233" spans="1:10">
      <c r="A2233">
        <v>11</v>
      </c>
      <c r="B2233">
        <v>12</v>
      </c>
      <c r="C2233" t="s">
        <v>676</v>
      </c>
      <c r="D2233" t="s">
        <v>657</v>
      </c>
      <c r="E2233" t="s">
        <v>653</v>
      </c>
      <c r="F2233">
        <v>3884.06</v>
      </c>
      <c r="G2233">
        <v>0</v>
      </c>
      <c r="H2233" t="s">
        <v>602</v>
      </c>
      <c r="I2233">
        <v>11794925.36</v>
      </c>
      <c r="J2233" t="s">
        <v>641</v>
      </c>
    </row>
    <row r="2234" hidden="1" spans="1:10">
      <c r="A2234">
        <v>11</v>
      </c>
      <c r="B2234">
        <v>13</v>
      </c>
      <c r="C2234" t="s">
        <v>678</v>
      </c>
      <c r="D2234" t="s">
        <v>646</v>
      </c>
      <c r="E2234" t="s">
        <v>671</v>
      </c>
      <c r="F2234">
        <v>0</v>
      </c>
      <c r="G2234">
        <v>930.49</v>
      </c>
      <c r="H2234" t="s">
        <v>602</v>
      </c>
      <c r="I2234">
        <v>11793994.87</v>
      </c>
      <c r="J2234" t="s">
        <v>641</v>
      </c>
    </row>
    <row r="2235" hidden="1" spans="1:10">
      <c r="A2235">
        <v>11</v>
      </c>
      <c r="B2235">
        <v>13</v>
      </c>
      <c r="C2235" t="s">
        <v>678</v>
      </c>
      <c r="D2235" t="s">
        <v>683</v>
      </c>
      <c r="E2235" t="s">
        <v>671</v>
      </c>
      <c r="F2235">
        <v>0</v>
      </c>
      <c r="G2235">
        <v>860.45</v>
      </c>
      <c r="H2235" t="s">
        <v>602</v>
      </c>
      <c r="I2235">
        <v>11793134.42</v>
      </c>
      <c r="J2235" t="s">
        <v>641</v>
      </c>
    </row>
    <row r="2236" hidden="1" spans="1:10">
      <c r="A2236">
        <v>11</v>
      </c>
      <c r="B2236">
        <v>13</v>
      </c>
      <c r="C2236" t="s">
        <v>678</v>
      </c>
      <c r="D2236" t="s">
        <v>679</v>
      </c>
      <c r="E2236" t="s">
        <v>671</v>
      </c>
      <c r="F2236">
        <v>0</v>
      </c>
      <c r="G2236">
        <v>2301.2</v>
      </c>
      <c r="H2236" t="s">
        <v>602</v>
      </c>
      <c r="I2236">
        <v>11790833.22</v>
      </c>
      <c r="J2236" t="s">
        <v>641</v>
      </c>
    </row>
    <row r="2237" hidden="1" spans="1:10">
      <c r="A2237">
        <v>11</v>
      </c>
      <c r="B2237">
        <v>13</v>
      </c>
      <c r="C2237" t="s">
        <v>678</v>
      </c>
      <c r="D2237" t="s">
        <v>682</v>
      </c>
      <c r="E2237" t="s">
        <v>671</v>
      </c>
      <c r="F2237">
        <v>0</v>
      </c>
      <c r="G2237">
        <v>4052.13</v>
      </c>
      <c r="H2237" t="s">
        <v>602</v>
      </c>
      <c r="I2237">
        <v>11786781.09</v>
      </c>
      <c r="J2237" t="s">
        <v>641</v>
      </c>
    </row>
    <row r="2238" hidden="1" spans="1:10">
      <c r="A2238">
        <v>11</v>
      </c>
      <c r="B2238">
        <v>13</v>
      </c>
      <c r="C2238" t="s">
        <v>678</v>
      </c>
      <c r="D2238" t="s">
        <v>672</v>
      </c>
      <c r="E2238" t="s">
        <v>671</v>
      </c>
      <c r="F2238">
        <v>0</v>
      </c>
      <c r="G2238">
        <v>12356.49</v>
      </c>
      <c r="H2238" t="s">
        <v>602</v>
      </c>
      <c r="I2238">
        <v>11774424.6</v>
      </c>
      <c r="J2238" t="s">
        <v>641</v>
      </c>
    </row>
    <row r="2239" spans="1:10">
      <c r="A2239">
        <v>11</v>
      </c>
      <c r="B2239">
        <v>13</v>
      </c>
      <c r="C2239" t="s">
        <v>678</v>
      </c>
      <c r="D2239" t="s">
        <v>721</v>
      </c>
      <c r="E2239" t="s">
        <v>653</v>
      </c>
      <c r="F2239">
        <v>18601.58</v>
      </c>
      <c r="G2239">
        <v>0</v>
      </c>
      <c r="H2239" t="s">
        <v>602</v>
      </c>
      <c r="I2239">
        <v>11793026.18</v>
      </c>
      <c r="J2239" t="s">
        <v>641</v>
      </c>
    </row>
    <row r="2240" spans="1:10">
      <c r="A2240">
        <v>11</v>
      </c>
      <c r="B2240">
        <v>13</v>
      </c>
      <c r="C2240" t="s">
        <v>678</v>
      </c>
      <c r="D2240" t="s">
        <v>685</v>
      </c>
      <c r="E2240" t="s">
        <v>653</v>
      </c>
      <c r="F2240">
        <v>4093.75</v>
      </c>
      <c r="G2240">
        <v>0</v>
      </c>
      <c r="H2240" t="s">
        <v>602</v>
      </c>
      <c r="I2240">
        <v>11797119.93</v>
      </c>
      <c r="J2240" t="s">
        <v>641</v>
      </c>
    </row>
    <row r="2241" spans="1:10">
      <c r="A2241">
        <v>11</v>
      </c>
      <c r="B2241">
        <v>13</v>
      </c>
      <c r="C2241" t="s">
        <v>678</v>
      </c>
      <c r="D2241" t="s">
        <v>657</v>
      </c>
      <c r="E2241" t="s">
        <v>653</v>
      </c>
      <c r="F2241">
        <v>4023.85</v>
      </c>
      <c r="G2241">
        <v>0</v>
      </c>
      <c r="H2241" t="s">
        <v>602</v>
      </c>
      <c r="I2241">
        <v>11801143.78</v>
      </c>
      <c r="J2241" t="s">
        <v>641</v>
      </c>
    </row>
    <row r="2242" spans="1:10">
      <c r="A2242">
        <v>11</v>
      </c>
      <c r="B2242">
        <v>13</v>
      </c>
      <c r="C2242" t="s">
        <v>678</v>
      </c>
      <c r="D2242" t="s">
        <v>675</v>
      </c>
      <c r="E2242" t="s">
        <v>653</v>
      </c>
      <c r="F2242">
        <v>1737.35</v>
      </c>
      <c r="G2242">
        <v>0</v>
      </c>
      <c r="H2242" t="s">
        <v>602</v>
      </c>
      <c r="I2242">
        <v>11802881.13</v>
      </c>
      <c r="J2242" t="s">
        <v>641</v>
      </c>
    </row>
    <row r="2243" spans="1:10">
      <c r="A2243">
        <v>11</v>
      </c>
      <c r="B2243">
        <v>13</v>
      </c>
      <c r="C2243" t="s">
        <v>678</v>
      </c>
      <c r="D2243" t="s">
        <v>680</v>
      </c>
      <c r="E2243" t="s">
        <v>653</v>
      </c>
      <c r="F2243">
        <v>1198.16</v>
      </c>
      <c r="G2243">
        <v>0</v>
      </c>
      <c r="H2243" t="s">
        <v>602</v>
      </c>
      <c r="I2243">
        <v>11804079.29</v>
      </c>
      <c r="J2243" t="s">
        <v>641</v>
      </c>
    </row>
    <row r="2244" hidden="1" spans="1:10">
      <c r="A2244">
        <v>11</v>
      </c>
      <c r="B2244">
        <v>14</v>
      </c>
      <c r="C2244" t="s">
        <v>681</v>
      </c>
      <c r="D2244" t="s">
        <v>682</v>
      </c>
      <c r="E2244" t="s">
        <v>671</v>
      </c>
      <c r="F2244">
        <v>0</v>
      </c>
      <c r="G2244">
        <v>3992.1</v>
      </c>
      <c r="H2244" t="s">
        <v>602</v>
      </c>
      <c r="I2244">
        <v>11800087.19</v>
      </c>
      <c r="J2244" t="s">
        <v>641</v>
      </c>
    </row>
    <row r="2245" hidden="1" spans="1:10">
      <c r="A2245">
        <v>11</v>
      </c>
      <c r="B2245">
        <v>14</v>
      </c>
      <c r="C2245" t="s">
        <v>681</v>
      </c>
      <c r="D2245" t="s">
        <v>750</v>
      </c>
      <c r="E2245" t="s">
        <v>671</v>
      </c>
      <c r="F2245">
        <v>0</v>
      </c>
      <c r="G2245">
        <v>36519.17</v>
      </c>
      <c r="H2245" t="s">
        <v>602</v>
      </c>
      <c r="I2245">
        <v>11763568.02</v>
      </c>
      <c r="J2245" t="s">
        <v>641</v>
      </c>
    </row>
    <row r="2246" hidden="1" spans="1:10">
      <c r="A2246">
        <v>11</v>
      </c>
      <c r="B2246">
        <v>14</v>
      </c>
      <c r="C2246" t="s">
        <v>681</v>
      </c>
      <c r="D2246" t="s">
        <v>679</v>
      </c>
      <c r="E2246" t="s">
        <v>671</v>
      </c>
      <c r="F2246">
        <v>0</v>
      </c>
      <c r="G2246">
        <v>1650.86</v>
      </c>
      <c r="H2246" t="s">
        <v>602</v>
      </c>
      <c r="I2246">
        <v>11761917.16</v>
      </c>
      <c r="J2246" t="s">
        <v>641</v>
      </c>
    </row>
    <row r="2247" hidden="1" spans="1:10">
      <c r="A2247">
        <v>11</v>
      </c>
      <c r="B2247">
        <v>14</v>
      </c>
      <c r="C2247" t="s">
        <v>681</v>
      </c>
      <c r="D2247" t="s">
        <v>683</v>
      </c>
      <c r="E2247" t="s">
        <v>671</v>
      </c>
      <c r="F2247">
        <v>0</v>
      </c>
      <c r="G2247">
        <v>6603.46</v>
      </c>
      <c r="H2247" t="s">
        <v>602</v>
      </c>
      <c r="I2247">
        <v>11755313.7</v>
      </c>
      <c r="J2247" t="s">
        <v>641</v>
      </c>
    </row>
    <row r="2248" spans="1:10">
      <c r="A2248">
        <v>11</v>
      </c>
      <c r="B2248">
        <v>14</v>
      </c>
      <c r="C2248" t="s">
        <v>681</v>
      </c>
      <c r="D2248" t="s">
        <v>668</v>
      </c>
      <c r="E2248" t="s">
        <v>697</v>
      </c>
      <c r="F2248">
        <v>18122.32</v>
      </c>
      <c r="G2248">
        <v>0</v>
      </c>
      <c r="H2248" t="s">
        <v>602</v>
      </c>
      <c r="I2248">
        <v>11773436.02</v>
      </c>
      <c r="J2248" t="s">
        <v>641</v>
      </c>
    </row>
    <row r="2249" spans="1:10">
      <c r="A2249">
        <v>11</v>
      </c>
      <c r="B2249">
        <v>14</v>
      </c>
      <c r="C2249" t="s">
        <v>681</v>
      </c>
      <c r="D2249" t="s">
        <v>675</v>
      </c>
      <c r="E2249" t="s">
        <v>697</v>
      </c>
      <c r="F2249">
        <v>5891.01</v>
      </c>
      <c r="G2249">
        <v>0</v>
      </c>
      <c r="H2249" t="s">
        <v>602</v>
      </c>
      <c r="I2249">
        <v>11779327.03</v>
      </c>
      <c r="J2249" t="s">
        <v>641</v>
      </c>
    </row>
    <row r="2250" spans="1:10">
      <c r="A2250">
        <v>11</v>
      </c>
      <c r="B2250">
        <v>14</v>
      </c>
      <c r="C2250" t="s">
        <v>681</v>
      </c>
      <c r="D2250" t="s">
        <v>673</v>
      </c>
      <c r="E2250" t="s">
        <v>697</v>
      </c>
      <c r="F2250">
        <v>38750.81</v>
      </c>
      <c r="G2250">
        <v>0</v>
      </c>
      <c r="H2250" t="s">
        <v>602</v>
      </c>
      <c r="I2250">
        <v>11818077.84</v>
      </c>
      <c r="J2250" t="s">
        <v>641</v>
      </c>
    </row>
    <row r="2251" spans="1:10">
      <c r="A2251">
        <v>11</v>
      </c>
      <c r="B2251">
        <v>14</v>
      </c>
      <c r="C2251" t="s">
        <v>681</v>
      </c>
      <c r="D2251" t="s">
        <v>657</v>
      </c>
      <c r="E2251" t="s">
        <v>697</v>
      </c>
      <c r="F2251">
        <v>16874.21</v>
      </c>
      <c r="G2251">
        <v>0</v>
      </c>
      <c r="H2251" t="s">
        <v>602</v>
      </c>
      <c r="I2251">
        <v>11834952.05</v>
      </c>
      <c r="J2251" t="s">
        <v>641</v>
      </c>
    </row>
    <row r="2252" spans="1:10">
      <c r="A2252">
        <v>11</v>
      </c>
      <c r="B2252">
        <v>14</v>
      </c>
      <c r="C2252" t="s">
        <v>681</v>
      </c>
      <c r="D2252" t="s">
        <v>680</v>
      </c>
      <c r="E2252" t="s">
        <v>697</v>
      </c>
      <c r="F2252">
        <v>549.16</v>
      </c>
      <c r="G2252">
        <v>0</v>
      </c>
      <c r="H2252" t="s">
        <v>602</v>
      </c>
      <c r="I2252">
        <v>11835501.21</v>
      </c>
      <c r="J2252" t="s">
        <v>641</v>
      </c>
    </row>
    <row r="2253" spans="1:10">
      <c r="A2253">
        <v>11</v>
      </c>
      <c r="B2253">
        <v>14</v>
      </c>
      <c r="C2253" t="s">
        <v>681</v>
      </c>
      <c r="D2253" t="s">
        <v>736</v>
      </c>
      <c r="E2253" t="s">
        <v>697</v>
      </c>
      <c r="F2253">
        <v>898.63</v>
      </c>
      <c r="G2253">
        <v>0</v>
      </c>
      <c r="H2253" t="s">
        <v>602</v>
      </c>
      <c r="I2253">
        <v>11836399.84</v>
      </c>
      <c r="J2253" t="s">
        <v>641</v>
      </c>
    </row>
    <row r="2254" spans="1:10">
      <c r="A2254">
        <v>11</v>
      </c>
      <c r="B2254">
        <v>14</v>
      </c>
      <c r="C2254" t="s">
        <v>681</v>
      </c>
      <c r="D2254" t="s">
        <v>685</v>
      </c>
      <c r="E2254" t="s">
        <v>697</v>
      </c>
      <c r="F2254">
        <v>4093.75</v>
      </c>
      <c r="G2254">
        <v>0</v>
      </c>
      <c r="H2254" t="s">
        <v>602</v>
      </c>
      <c r="I2254">
        <v>11840493.59</v>
      </c>
      <c r="J2254" t="s">
        <v>641</v>
      </c>
    </row>
    <row r="2255" hidden="1" spans="1:10">
      <c r="A2255">
        <v>11</v>
      </c>
      <c r="B2255">
        <v>15</v>
      </c>
      <c r="C2255" t="s">
        <v>688</v>
      </c>
      <c r="D2255" t="s">
        <v>683</v>
      </c>
      <c r="E2255" t="s">
        <v>671</v>
      </c>
      <c r="F2255">
        <v>0</v>
      </c>
      <c r="G2255">
        <v>2521.32</v>
      </c>
      <c r="H2255" t="s">
        <v>602</v>
      </c>
      <c r="I2255">
        <v>11837972.27</v>
      </c>
      <c r="J2255" t="s">
        <v>641</v>
      </c>
    </row>
    <row r="2256" hidden="1" spans="1:10">
      <c r="A2256">
        <v>11</v>
      </c>
      <c r="B2256">
        <v>15</v>
      </c>
      <c r="C2256" t="s">
        <v>688</v>
      </c>
      <c r="D2256" t="s">
        <v>682</v>
      </c>
      <c r="E2256" t="s">
        <v>671</v>
      </c>
      <c r="F2256">
        <v>0</v>
      </c>
      <c r="G2256">
        <v>4092.15</v>
      </c>
      <c r="H2256" t="s">
        <v>602</v>
      </c>
      <c r="I2256">
        <v>11833880.12</v>
      </c>
      <c r="J2256" t="s">
        <v>641</v>
      </c>
    </row>
    <row r="2257" hidden="1" spans="1:10">
      <c r="A2257">
        <v>11</v>
      </c>
      <c r="B2257">
        <v>15</v>
      </c>
      <c r="C2257" t="s">
        <v>688</v>
      </c>
      <c r="D2257" t="s">
        <v>750</v>
      </c>
      <c r="E2257" t="s">
        <v>671</v>
      </c>
      <c r="F2257">
        <v>0</v>
      </c>
      <c r="G2257">
        <v>17809.35</v>
      </c>
      <c r="H2257" t="s">
        <v>602</v>
      </c>
      <c r="I2257">
        <v>11816070.77</v>
      </c>
      <c r="J2257" t="s">
        <v>641</v>
      </c>
    </row>
    <row r="2258" hidden="1" spans="1:10">
      <c r="A2258">
        <v>11</v>
      </c>
      <c r="B2258">
        <v>15</v>
      </c>
      <c r="C2258" t="s">
        <v>688</v>
      </c>
      <c r="D2258" t="s">
        <v>639</v>
      </c>
      <c r="E2258" t="s">
        <v>671</v>
      </c>
      <c r="F2258">
        <v>0</v>
      </c>
      <c r="G2258">
        <v>850.45</v>
      </c>
      <c r="H2258" t="s">
        <v>602</v>
      </c>
      <c r="I2258">
        <v>11815220.32</v>
      </c>
      <c r="J2258" t="s">
        <v>641</v>
      </c>
    </row>
    <row r="2259" hidden="1" spans="1:10">
      <c r="A2259">
        <v>11</v>
      </c>
      <c r="B2259">
        <v>15</v>
      </c>
      <c r="C2259" t="s">
        <v>688</v>
      </c>
      <c r="D2259" t="s">
        <v>793</v>
      </c>
      <c r="E2259" t="s">
        <v>671</v>
      </c>
      <c r="F2259">
        <v>0</v>
      </c>
      <c r="G2259">
        <v>820.43</v>
      </c>
      <c r="H2259" t="s">
        <v>602</v>
      </c>
      <c r="I2259">
        <v>11814399.89</v>
      </c>
      <c r="J2259" t="s">
        <v>641</v>
      </c>
    </row>
    <row r="2260" spans="1:10">
      <c r="A2260">
        <v>11</v>
      </c>
      <c r="B2260">
        <v>15</v>
      </c>
      <c r="C2260" t="s">
        <v>688</v>
      </c>
      <c r="D2260" t="s">
        <v>675</v>
      </c>
      <c r="E2260" t="s">
        <v>653</v>
      </c>
      <c r="F2260">
        <v>2576.07</v>
      </c>
      <c r="G2260">
        <v>0</v>
      </c>
      <c r="H2260" t="s">
        <v>602</v>
      </c>
      <c r="I2260">
        <v>11816975.96</v>
      </c>
      <c r="J2260" t="s">
        <v>641</v>
      </c>
    </row>
    <row r="2261" spans="1:10">
      <c r="A2261">
        <v>11</v>
      </c>
      <c r="B2261">
        <v>15</v>
      </c>
      <c r="C2261" t="s">
        <v>688</v>
      </c>
      <c r="D2261" t="s">
        <v>668</v>
      </c>
      <c r="E2261" t="s">
        <v>653</v>
      </c>
      <c r="F2261">
        <v>6190.54</v>
      </c>
      <c r="G2261">
        <v>0</v>
      </c>
      <c r="H2261" t="s">
        <v>602</v>
      </c>
      <c r="I2261">
        <v>11823166.5</v>
      </c>
      <c r="J2261" t="s">
        <v>641</v>
      </c>
    </row>
    <row r="2262" spans="1:10">
      <c r="A2262">
        <v>11</v>
      </c>
      <c r="B2262">
        <v>15</v>
      </c>
      <c r="C2262" t="s">
        <v>688</v>
      </c>
      <c r="D2262" t="s">
        <v>657</v>
      </c>
      <c r="E2262" t="s">
        <v>653</v>
      </c>
      <c r="F2262">
        <v>15436.4</v>
      </c>
      <c r="G2262">
        <v>0</v>
      </c>
      <c r="H2262" t="s">
        <v>602</v>
      </c>
      <c r="I2262">
        <v>11838602.9</v>
      </c>
      <c r="J2262" t="s">
        <v>641</v>
      </c>
    </row>
    <row r="2263" spans="1:10">
      <c r="A2263">
        <v>11</v>
      </c>
      <c r="B2263">
        <v>15</v>
      </c>
      <c r="C2263" t="s">
        <v>688</v>
      </c>
      <c r="D2263" t="s">
        <v>685</v>
      </c>
      <c r="E2263" t="s">
        <v>653</v>
      </c>
      <c r="F2263">
        <v>8287.34</v>
      </c>
      <c r="G2263">
        <v>0</v>
      </c>
      <c r="H2263" t="s">
        <v>602</v>
      </c>
      <c r="I2263">
        <v>11846890.24</v>
      </c>
      <c r="J2263" t="s">
        <v>641</v>
      </c>
    </row>
    <row r="2264" spans="1:10">
      <c r="A2264">
        <v>11</v>
      </c>
      <c r="B2264">
        <v>15</v>
      </c>
      <c r="C2264" t="s">
        <v>688</v>
      </c>
      <c r="D2264" t="s">
        <v>680</v>
      </c>
      <c r="E2264" t="s">
        <v>653</v>
      </c>
      <c r="F2264">
        <v>6100.65</v>
      </c>
      <c r="G2264">
        <v>0</v>
      </c>
      <c r="H2264" t="s">
        <v>602</v>
      </c>
      <c r="I2264">
        <v>11852990.89</v>
      </c>
      <c r="J2264" t="s">
        <v>641</v>
      </c>
    </row>
    <row r="2265" spans="1:10">
      <c r="A2265">
        <v>11</v>
      </c>
      <c r="B2265">
        <v>15</v>
      </c>
      <c r="C2265" t="s">
        <v>688</v>
      </c>
      <c r="D2265" t="s">
        <v>736</v>
      </c>
      <c r="E2265" t="s">
        <v>653</v>
      </c>
      <c r="F2265">
        <v>918.6</v>
      </c>
      <c r="G2265">
        <v>0</v>
      </c>
      <c r="H2265" t="s">
        <v>602</v>
      </c>
      <c r="I2265">
        <v>11853909.49</v>
      </c>
      <c r="J2265" t="s">
        <v>641</v>
      </c>
    </row>
    <row r="2266" hidden="1" spans="1:10">
      <c r="A2266">
        <v>11</v>
      </c>
      <c r="B2266">
        <v>18</v>
      </c>
      <c r="C2266" t="s">
        <v>689</v>
      </c>
      <c r="D2266" t="s">
        <v>683</v>
      </c>
      <c r="E2266" t="s">
        <v>671</v>
      </c>
      <c r="F2266">
        <v>0</v>
      </c>
      <c r="G2266">
        <v>2441.28</v>
      </c>
      <c r="H2266" t="s">
        <v>602</v>
      </c>
      <c r="I2266">
        <v>11851468.21</v>
      </c>
      <c r="J2266" t="s">
        <v>641</v>
      </c>
    </row>
    <row r="2267" hidden="1" spans="1:10">
      <c r="A2267">
        <v>11</v>
      </c>
      <c r="B2267">
        <v>18</v>
      </c>
      <c r="C2267" t="s">
        <v>689</v>
      </c>
      <c r="D2267" t="s">
        <v>661</v>
      </c>
      <c r="E2267" t="s">
        <v>671</v>
      </c>
      <c r="F2267">
        <v>0</v>
      </c>
      <c r="G2267">
        <v>11886.25</v>
      </c>
      <c r="H2267" t="s">
        <v>602</v>
      </c>
      <c r="I2267">
        <v>11839581.96</v>
      </c>
      <c r="J2267" t="s">
        <v>641</v>
      </c>
    </row>
    <row r="2268" hidden="1" spans="1:10">
      <c r="A2268">
        <v>11</v>
      </c>
      <c r="B2268">
        <v>18</v>
      </c>
      <c r="C2268" t="s">
        <v>689</v>
      </c>
      <c r="D2268" t="s">
        <v>672</v>
      </c>
      <c r="E2268" t="s">
        <v>671</v>
      </c>
      <c r="F2268">
        <v>0</v>
      </c>
      <c r="G2268">
        <v>26113.7</v>
      </c>
      <c r="H2268" t="s">
        <v>602</v>
      </c>
      <c r="I2268">
        <v>11813468.26</v>
      </c>
      <c r="J2268" t="s">
        <v>641</v>
      </c>
    </row>
    <row r="2269" hidden="1" spans="1:10">
      <c r="A2269">
        <v>11</v>
      </c>
      <c r="B2269">
        <v>18</v>
      </c>
      <c r="C2269" t="s">
        <v>689</v>
      </c>
      <c r="D2269" t="s">
        <v>711</v>
      </c>
      <c r="E2269" t="s">
        <v>671</v>
      </c>
      <c r="F2269">
        <v>0</v>
      </c>
      <c r="G2269">
        <v>19620.31</v>
      </c>
      <c r="H2269" t="s">
        <v>602</v>
      </c>
      <c r="I2269">
        <v>11793847.95</v>
      </c>
      <c r="J2269" t="s">
        <v>641</v>
      </c>
    </row>
    <row r="2270" spans="1:10">
      <c r="A2270">
        <v>11</v>
      </c>
      <c r="B2270">
        <v>18</v>
      </c>
      <c r="C2270" t="s">
        <v>689</v>
      </c>
      <c r="D2270" t="s">
        <v>708</v>
      </c>
      <c r="E2270" t="s">
        <v>697</v>
      </c>
      <c r="F2270">
        <v>7159.04</v>
      </c>
      <c r="G2270">
        <v>0</v>
      </c>
      <c r="H2270" t="s">
        <v>602</v>
      </c>
      <c r="I2270">
        <v>11801006.99</v>
      </c>
      <c r="J2270" t="s">
        <v>641</v>
      </c>
    </row>
    <row r="2271" spans="1:10">
      <c r="A2271">
        <v>11</v>
      </c>
      <c r="B2271">
        <v>18</v>
      </c>
      <c r="C2271" t="s">
        <v>689</v>
      </c>
      <c r="D2271" t="s">
        <v>667</v>
      </c>
      <c r="E2271" t="s">
        <v>697</v>
      </c>
      <c r="F2271">
        <v>76762.76</v>
      </c>
      <c r="G2271">
        <v>0</v>
      </c>
      <c r="H2271" t="s">
        <v>602</v>
      </c>
      <c r="I2271">
        <v>11877769.75</v>
      </c>
      <c r="J2271" t="s">
        <v>641</v>
      </c>
    </row>
    <row r="2272" spans="1:10">
      <c r="A2272">
        <v>11</v>
      </c>
      <c r="B2272">
        <v>18</v>
      </c>
      <c r="C2272" t="s">
        <v>689</v>
      </c>
      <c r="D2272" t="s">
        <v>668</v>
      </c>
      <c r="E2272" t="s">
        <v>697</v>
      </c>
      <c r="F2272">
        <v>6090.7</v>
      </c>
      <c r="G2272">
        <v>0</v>
      </c>
      <c r="H2272" t="s">
        <v>602</v>
      </c>
      <c r="I2272">
        <v>11883860.45</v>
      </c>
      <c r="J2272" t="s">
        <v>641</v>
      </c>
    </row>
    <row r="2273" spans="1:10">
      <c r="A2273">
        <v>11</v>
      </c>
      <c r="B2273">
        <v>18</v>
      </c>
      <c r="C2273" t="s">
        <v>689</v>
      </c>
      <c r="D2273" t="s">
        <v>675</v>
      </c>
      <c r="E2273" t="s">
        <v>697</v>
      </c>
      <c r="F2273">
        <v>2516.16</v>
      </c>
      <c r="G2273">
        <v>0</v>
      </c>
      <c r="H2273" t="s">
        <v>602</v>
      </c>
      <c r="I2273">
        <v>11886376.61</v>
      </c>
      <c r="J2273" t="s">
        <v>641</v>
      </c>
    </row>
    <row r="2274" spans="1:10">
      <c r="A2274">
        <v>11</v>
      </c>
      <c r="B2274">
        <v>18</v>
      </c>
      <c r="C2274" t="s">
        <v>689</v>
      </c>
      <c r="D2274" t="s">
        <v>673</v>
      </c>
      <c r="E2274" t="s">
        <v>697</v>
      </c>
      <c r="F2274">
        <v>13489.39</v>
      </c>
      <c r="G2274">
        <v>0</v>
      </c>
      <c r="H2274" t="s">
        <v>602</v>
      </c>
      <c r="I2274">
        <v>11899866</v>
      </c>
      <c r="J2274" t="s">
        <v>641</v>
      </c>
    </row>
    <row r="2275" spans="1:10">
      <c r="A2275">
        <v>11</v>
      </c>
      <c r="B2275">
        <v>18</v>
      </c>
      <c r="C2275" t="s">
        <v>689</v>
      </c>
      <c r="D2275" t="s">
        <v>687</v>
      </c>
      <c r="E2275" t="s">
        <v>697</v>
      </c>
      <c r="F2275">
        <v>5491.61</v>
      </c>
      <c r="G2275">
        <v>0</v>
      </c>
      <c r="H2275" t="s">
        <v>602</v>
      </c>
      <c r="I2275">
        <v>11905357.61</v>
      </c>
      <c r="J2275" t="s">
        <v>641</v>
      </c>
    </row>
    <row r="2276" spans="1:10">
      <c r="A2276">
        <v>11</v>
      </c>
      <c r="B2276">
        <v>18</v>
      </c>
      <c r="C2276" t="s">
        <v>689</v>
      </c>
      <c r="D2276" t="s">
        <v>685</v>
      </c>
      <c r="E2276" t="s">
        <v>697</v>
      </c>
      <c r="F2276">
        <v>8387.18</v>
      </c>
      <c r="G2276">
        <v>0</v>
      </c>
      <c r="H2276" t="s">
        <v>602</v>
      </c>
      <c r="I2276">
        <v>11913744.79</v>
      </c>
      <c r="J2276" t="s">
        <v>641</v>
      </c>
    </row>
    <row r="2277" spans="1:10">
      <c r="A2277">
        <v>11</v>
      </c>
      <c r="B2277">
        <v>18</v>
      </c>
      <c r="C2277" t="s">
        <v>689</v>
      </c>
      <c r="D2277" t="s">
        <v>721</v>
      </c>
      <c r="E2277" t="s">
        <v>697</v>
      </c>
      <c r="F2277">
        <v>56743.33</v>
      </c>
      <c r="G2277">
        <v>0</v>
      </c>
      <c r="H2277" t="s">
        <v>602</v>
      </c>
      <c r="I2277">
        <v>11970488.12</v>
      </c>
      <c r="J2277" t="s">
        <v>641</v>
      </c>
    </row>
    <row r="2278" spans="1:10">
      <c r="A2278">
        <v>11</v>
      </c>
      <c r="B2278">
        <v>18</v>
      </c>
      <c r="C2278" t="s">
        <v>689</v>
      </c>
      <c r="D2278" t="s">
        <v>657</v>
      </c>
      <c r="E2278" t="s">
        <v>697</v>
      </c>
      <c r="F2278">
        <v>47677.18</v>
      </c>
      <c r="G2278">
        <v>0</v>
      </c>
      <c r="H2278" t="s">
        <v>602</v>
      </c>
      <c r="I2278">
        <v>12018165.3</v>
      </c>
      <c r="J2278" t="s">
        <v>641</v>
      </c>
    </row>
    <row r="2279" hidden="1" spans="1:10">
      <c r="A2279">
        <v>11</v>
      </c>
      <c r="B2279">
        <v>19</v>
      </c>
      <c r="C2279" t="s">
        <v>691</v>
      </c>
      <c r="D2279" t="s">
        <v>696</v>
      </c>
      <c r="E2279" t="s">
        <v>671</v>
      </c>
      <c r="F2279">
        <v>0</v>
      </c>
      <c r="G2279">
        <v>1780.93</v>
      </c>
      <c r="H2279" t="s">
        <v>602</v>
      </c>
      <c r="I2279">
        <v>12016384.37</v>
      </c>
      <c r="J2279" t="s">
        <v>641</v>
      </c>
    </row>
    <row r="2280" hidden="1" spans="1:10">
      <c r="A2280">
        <v>11</v>
      </c>
      <c r="B2280">
        <v>19</v>
      </c>
      <c r="C2280" t="s">
        <v>691</v>
      </c>
      <c r="D2280" t="s">
        <v>682</v>
      </c>
      <c r="E2280" t="s">
        <v>671</v>
      </c>
      <c r="F2280">
        <v>0</v>
      </c>
      <c r="G2280">
        <v>4142.17</v>
      </c>
      <c r="H2280" t="s">
        <v>602</v>
      </c>
      <c r="I2280">
        <v>12012242.2</v>
      </c>
      <c r="J2280" t="s">
        <v>641</v>
      </c>
    </row>
    <row r="2281" hidden="1" spans="1:10">
      <c r="A2281">
        <v>11</v>
      </c>
      <c r="B2281">
        <v>19</v>
      </c>
      <c r="C2281" t="s">
        <v>691</v>
      </c>
      <c r="D2281" t="s">
        <v>711</v>
      </c>
      <c r="E2281" t="s">
        <v>671</v>
      </c>
      <c r="F2281">
        <v>0</v>
      </c>
      <c r="G2281">
        <v>4712.48</v>
      </c>
      <c r="H2281" t="s">
        <v>602</v>
      </c>
      <c r="I2281">
        <v>12007529.72</v>
      </c>
      <c r="J2281" t="s">
        <v>641</v>
      </c>
    </row>
    <row r="2282" hidden="1" spans="1:10">
      <c r="A2282">
        <v>11</v>
      </c>
      <c r="B2282">
        <v>19</v>
      </c>
      <c r="C2282" t="s">
        <v>691</v>
      </c>
      <c r="D2282" t="s">
        <v>672</v>
      </c>
      <c r="E2282" t="s">
        <v>671</v>
      </c>
      <c r="F2282">
        <v>0</v>
      </c>
      <c r="G2282">
        <v>26113.71</v>
      </c>
      <c r="H2282" t="s">
        <v>602</v>
      </c>
      <c r="I2282">
        <v>11981416.01</v>
      </c>
      <c r="J2282" t="s">
        <v>641</v>
      </c>
    </row>
    <row r="2283" hidden="1" spans="1:10">
      <c r="A2283">
        <v>11</v>
      </c>
      <c r="B2283">
        <v>19</v>
      </c>
      <c r="C2283" t="s">
        <v>691</v>
      </c>
      <c r="D2283" t="s">
        <v>646</v>
      </c>
      <c r="E2283" t="s">
        <v>671</v>
      </c>
      <c r="F2283">
        <v>0</v>
      </c>
      <c r="G2283">
        <v>4282.27</v>
      </c>
      <c r="H2283" t="s">
        <v>602</v>
      </c>
      <c r="I2283">
        <v>11977133.74</v>
      </c>
      <c r="J2283" t="s">
        <v>641</v>
      </c>
    </row>
    <row r="2284" hidden="1" spans="1:10">
      <c r="A2284">
        <v>11</v>
      </c>
      <c r="B2284">
        <v>19</v>
      </c>
      <c r="C2284" t="s">
        <v>691</v>
      </c>
      <c r="D2284" t="s">
        <v>683</v>
      </c>
      <c r="E2284" t="s">
        <v>671</v>
      </c>
      <c r="F2284">
        <v>0</v>
      </c>
      <c r="G2284">
        <v>1580.83</v>
      </c>
      <c r="H2284" t="s">
        <v>602</v>
      </c>
      <c r="I2284">
        <v>11975552.91</v>
      </c>
      <c r="J2284" t="s">
        <v>641</v>
      </c>
    </row>
    <row r="2285" hidden="1" spans="1:10">
      <c r="A2285">
        <v>11</v>
      </c>
      <c r="B2285">
        <v>19</v>
      </c>
      <c r="C2285" t="s">
        <v>691</v>
      </c>
      <c r="D2285" t="s">
        <v>663</v>
      </c>
      <c r="E2285" t="s">
        <v>671</v>
      </c>
      <c r="F2285">
        <v>0</v>
      </c>
      <c r="G2285">
        <v>1380.72</v>
      </c>
      <c r="H2285" t="s">
        <v>602</v>
      </c>
      <c r="I2285">
        <v>11974172.19</v>
      </c>
      <c r="J2285" t="s">
        <v>641</v>
      </c>
    </row>
    <row r="2286" spans="1:10">
      <c r="A2286">
        <v>11</v>
      </c>
      <c r="B2286">
        <v>19</v>
      </c>
      <c r="C2286" t="s">
        <v>691</v>
      </c>
      <c r="D2286" t="s">
        <v>657</v>
      </c>
      <c r="E2286" t="s">
        <v>653</v>
      </c>
      <c r="F2286">
        <v>19190.69</v>
      </c>
      <c r="G2286">
        <v>0</v>
      </c>
      <c r="H2286" t="s">
        <v>602</v>
      </c>
      <c r="I2286">
        <v>11993362.88</v>
      </c>
      <c r="J2286" t="s">
        <v>641</v>
      </c>
    </row>
    <row r="2287" spans="1:10">
      <c r="A2287">
        <v>11</v>
      </c>
      <c r="B2287">
        <v>19</v>
      </c>
      <c r="C2287" t="s">
        <v>691</v>
      </c>
      <c r="D2287" t="s">
        <v>673</v>
      </c>
      <c r="E2287" t="s">
        <v>653</v>
      </c>
      <c r="F2287">
        <v>39968.95</v>
      </c>
      <c r="G2287">
        <v>0</v>
      </c>
      <c r="H2287" t="s">
        <v>602</v>
      </c>
      <c r="I2287">
        <v>12033331.83</v>
      </c>
      <c r="J2287" t="s">
        <v>641</v>
      </c>
    </row>
    <row r="2288" spans="1:10">
      <c r="A2288">
        <v>11</v>
      </c>
      <c r="B2288">
        <v>19</v>
      </c>
      <c r="C2288" t="s">
        <v>691</v>
      </c>
      <c r="D2288" t="s">
        <v>708</v>
      </c>
      <c r="E2288" t="s">
        <v>653</v>
      </c>
      <c r="F2288">
        <v>1108.3</v>
      </c>
      <c r="G2288">
        <v>0</v>
      </c>
      <c r="H2288" t="s">
        <v>602</v>
      </c>
      <c r="I2288">
        <v>12034440.13</v>
      </c>
      <c r="J2288" t="s">
        <v>641</v>
      </c>
    </row>
    <row r="2289" spans="1:10">
      <c r="A2289">
        <v>11</v>
      </c>
      <c r="B2289">
        <v>19</v>
      </c>
      <c r="C2289" t="s">
        <v>691</v>
      </c>
      <c r="D2289" t="s">
        <v>675</v>
      </c>
      <c r="E2289" t="s">
        <v>653</v>
      </c>
      <c r="F2289">
        <v>1617.53</v>
      </c>
      <c r="G2289">
        <v>0</v>
      </c>
      <c r="H2289" t="s">
        <v>602</v>
      </c>
      <c r="I2289">
        <v>12036057.66</v>
      </c>
      <c r="J2289" t="s">
        <v>641</v>
      </c>
    </row>
    <row r="2290" hidden="1" spans="1:10">
      <c r="A2290">
        <v>11</v>
      </c>
      <c r="B2290">
        <v>20</v>
      </c>
      <c r="C2290" t="s">
        <v>694</v>
      </c>
      <c r="D2290" t="s">
        <v>696</v>
      </c>
      <c r="E2290" t="s">
        <v>671</v>
      </c>
      <c r="F2290">
        <v>0</v>
      </c>
      <c r="G2290">
        <v>860.45</v>
      </c>
      <c r="H2290" t="s">
        <v>602</v>
      </c>
      <c r="I2290">
        <v>12035197.21</v>
      </c>
      <c r="J2290" t="s">
        <v>641</v>
      </c>
    </row>
    <row r="2291" hidden="1" spans="1:10">
      <c r="A2291">
        <v>11</v>
      </c>
      <c r="B2291">
        <v>20</v>
      </c>
      <c r="C2291" t="s">
        <v>694</v>
      </c>
      <c r="D2291" t="s">
        <v>711</v>
      </c>
      <c r="E2291" t="s">
        <v>671</v>
      </c>
      <c r="F2291">
        <v>0</v>
      </c>
      <c r="G2291">
        <v>4582.42</v>
      </c>
      <c r="H2291" t="s">
        <v>602</v>
      </c>
      <c r="I2291">
        <v>12030614.79</v>
      </c>
      <c r="J2291" t="s">
        <v>641</v>
      </c>
    </row>
    <row r="2292" hidden="1" spans="1:10">
      <c r="A2292">
        <v>11</v>
      </c>
      <c r="B2292">
        <v>20</v>
      </c>
      <c r="C2292" t="s">
        <v>694</v>
      </c>
      <c r="D2292" t="s">
        <v>646</v>
      </c>
      <c r="E2292" t="s">
        <v>671</v>
      </c>
      <c r="F2292">
        <v>0</v>
      </c>
      <c r="G2292">
        <v>1010.54</v>
      </c>
      <c r="H2292" t="s">
        <v>602</v>
      </c>
      <c r="I2292">
        <v>12029604.25</v>
      </c>
      <c r="J2292" t="s">
        <v>641</v>
      </c>
    </row>
    <row r="2293" hidden="1" spans="1:10">
      <c r="A2293">
        <v>11</v>
      </c>
      <c r="B2293">
        <v>20</v>
      </c>
      <c r="C2293" t="s">
        <v>694</v>
      </c>
      <c r="D2293" t="s">
        <v>683</v>
      </c>
      <c r="E2293" t="s">
        <v>671</v>
      </c>
      <c r="F2293">
        <v>0</v>
      </c>
      <c r="G2293">
        <v>800.42</v>
      </c>
      <c r="H2293" t="s">
        <v>602</v>
      </c>
      <c r="I2293">
        <v>12028803.83</v>
      </c>
      <c r="J2293" t="s">
        <v>641</v>
      </c>
    </row>
    <row r="2294" hidden="1" spans="1:10">
      <c r="A2294">
        <v>11</v>
      </c>
      <c r="B2294">
        <v>20</v>
      </c>
      <c r="C2294" t="s">
        <v>694</v>
      </c>
      <c r="D2294" t="s">
        <v>679</v>
      </c>
      <c r="E2294" t="s">
        <v>671</v>
      </c>
      <c r="F2294">
        <v>0</v>
      </c>
      <c r="G2294">
        <v>640.34</v>
      </c>
      <c r="H2294" t="s">
        <v>602</v>
      </c>
      <c r="I2294">
        <v>12028163.49</v>
      </c>
      <c r="J2294" t="s">
        <v>641</v>
      </c>
    </row>
    <row r="2295" spans="1:10">
      <c r="A2295">
        <v>11</v>
      </c>
      <c r="B2295">
        <v>20</v>
      </c>
      <c r="C2295" t="s">
        <v>694</v>
      </c>
      <c r="D2295" t="s">
        <v>657</v>
      </c>
      <c r="E2295" t="s">
        <v>653</v>
      </c>
      <c r="F2295">
        <v>9345.7</v>
      </c>
      <c r="G2295">
        <v>0</v>
      </c>
      <c r="H2295" t="s">
        <v>602</v>
      </c>
      <c r="I2295">
        <v>12037509.19</v>
      </c>
      <c r="J2295" t="s">
        <v>641</v>
      </c>
    </row>
    <row r="2296" hidden="1" spans="1:10">
      <c r="A2296">
        <v>11</v>
      </c>
      <c r="B2296">
        <v>21</v>
      </c>
      <c r="C2296" t="s">
        <v>698</v>
      </c>
      <c r="D2296" t="s">
        <v>711</v>
      </c>
      <c r="E2296" t="s">
        <v>671</v>
      </c>
      <c r="F2296">
        <v>0</v>
      </c>
      <c r="G2296">
        <v>10865.71</v>
      </c>
      <c r="H2296" t="s">
        <v>602</v>
      </c>
      <c r="I2296">
        <v>12026643.48</v>
      </c>
      <c r="J2296" t="s">
        <v>641</v>
      </c>
    </row>
    <row r="2297" hidden="1" spans="1:10">
      <c r="A2297">
        <v>11</v>
      </c>
      <c r="B2297">
        <v>21</v>
      </c>
      <c r="C2297" t="s">
        <v>698</v>
      </c>
      <c r="D2297" t="s">
        <v>672</v>
      </c>
      <c r="E2297" t="s">
        <v>671</v>
      </c>
      <c r="F2297">
        <v>0</v>
      </c>
      <c r="G2297">
        <v>12836.74</v>
      </c>
      <c r="H2297" t="s">
        <v>602</v>
      </c>
      <c r="I2297">
        <v>12013806.74</v>
      </c>
      <c r="J2297" t="s">
        <v>641</v>
      </c>
    </row>
    <row r="2298" hidden="1" spans="1:10">
      <c r="A2298">
        <v>11</v>
      </c>
      <c r="B2298">
        <v>21</v>
      </c>
      <c r="C2298" t="s">
        <v>698</v>
      </c>
      <c r="D2298" t="s">
        <v>646</v>
      </c>
      <c r="E2298" t="s">
        <v>671</v>
      </c>
      <c r="F2298">
        <v>0</v>
      </c>
      <c r="G2298">
        <v>1951.02</v>
      </c>
      <c r="H2298" t="s">
        <v>602</v>
      </c>
      <c r="I2298">
        <v>12011855.72</v>
      </c>
      <c r="J2298" t="s">
        <v>641</v>
      </c>
    </row>
    <row r="2299" hidden="1" spans="1:10">
      <c r="A2299">
        <v>11</v>
      </c>
      <c r="B2299">
        <v>21</v>
      </c>
      <c r="C2299" t="s">
        <v>698</v>
      </c>
      <c r="D2299" t="s">
        <v>745</v>
      </c>
      <c r="E2299" t="s">
        <v>671</v>
      </c>
      <c r="F2299">
        <v>0</v>
      </c>
      <c r="G2299">
        <v>36789.31</v>
      </c>
      <c r="H2299" t="s">
        <v>602</v>
      </c>
      <c r="I2299">
        <v>11975066.41</v>
      </c>
      <c r="J2299" t="s">
        <v>641</v>
      </c>
    </row>
    <row r="2300" hidden="1" spans="1:10">
      <c r="A2300">
        <v>11</v>
      </c>
      <c r="B2300">
        <v>21</v>
      </c>
      <c r="C2300" t="s">
        <v>698</v>
      </c>
      <c r="D2300" t="s">
        <v>661</v>
      </c>
      <c r="E2300" t="s">
        <v>671</v>
      </c>
      <c r="F2300">
        <v>0</v>
      </c>
      <c r="G2300">
        <v>5893.1</v>
      </c>
      <c r="H2300" t="s">
        <v>602</v>
      </c>
      <c r="I2300">
        <v>11969173.31</v>
      </c>
      <c r="J2300" t="s">
        <v>641</v>
      </c>
    </row>
    <row r="2301" hidden="1" spans="1:10">
      <c r="A2301">
        <v>11</v>
      </c>
      <c r="B2301">
        <v>21</v>
      </c>
      <c r="C2301" t="s">
        <v>698</v>
      </c>
      <c r="D2301" t="s">
        <v>683</v>
      </c>
      <c r="E2301" t="s">
        <v>671</v>
      </c>
      <c r="F2301">
        <v>0</v>
      </c>
      <c r="G2301">
        <v>800.42</v>
      </c>
      <c r="H2301" t="s">
        <v>602</v>
      </c>
      <c r="I2301">
        <v>11968372.89</v>
      </c>
      <c r="J2301" t="s">
        <v>641</v>
      </c>
    </row>
    <row r="2302" hidden="1" spans="1:10">
      <c r="A2302">
        <v>11</v>
      </c>
      <c r="B2302">
        <v>21</v>
      </c>
      <c r="C2302" t="s">
        <v>698</v>
      </c>
      <c r="D2302" t="s">
        <v>679</v>
      </c>
      <c r="E2302" t="s">
        <v>671</v>
      </c>
      <c r="F2302">
        <v>0</v>
      </c>
      <c r="G2302">
        <v>630.34</v>
      </c>
      <c r="H2302" t="s">
        <v>602</v>
      </c>
      <c r="I2302">
        <v>11967742.55</v>
      </c>
      <c r="J2302" t="s">
        <v>641</v>
      </c>
    </row>
    <row r="2303" spans="1:10">
      <c r="A2303">
        <v>11</v>
      </c>
      <c r="B2303">
        <v>21</v>
      </c>
      <c r="C2303" t="s">
        <v>698</v>
      </c>
      <c r="D2303" t="s">
        <v>721</v>
      </c>
      <c r="E2303" t="s">
        <v>653</v>
      </c>
      <c r="F2303">
        <v>19969.5</v>
      </c>
      <c r="G2303">
        <v>0</v>
      </c>
      <c r="H2303" t="s">
        <v>602</v>
      </c>
      <c r="I2303">
        <v>11987712.05</v>
      </c>
      <c r="J2303" t="s">
        <v>641</v>
      </c>
    </row>
    <row r="2304" spans="1:10">
      <c r="A2304">
        <v>11</v>
      </c>
      <c r="B2304">
        <v>21</v>
      </c>
      <c r="C2304" t="s">
        <v>698</v>
      </c>
      <c r="D2304" t="s">
        <v>657</v>
      </c>
      <c r="E2304" t="s">
        <v>653</v>
      </c>
      <c r="F2304">
        <v>2076.83</v>
      </c>
      <c r="G2304">
        <v>0</v>
      </c>
      <c r="H2304" t="s">
        <v>602</v>
      </c>
      <c r="I2304">
        <v>11989788.88</v>
      </c>
      <c r="J2304" t="s">
        <v>641</v>
      </c>
    </row>
    <row r="2305" spans="1:10">
      <c r="A2305">
        <v>11</v>
      </c>
      <c r="B2305">
        <v>21</v>
      </c>
      <c r="C2305" t="s">
        <v>698</v>
      </c>
      <c r="D2305" t="s">
        <v>675</v>
      </c>
      <c r="E2305" t="s">
        <v>653</v>
      </c>
      <c r="F2305">
        <v>818.75</v>
      </c>
      <c r="G2305">
        <v>0</v>
      </c>
      <c r="H2305" t="s">
        <v>602</v>
      </c>
      <c r="I2305">
        <v>11990607.63</v>
      </c>
      <c r="J2305" t="s">
        <v>641</v>
      </c>
    </row>
    <row r="2306" spans="1:10">
      <c r="A2306">
        <v>11</v>
      </c>
      <c r="B2306">
        <v>21</v>
      </c>
      <c r="C2306" t="s">
        <v>698</v>
      </c>
      <c r="D2306" t="s">
        <v>685</v>
      </c>
      <c r="E2306" t="s">
        <v>653</v>
      </c>
      <c r="F2306">
        <v>4193.59</v>
      </c>
      <c r="G2306">
        <v>0</v>
      </c>
      <c r="H2306" t="s">
        <v>602</v>
      </c>
      <c r="I2306">
        <v>11994801.22</v>
      </c>
      <c r="J2306" t="s">
        <v>641</v>
      </c>
    </row>
    <row r="2307" hidden="1" spans="1:10">
      <c r="A2307">
        <v>11</v>
      </c>
      <c r="B2307">
        <v>22</v>
      </c>
      <c r="C2307" t="s">
        <v>700</v>
      </c>
      <c r="D2307" t="s">
        <v>682</v>
      </c>
      <c r="E2307" t="s">
        <v>671</v>
      </c>
      <c r="F2307">
        <v>0</v>
      </c>
      <c r="G2307">
        <v>11986.3</v>
      </c>
      <c r="H2307" t="s">
        <v>602</v>
      </c>
      <c r="I2307">
        <v>11982814.92</v>
      </c>
      <c r="J2307" t="s">
        <v>641</v>
      </c>
    </row>
    <row r="2308" hidden="1" spans="1:10">
      <c r="A2308">
        <v>11</v>
      </c>
      <c r="B2308">
        <v>22</v>
      </c>
      <c r="C2308" t="s">
        <v>700</v>
      </c>
      <c r="D2308" t="s">
        <v>672</v>
      </c>
      <c r="E2308" t="s">
        <v>671</v>
      </c>
      <c r="F2308">
        <v>0</v>
      </c>
      <c r="G2308">
        <v>37569.73</v>
      </c>
      <c r="H2308" t="s">
        <v>602</v>
      </c>
      <c r="I2308">
        <v>11945245.19</v>
      </c>
      <c r="J2308" t="s">
        <v>641</v>
      </c>
    </row>
    <row r="2309" hidden="1" spans="1:10">
      <c r="A2309">
        <v>11</v>
      </c>
      <c r="B2309">
        <v>22</v>
      </c>
      <c r="C2309" t="s">
        <v>700</v>
      </c>
      <c r="D2309" t="s">
        <v>745</v>
      </c>
      <c r="E2309" t="s">
        <v>671</v>
      </c>
      <c r="F2309">
        <v>0</v>
      </c>
      <c r="G2309">
        <v>72818.21</v>
      </c>
      <c r="H2309" t="s">
        <v>602</v>
      </c>
      <c r="I2309">
        <v>11872426.98</v>
      </c>
      <c r="J2309" t="s">
        <v>641</v>
      </c>
    </row>
    <row r="2310" hidden="1" spans="1:10">
      <c r="A2310">
        <v>11</v>
      </c>
      <c r="B2310">
        <v>22</v>
      </c>
      <c r="C2310" t="s">
        <v>700</v>
      </c>
      <c r="D2310" t="s">
        <v>661</v>
      </c>
      <c r="E2310" t="s">
        <v>671</v>
      </c>
      <c r="F2310">
        <v>0</v>
      </c>
      <c r="G2310">
        <v>11496.03</v>
      </c>
      <c r="H2310" t="s">
        <v>602</v>
      </c>
      <c r="I2310">
        <v>11860930.95</v>
      </c>
      <c r="J2310" t="s">
        <v>641</v>
      </c>
    </row>
    <row r="2311" hidden="1" spans="1:10">
      <c r="A2311">
        <v>11</v>
      </c>
      <c r="B2311">
        <v>22</v>
      </c>
      <c r="C2311" t="s">
        <v>700</v>
      </c>
      <c r="D2311" t="s">
        <v>692</v>
      </c>
      <c r="E2311" t="s">
        <v>671</v>
      </c>
      <c r="F2311">
        <v>0</v>
      </c>
      <c r="G2311">
        <v>1600.84</v>
      </c>
      <c r="H2311" t="s">
        <v>602</v>
      </c>
      <c r="I2311">
        <v>11859330.11</v>
      </c>
      <c r="J2311" t="s">
        <v>641</v>
      </c>
    </row>
    <row r="2312" hidden="1" spans="1:10">
      <c r="A2312">
        <v>11</v>
      </c>
      <c r="B2312">
        <v>22</v>
      </c>
      <c r="C2312" t="s">
        <v>700</v>
      </c>
      <c r="D2312" t="s">
        <v>683</v>
      </c>
      <c r="E2312" t="s">
        <v>671</v>
      </c>
      <c r="F2312">
        <v>0</v>
      </c>
      <c r="G2312">
        <v>780.41</v>
      </c>
      <c r="H2312" t="s">
        <v>602</v>
      </c>
      <c r="I2312">
        <v>11858549.7</v>
      </c>
      <c r="J2312" t="s">
        <v>641</v>
      </c>
    </row>
    <row r="2313" spans="1:10">
      <c r="A2313">
        <v>11</v>
      </c>
      <c r="B2313">
        <v>22</v>
      </c>
      <c r="C2313" t="s">
        <v>700</v>
      </c>
      <c r="D2313" t="s">
        <v>702</v>
      </c>
      <c r="E2313" t="s">
        <v>653</v>
      </c>
      <c r="F2313">
        <v>838.72</v>
      </c>
      <c r="G2313">
        <v>0</v>
      </c>
      <c r="H2313" t="s">
        <v>602</v>
      </c>
      <c r="I2313">
        <v>11859388.42</v>
      </c>
      <c r="J2313" t="s">
        <v>641</v>
      </c>
    </row>
    <row r="2314" spans="1:10">
      <c r="A2314">
        <v>11</v>
      </c>
      <c r="B2314">
        <v>22</v>
      </c>
      <c r="C2314" t="s">
        <v>700</v>
      </c>
      <c r="D2314" t="s">
        <v>685</v>
      </c>
      <c r="E2314" t="s">
        <v>653</v>
      </c>
      <c r="F2314">
        <v>8087.65</v>
      </c>
      <c r="G2314">
        <v>0</v>
      </c>
      <c r="H2314" t="s">
        <v>602</v>
      </c>
      <c r="I2314">
        <v>11867476.07</v>
      </c>
      <c r="J2314" t="s">
        <v>641</v>
      </c>
    </row>
    <row r="2315" spans="1:10">
      <c r="A2315">
        <v>11</v>
      </c>
      <c r="B2315">
        <v>22</v>
      </c>
      <c r="C2315" t="s">
        <v>700</v>
      </c>
      <c r="D2315" t="s">
        <v>675</v>
      </c>
      <c r="E2315" t="s">
        <v>653</v>
      </c>
      <c r="F2315">
        <v>798.78</v>
      </c>
      <c r="G2315">
        <v>0</v>
      </c>
      <c r="H2315" t="s">
        <v>602</v>
      </c>
      <c r="I2315">
        <v>11868274.85</v>
      </c>
      <c r="J2315" t="s">
        <v>641</v>
      </c>
    </row>
    <row r="2316" spans="1:10">
      <c r="A2316">
        <v>11</v>
      </c>
      <c r="B2316">
        <v>22</v>
      </c>
      <c r="C2316" t="s">
        <v>700</v>
      </c>
      <c r="D2316" t="s">
        <v>680</v>
      </c>
      <c r="E2316" t="s">
        <v>653</v>
      </c>
      <c r="F2316">
        <v>649</v>
      </c>
      <c r="G2316">
        <v>0</v>
      </c>
      <c r="H2316" t="s">
        <v>602</v>
      </c>
      <c r="I2316">
        <v>11868923.85</v>
      </c>
      <c r="J2316" t="s">
        <v>641</v>
      </c>
    </row>
    <row r="2317" hidden="1" spans="1:10">
      <c r="A2317">
        <v>11</v>
      </c>
      <c r="B2317">
        <v>25</v>
      </c>
      <c r="C2317" t="s">
        <v>703</v>
      </c>
      <c r="D2317" t="s">
        <v>750</v>
      </c>
      <c r="E2317" t="s">
        <v>671</v>
      </c>
      <c r="F2317">
        <v>0</v>
      </c>
      <c r="G2317">
        <v>19510.24</v>
      </c>
      <c r="H2317" t="s">
        <v>602</v>
      </c>
      <c r="I2317">
        <v>11849413.61</v>
      </c>
      <c r="J2317" t="s">
        <v>641</v>
      </c>
    </row>
    <row r="2318" hidden="1" spans="1:10">
      <c r="A2318">
        <v>11</v>
      </c>
      <c r="B2318">
        <v>25</v>
      </c>
      <c r="C2318" t="s">
        <v>703</v>
      </c>
      <c r="D2318" t="s">
        <v>696</v>
      </c>
      <c r="E2318" t="s">
        <v>671</v>
      </c>
      <c r="F2318">
        <v>0</v>
      </c>
      <c r="G2318">
        <v>840.44</v>
      </c>
      <c r="H2318" t="s">
        <v>602</v>
      </c>
      <c r="I2318">
        <v>11848573.17</v>
      </c>
      <c r="J2318" t="s">
        <v>641</v>
      </c>
    </row>
    <row r="2319" hidden="1" spans="1:10">
      <c r="A2319">
        <v>11</v>
      </c>
      <c r="B2319">
        <v>25</v>
      </c>
      <c r="C2319" t="s">
        <v>703</v>
      </c>
      <c r="D2319" t="s">
        <v>745</v>
      </c>
      <c r="E2319" t="s">
        <v>671</v>
      </c>
      <c r="F2319">
        <v>0</v>
      </c>
      <c r="G2319">
        <v>36118.95</v>
      </c>
      <c r="H2319" t="s">
        <v>602</v>
      </c>
      <c r="I2319">
        <v>11812454.22</v>
      </c>
      <c r="J2319" t="s">
        <v>641</v>
      </c>
    </row>
    <row r="2320" hidden="1" spans="1:10">
      <c r="A2320">
        <v>11</v>
      </c>
      <c r="B2320">
        <v>25</v>
      </c>
      <c r="C2320" t="s">
        <v>703</v>
      </c>
      <c r="D2320" t="s">
        <v>692</v>
      </c>
      <c r="E2320" t="s">
        <v>671</v>
      </c>
      <c r="F2320">
        <v>0</v>
      </c>
      <c r="G2320">
        <v>1580.83</v>
      </c>
      <c r="H2320" t="s">
        <v>602</v>
      </c>
      <c r="I2320">
        <v>11810873.39</v>
      </c>
      <c r="J2320" t="s">
        <v>641</v>
      </c>
    </row>
    <row r="2321" hidden="1" spans="1:10">
      <c r="A2321">
        <v>11</v>
      </c>
      <c r="B2321">
        <v>25</v>
      </c>
      <c r="C2321" t="s">
        <v>703</v>
      </c>
      <c r="D2321" t="s">
        <v>683</v>
      </c>
      <c r="E2321" t="s">
        <v>671</v>
      </c>
      <c r="F2321">
        <v>0</v>
      </c>
      <c r="G2321">
        <v>780.41</v>
      </c>
      <c r="H2321" t="s">
        <v>602</v>
      </c>
      <c r="I2321">
        <v>11810092.98</v>
      </c>
      <c r="J2321" t="s">
        <v>641</v>
      </c>
    </row>
    <row r="2322" hidden="1" spans="1:10">
      <c r="A2322">
        <v>11</v>
      </c>
      <c r="B2322">
        <v>25</v>
      </c>
      <c r="C2322" t="s">
        <v>703</v>
      </c>
      <c r="D2322" t="s">
        <v>679</v>
      </c>
      <c r="E2322" t="s">
        <v>671</v>
      </c>
      <c r="F2322">
        <v>0</v>
      </c>
      <c r="G2322">
        <v>650.35</v>
      </c>
      <c r="H2322" t="s">
        <v>602</v>
      </c>
      <c r="I2322">
        <v>11809442.63</v>
      </c>
      <c r="J2322" t="s">
        <v>641</v>
      </c>
    </row>
    <row r="2323" spans="1:10">
      <c r="A2323">
        <v>11</v>
      </c>
      <c r="B2323">
        <v>25</v>
      </c>
      <c r="C2323" t="s">
        <v>703</v>
      </c>
      <c r="D2323" t="s">
        <v>702</v>
      </c>
      <c r="E2323" t="s">
        <v>653</v>
      </c>
      <c r="F2323">
        <v>858.69</v>
      </c>
      <c r="G2323">
        <v>0</v>
      </c>
      <c r="H2323" t="s">
        <v>602</v>
      </c>
      <c r="I2323">
        <v>11810301.32</v>
      </c>
      <c r="J2323" t="s">
        <v>641</v>
      </c>
    </row>
    <row r="2324" spans="1:10">
      <c r="A2324">
        <v>11</v>
      </c>
      <c r="B2324">
        <v>25</v>
      </c>
      <c r="C2324" t="s">
        <v>703</v>
      </c>
      <c r="D2324" t="s">
        <v>735</v>
      </c>
      <c r="E2324" t="s">
        <v>653</v>
      </c>
      <c r="F2324">
        <v>868.67</v>
      </c>
      <c r="G2324">
        <v>0</v>
      </c>
      <c r="H2324" t="s">
        <v>602</v>
      </c>
      <c r="I2324">
        <v>11811169.99</v>
      </c>
      <c r="J2324" t="s">
        <v>641</v>
      </c>
    </row>
    <row r="2325" spans="1:10">
      <c r="A2325">
        <v>11</v>
      </c>
      <c r="B2325">
        <v>25</v>
      </c>
      <c r="C2325" t="s">
        <v>703</v>
      </c>
      <c r="D2325" t="s">
        <v>736</v>
      </c>
      <c r="E2325" t="s">
        <v>653</v>
      </c>
      <c r="F2325">
        <v>858.69</v>
      </c>
      <c r="G2325">
        <v>0</v>
      </c>
      <c r="H2325" t="s">
        <v>602</v>
      </c>
      <c r="I2325">
        <v>11812028.68</v>
      </c>
      <c r="J2325" t="s">
        <v>641</v>
      </c>
    </row>
    <row r="2326" spans="1:10">
      <c r="A2326">
        <v>11</v>
      </c>
      <c r="B2326">
        <v>25</v>
      </c>
      <c r="C2326" t="s">
        <v>703</v>
      </c>
      <c r="D2326" t="s">
        <v>673</v>
      </c>
      <c r="E2326" t="s">
        <v>653</v>
      </c>
      <c r="F2326">
        <v>12760.51</v>
      </c>
      <c r="G2326">
        <v>0</v>
      </c>
      <c r="H2326" t="s">
        <v>602</v>
      </c>
      <c r="I2326">
        <v>11824789.19</v>
      </c>
      <c r="J2326" t="s">
        <v>641</v>
      </c>
    </row>
    <row r="2327" spans="1:10">
      <c r="A2327">
        <v>11</v>
      </c>
      <c r="B2327">
        <v>25</v>
      </c>
      <c r="C2327" t="s">
        <v>703</v>
      </c>
      <c r="D2327" t="s">
        <v>675</v>
      </c>
      <c r="E2327" t="s">
        <v>653</v>
      </c>
      <c r="F2327">
        <v>798.78</v>
      </c>
      <c r="G2327">
        <v>0</v>
      </c>
      <c r="H2327" t="s">
        <v>602</v>
      </c>
      <c r="I2327">
        <v>11825587.97</v>
      </c>
      <c r="J2327" t="s">
        <v>641</v>
      </c>
    </row>
    <row r="2328" spans="1:10">
      <c r="A2328">
        <v>11</v>
      </c>
      <c r="B2328">
        <v>25</v>
      </c>
      <c r="C2328" t="s">
        <v>703</v>
      </c>
      <c r="D2328" t="s">
        <v>680</v>
      </c>
      <c r="E2328" t="s">
        <v>653</v>
      </c>
      <c r="F2328">
        <v>1327.96</v>
      </c>
      <c r="G2328">
        <v>0</v>
      </c>
      <c r="H2328" t="s">
        <v>602</v>
      </c>
      <c r="I2328">
        <v>11826915.93</v>
      </c>
      <c r="J2328" t="s">
        <v>641</v>
      </c>
    </row>
    <row r="2329" hidden="1" spans="1:10">
      <c r="A2329">
        <v>11</v>
      </c>
      <c r="B2329">
        <v>26</v>
      </c>
      <c r="C2329" t="s">
        <v>704</v>
      </c>
      <c r="D2329" t="s">
        <v>711</v>
      </c>
      <c r="E2329" t="s">
        <v>671</v>
      </c>
      <c r="F2329">
        <v>0</v>
      </c>
      <c r="G2329">
        <v>2081.09</v>
      </c>
      <c r="H2329" t="s">
        <v>602</v>
      </c>
      <c r="I2329">
        <v>11824834.84</v>
      </c>
      <c r="J2329" t="s">
        <v>641</v>
      </c>
    </row>
    <row r="2330" hidden="1" spans="1:10">
      <c r="A2330">
        <v>11</v>
      </c>
      <c r="B2330">
        <v>26</v>
      </c>
      <c r="C2330" t="s">
        <v>704</v>
      </c>
      <c r="D2330" t="s">
        <v>745</v>
      </c>
      <c r="E2330" t="s">
        <v>671</v>
      </c>
      <c r="F2330">
        <v>0</v>
      </c>
      <c r="G2330">
        <v>176942.85</v>
      </c>
      <c r="H2330" t="s">
        <v>602</v>
      </c>
      <c r="I2330">
        <v>11647891.99</v>
      </c>
      <c r="J2330" t="s">
        <v>641</v>
      </c>
    </row>
    <row r="2331" hidden="1" spans="1:10">
      <c r="A2331">
        <v>11</v>
      </c>
      <c r="B2331">
        <v>26</v>
      </c>
      <c r="C2331" t="s">
        <v>704</v>
      </c>
      <c r="D2331" t="s">
        <v>683</v>
      </c>
      <c r="E2331" t="s">
        <v>671</v>
      </c>
      <c r="F2331">
        <v>0</v>
      </c>
      <c r="G2331">
        <v>8224.35</v>
      </c>
      <c r="H2331" t="s">
        <v>602</v>
      </c>
      <c r="I2331">
        <v>11639667.64</v>
      </c>
      <c r="J2331" t="s">
        <v>641</v>
      </c>
    </row>
    <row r="2332" spans="1:10">
      <c r="A2332">
        <v>11</v>
      </c>
      <c r="B2332">
        <v>26</v>
      </c>
      <c r="C2332" t="s">
        <v>704</v>
      </c>
      <c r="D2332" t="s">
        <v>657</v>
      </c>
      <c r="E2332" t="s">
        <v>690</v>
      </c>
      <c r="F2332">
        <v>4273.47</v>
      </c>
      <c r="G2332">
        <v>0</v>
      </c>
      <c r="H2332" t="s">
        <v>602</v>
      </c>
      <c r="I2332">
        <v>11643941.11</v>
      </c>
      <c r="J2332" t="s">
        <v>641</v>
      </c>
    </row>
    <row r="2333" spans="1:10">
      <c r="A2333">
        <v>11</v>
      </c>
      <c r="B2333">
        <v>26</v>
      </c>
      <c r="C2333" t="s">
        <v>704</v>
      </c>
      <c r="D2333" t="s">
        <v>675</v>
      </c>
      <c r="E2333" t="s">
        <v>690</v>
      </c>
      <c r="F2333">
        <v>7628.32</v>
      </c>
      <c r="G2333">
        <v>0</v>
      </c>
      <c r="H2333" t="s">
        <v>602</v>
      </c>
      <c r="I2333">
        <v>11651569.43</v>
      </c>
      <c r="J2333" t="s">
        <v>641</v>
      </c>
    </row>
    <row r="2334" hidden="1" spans="1:10">
      <c r="A2334">
        <v>11</v>
      </c>
      <c r="B2334">
        <v>27</v>
      </c>
      <c r="C2334" t="s">
        <v>705</v>
      </c>
      <c r="D2334" t="s">
        <v>711</v>
      </c>
      <c r="E2334" t="s">
        <v>671</v>
      </c>
      <c r="F2334">
        <v>0</v>
      </c>
      <c r="G2334">
        <v>6083.19</v>
      </c>
      <c r="H2334" t="s">
        <v>602</v>
      </c>
      <c r="I2334">
        <v>11645486.24</v>
      </c>
      <c r="J2334" t="s">
        <v>641</v>
      </c>
    </row>
    <row r="2335" hidden="1" spans="1:10">
      <c r="A2335">
        <v>11</v>
      </c>
      <c r="B2335">
        <v>27</v>
      </c>
      <c r="C2335" t="s">
        <v>705</v>
      </c>
      <c r="D2335" t="s">
        <v>692</v>
      </c>
      <c r="E2335" t="s">
        <v>671</v>
      </c>
      <c r="F2335">
        <v>0</v>
      </c>
      <c r="G2335">
        <v>1560.82</v>
      </c>
      <c r="H2335" t="s">
        <v>602</v>
      </c>
      <c r="I2335">
        <v>11643925.42</v>
      </c>
      <c r="J2335" t="s">
        <v>641</v>
      </c>
    </row>
    <row r="2336" hidden="1" spans="1:10">
      <c r="A2336">
        <v>11</v>
      </c>
      <c r="B2336">
        <v>27</v>
      </c>
      <c r="C2336" t="s">
        <v>705</v>
      </c>
      <c r="D2336" t="s">
        <v>683</v>
      </c>
      <c r="E2336" t="s">
        <v>671</v>
      </c>
      <c r="F2336">
        <v>0</v>
      </c>
      <c r="G2336">
        <v>3842.02</v>
      </c>
      <c r="H2336" t="s">
        <v>602</v>
      </c>
      <c r="I2336">
        <v>11640083.4</v>
      </c>
      <c r="J2336" t="s">
        <v>641</v>
      </c>
    </row>
    <row r="2337" spans="1:10">
      <c r="A2337">
        <v>11</v>
      </c>
      <c r="B2337">
        <v>27</v>
      </c>
      <c r="C2337" t="s">
        <v>705</v>
      </c>
      <c r="D2337" t="s">
        <v>657</v>
      </c>
      <c r="E2337" t="s">
        <v>690</v>
      </c>
      <c r="F2337">
        <v>6260.44</v>
      </c>
      <c r="G2337">
        <v>0</v>
      </c>
      <c r="H2337" t="s">
        <v>602</v>
      </c>
      <c r="I2337">
        <v>11646343.84</v>
      </c>
      <c r="J2337" t="s">
        <v>641</v>
      </c>
    </row>
    <row r="2338" spans="1:10">
      <c r="A2338">
        <v>11</v>
      </c>
      <c r="B2338">
        <v>27</v>
      </c>
      <c r="C2338" t="s">
        <v>705</v>
      </c>
      <c r="D2338" t="s">
        <v>667</v>
      </c>
      <c r="E2338" t="s">
        <v>690</v>
      </c>
      <c r="F2338">
        <v>35246.17</v>
      </c>
      <c r="G2338">
        <v>0</v>
      </c>
      <c r="H2338" t="s">
        <v>602</v>
      </c>
      <c r="I2338">
        <v>11681590.01</v>
      </c>
      <c r="J2338" t="s">
        <v>641</v>
      </c>
    </row>
    <row r="2339" spans="1:10">
      <c r="A2339">
        <v>11</v>
      </c>
      <c r="B2339">
        <v>27</v>
      </c>
      <c r="C2339" t="s">
        <v>705</v>
      </c>
      <c r="D2339" t="s">
        <v>675</v>
      </c>
      <c r="E2339" t="s">
        <v>690</v>
      </c>
      <c r="F2339">
        <v>4712.8</v>
      </c>
      <c r="G2339">
        <v>0</v>
      </c>
      <c r="H2339" t="s">
        <v>602</v>
      </c>
      <c r="I2339">
        <v>11686302.81</v>
      </c>
      <c r="J2339" t="s">
        <v>641</v>
      </c>
    </row>
    <row r="2340" hidden="1" spans="1:10">
      <c r="A2340">
        <v>11</v>
      </c>
      <c r="B2340">
        <v>28</v>
      </c>
      <c r="C2340" t="s">
        <v>707</v>
      </c>
      <c r="D2340" t="s">
        <v>696</v>
      </c>
      <c r="E2340" t="s">
        <v>671</v>
      </c>
      <c r="F2340">
        <v>0</v>
      </c>
      <c r="G2340">
        <v>840.44</v>
      </c>
      <c r="H2340" t="s">
        <v>602</v>
      </c>
      <c r="I2340">
        <v>11685462.37</v>
      </c>
      <c r="J2340" t="s">
        <v>641</v>
      </c>
    </row>
    <row r="2341" hidden="1" spans="1:10">
      <c r="A2341">
        <v>11</v>
      </c>
      <c r="B2341">
        <v>28</v>
      </c>
      <c r="C2341" t="s">
        <v>707</v>
      </c>
      <c r="D2341" t="s">
        <v>711</v>
      </c>
      <c r="E2341" t="s">
        <v>671</v>
      </c>
      <c r="F2341">
        <v>0</v>
      </c>
      <c r="G2341">
        <v>2021.06</v>
      </c>
      <c r="H2341" t="s">
        <v>602</v>
      </c>
      <c r="I2341">
        <v>11683441.31</v>
      </c>
      <c r="J2341" t="s">
        <v>641</v>
      </c>
    </row>
    <row r="2342" hidden="1" spans="1:10">
      <c r="A2342">
        <v>11</v>
      </c>
      <c r="B2342">
        <v>28</v>
      </c>
      <c r="C2342" t="s">
        <v>707</v>
      </c>
      <c r="D2342" t="s">
        <v>672</v>
      </c>
      <c r="E2342" t="s">
        <v>671</v>
      </c>
      <c r="F2342">
        <v>0</v>
      </c>
      <c r="G2342">
        <v>12306.46</v>
      </c>
      <c r="H2342" t="s">
        <v>602</v>
      </c>
      <c r="I2342">
        <v>11671134.85</v>
      </c>
      <c r="J2342" t="s">
        <v>641</v>
      </c>
    </row>
    <row r="2343" hidden="1" spans="1:10">
      <c r="A2343">
        <v>11</v>
      </c>
      <c r="B2343">
        <v>28</v>
      </c>
      <c r="C2343" t="s">
        <v>707</v>
      </c>
      <c r="D2343" t="s">
        <v>683</v>
      </c>
      <c r="E2343" t="s">
        <v>671</v>
      </c>
      <c r="F2343">
        <v>0</v>
      </c>
      <c r="G2343">
        <v>1520.8</v>
      </c>
      <c r="H2343" t="s">
        <v>602</v>
      </c>
      <c r="I2343">
        <v>11669614.05</v>
      </c>
      <c r="J2343" t="s">
        <v>641</v>
      </c>
    </row>
    <row r="2344" spans="1:10">
      <c r="A2344">
        <v>11</v>
      </c>
      <c r="B2344">
        <v>28</v>
      </c>
      <c r="C2344" t="s">
        <v>707</v>
      </c>
      <c r="D2344" t="s">
        <v>736</v>
      </c>
      <c r="E2344" t="s">
        <v>697</v>
      </c>
      <c r="F2344">
        <v>858.69</v>
      </c>
      <c r="G2344">
        <v>0</v>
      </c>
      <c r="H2344" t="s">
        <v>602</v>
      </c>
      <c r="I2344">
        <v>11670472.74</v>
      </c>
      <c r="J2344" t="s">
        <v>641</v>
      </c>
    </row>
    <row r="2345" spans="1:10">
      <c r="A2345">
        <v>11</v>
      </c>
      <c r="B2345">
        <v>28</v>
      </c>
      <c r="C2345" t="s">
        <v>707</v>
      </c>
      <c r="D2345" t="s">
        <v>657</v>
      </c>
      <c r="E2345" t="s">
        <v>697</v>
      </c>
      <c r="F2345">
        <v>2096.8</v>
      </c>
      <c r="G2345">
        <v>0</v>
      </c>
      <c r="H2345" t="s">
        <v>602</v>
      </c>
      <c r="I2345">
        <v>11672569.54</v>
      </c>
      <c r="J2345" t="s">
        <v>641</v>
      </c>
    </row>
    <row r="2346" spans="1:10">
      <c r="A2346">
        <v>11</v>
      </c>
      <c r="B2346">
        <v>28</v>
      </c>
      <c r="C2346" t="s">
        <v>707</v>
      </c>
      <c r="D2346" t="s">
        <v>675</v>
      </c>
      <c r="E2346" t="s">
        <v>697</v>
      </c>
      <c r="F2346">
        <v>1557.62</v>
      </c>
      <c r="G2346">
        <v>0</v>
      </c>
      <c r="H2346" t="s">
        <v>602</v>
      </c>
      <c r="I2346">
        <v>11674127.16</v>
      </c>
      <c r="J2346" t="s">
        <v>641</v>
      </c>
    </row>
    <row r="2347" hidden="1" spans="1:10">
      <c r="A2347">
        <v>11</v>
      </c>
      <c r="B2347">
        <v>29</v>
      </c>
      <c r="C2347" t="s">
        <v>709</v>
      </c>
      <c r="D2347" t="s">
        <v>711</v>
      </c>
      <c r="E2347" t="s">
        <v>671</v>
      </c>
      <c r="F2347">
        <v>0</v>
      </c>
      <c r="G2347">
        <v>2081.09</v>
      </c>
      <c r="H2347" t="s">
        <v>602</v>
      </c>
      <c r="I2347">
        <v>11672046.07</v>
      </c>
      <c r="J2347" t="s">
        <v>641</v>
      </c>
    </row>
    <row r="2348" hidden="1" spans="1:10">
      <c r="A2348">
        <v>11</v>
      </c>
      <c r="B2348">
        <v>29</v>
      </c>
      <c r="C2348" t="s">
        <v>709</v>
      </c>
      <c r="D2348" t="s">
        <v>661</v>
      </c>
      <c r="E2348" t="s">
        <v>671</v>
      </c>
      <c r="F2348">
        <v>0</v>
      </c>
      <c r="G2348">
        <v>5602.94</v>
      </c>
      <c r="H2348" t="s">
        <v>602</v>
      </c>
      <c r="I2348">
        <v>11666443.13</v>
      </c>
      <c r="J2348" t="s">
        <v>641</v>
      </c>
    </row>
    <row r="2349" hidden="1" spans="1:10">
      <c r="A2349">
        <v>11</v>
      </c>
      <c r="B2349">
        <v>29</v>
      </c>
      <c r="C2349" t="s">
        <v>709</v>
      </c>
      <c r="D2349" t="s">
        <v>692</v>
      </c>
      <c r="E2349" t="s">
        <v>671</v>
      </c>
      <c r="F2349">
        <v>0</v>
      </c>
      <c r="G2349">
        <v>1540.81</v>
      </c>
      <c r="H2349" t="s">
        <v>602</v>
      </c>
      <c r="I2349">
        <v>11664902.32</v>
      </c>
      <c r="J2349" t="s">
        <v>641</v>
      </c>
    </row>
    <row r="2350" hidden="1" spans="1:10">
      <c r="A2350">
        <v>11</v>
      </c>
      <c r="B2350">
        <v>29</v>
      </c>
      <c r="C2350" t="s">
        <v>709</v>
      </c>
      <c r="D2350" t="s">
        <v>683</v>
      </c>
      <c r="E2350" t="s">
        <v>671</v>
      </c>
      <c r="F2350">
        <v>0</v>
      </c>
      <c r="G2350">
        <v>1540.81</v>
      </c>
      <c r="H2350" t="s">
        <v>602</v>
      </c>
      <c r="I2350">
        <v>11663361.51</v>
      </c>
      <c r="J2350" t="s">
        <v>641</v>
      </c>
    </row>
    <row r="2351" spans="1:10">
      <c r="A2351">
        <v>11</v>
      </c>
      <c r="B2351">
        <v>29</v>
      </c>
      <c r="C2351" t="s">
        <v>709</v>
      </c>
      <c r="D2351" t="s">
        <v>657</v>
      </c>
      <c r="E2351" t="s">
        <v>697</v>
      </c>
      <c r="F2351">
        <v>8407.16</v>
      </c>
      <c r="G2351">
        <v>0</v>
      </c>
      <c r="H2351" t="s">
        <v>602</v>
      </c>
      <c r="I2351">
        <v>11671768.67</v>
      </c>
      <c r="J2351" t="s">
        <v>641</v>
      </c>
    </row>
    <row r="2352" spans="1:10">
      <c r="A2352">
        <v>11</v>
      </c>
      <c r="B2352">
        <v>29</v>
      </c>
      <c r="C2352" t="s">
        <v>709</v>
      </c>
      <c r="D2352" t="s">
        <v>675</v>
      </c>
      <c r="E2352" t="s">
        <v>697</v>
      </c>
      <c r="F2352">
        <v>1577.59</v>
      </c>
      <c r="G2352">
        <v>0</v>
      </c>
      <c r="H2352" t="s">
        <v>602</v>
      </c>
      <c r="I2352">
        <v>11673346.26</v>
      </c>
      <c r="J2352" t="s">
        <v>641</v>
      </c>
    </row>
    <row r="2353" spans="1:10">
      <c r="A2353">
        <v>11</v>
      </c>
      <c r="B2353">
        <v>29</v>
      </c>
      <c r="C2353" t="s">
        <v>709</v>
      </c>
      <c r="D2353" t="s">
        <v>667</v>
      </c>
      <c r="E2353" t="s">
        <v>697</v>
      </c>
      <c r="F2353">
        <v>36654.01</v>
      </c>
      <c r="G2353">
        <v>0</v>
      </c>
      <c r="H2353" t="s">
        <v>602</v>
      </c>
      <c r="I2353">
        <v>11710000.27</v>
      </c>
      <c r="J2353" t="s">
        <v>641</v>
      </c>
    </row>
    <row r="2354" hidden="1" spans="4:9">
      <c r="D2354" t="s">
        <v>726</v>
      </c>
      <c r="F2354">
        <v>6512652.57</v>
      </c>
      <c r="G2354">
        <v>1162590.41</v>
      </c>
      <c r="H2354" t="s">
        <v>602</v>
      </c>
      <c r="I2354">
        <v>11710000.27</v>
      </c>
    </row>
    <row r="2355" hidden="1" spans="4:9">
      <c r="D2355" t="s">
        <v>727</v>
      </c>
      <c r="F2355">
        <v>83429564.95</v>
      </c>
      <c r="G2355">
        <v>83203689.94</v>
      </c>
      <c r="H2355" t="s">
        <v>602</v>
      </c>
      <c r="I2355">
        <v>11710000.27</v>
      </c>
    </row>
    <row r="2356" hidden="1" spans="1:10">
      <c r="A2356">
        <v>12</v>
      </c>
      <c r="B2356">
        <v>2</v>
      </c>
      <c r="C2356" t="s">
        <v>730</v>
      </c>
      <c r="D2356" t="s">
        <v>683</v>
      </c>
      <c r="E2356" t="s">
        <v>671</v>
      </c>
      <c r="F2356">
        <v>0</v>
      </c>
      <c r="G2356">
        <v>1510.8</v>
      </c>
      <c r="H2356" t="s">
        <v>602</v>
      </c>
      <c r="I2356">
        <v>11708489.47</v>
      </c>
      <c r="J2356" t="s">
        <v>641</v>
      </c>
    </row>
    <row r="2357" hidden="1" spans="1:10">
      <c r="A2357">
        <v>12</v>
      </c>
      <c r="B2357">
        <v>2</v>
      </c>
      <c r="C2357" t="s">
        <v>730</v>
      </c>
      <c r="D2357" t="s">
        <v>711</v>
      </c>
      <c r="E2357" t="s">
        <v>671</v>
      </c>
      <c r="F2357">
        <v>0</v>
      </c>
      <c r="G2357">
        <v>2001.05</v>
      </c>
      <c r="H2357" t="s">
        <v>602</v>
      </c>
      <c r="I2357">
        <v>11706488.42</v>
      </c>
      <c r="J2357" t="s">
        <v>641</v>
      </c>
    </row>
    <row r="2358" hidden="1" spans="1:10">
      <c r="A2358">
        <v>12</v>
      </c>
      <c r="B2358">
        <v>2</v>
      </c>
      <c r="C2358" t="s">
        <v>730</v>
      </c>
      <c r="D2358" t="s">
        <v>795</v>
      </c>
      <c r="E2358" t="s">
        <v>671</v>
      </c>
      <c r="F2358">
        <v>0</v>
      </c>
      <c r="G2358">
        <v>19560.29</v>
      </c>
      <c r="H2358" t="s">
        <v>602</v>
      </c>
      <c r="I2358">
        <v>11686928.13</v>
      </c>
      <c r="J2358" t="s">
        <v>641</v>
      </c>
    </row>
    <row r="2359" spans="1:10">
      <c r="A2359">
        <v>12</v>
      </c>
      <c r="B2359">
        <v>2</v>
      </c>
      <c r="C2359" t="s">
        <v>730</v>
      </c>
      <c r="D2359" t="s">
        <v>652</v>
      </c>
      <c r="E2359" t="s">
        <v>690</v>
      </c>
      <c r="F2359">
        <v>1567.6</v>
      </c>
      <c r="G2359">
        <v>0</v>
      </c>
      <c r="H2359" t="s">
        <v>602</v>
      </c>
      <c r="I2359">
        <v>11688495.73</v>
      </c>
      <c r="J2359" t="s">
        <v>641</v>
      </c>
    </row>
    <row r="2360" spans="1:10">
      <c r="A2360">
        <v>12</v>
      </c>
      <c r="B2360">
        <v>2</v>
      </c>
      <c r="C2360" t="s">
        <v>730</v>
      </c>
      <c r="D2360" t="s">
        <v>667</v>
      </c>
      <c r="E2360" t="s">
        <v>690</v>
      </c>
      <c r="F2360">
        <v>36943.57</v>
      </c>
      <c r="G2360">
        <v>0</v>
      </c>
      <c r="H2360" t="s">
        <v>602</v>
      </c>
      <c r="I2360">
        <v>11725439.3</v>
      </c>
      <c r="J2360" t="s">
        <v>641</v>
      </c>
    </row>
    <row r="2361" spans="1:10">
      <c r="A2361">
        <v>12</v>
      </c>
      <c r="B2361">
        <v>2</v>
      </c>
      <c r="C2361" t="s">
        <v>730</v>
      </c>
      <c r="D2361" t="s">
        <v>675</v>
      </c>
      <c r="E2361" t="s">
        <v>690</v>
      </c>
      <c r="F2361">
        <v>768.82</v>
      </c>
      <c r="G2361">
        <v>0</v>
      </c>
      <c r="H2361" t="s">
        <v>602</v>
      </c>
      <c r="I2361">
        <v>11726208.12</v>
      </c>
      <c r="J2361" t="s">
        <v>641</v>
      </c>
    </row>
    <row r="2362" spans="1:10">
      <c r="A2362">
        <v>12</v>
      </c>
      <c r="B2362">
        <v>2</v>
      </c>
      <c r="C2362" t="s">
        <v>730</v>
      </c>
      <c r="D2362" t="s">
        <v>686</v>
      </c>
      <c r="E2362" t="s">
        <v>690</v>
      </c>
      <c r="F2362">
        <v>10134.52</v>
      </c>
      <c r="G2362">
        <v>0</v>
      </c>
      <c r="H2362" t="s">
        <v>602</v>
      </c>
      <c r="I2362">
        <v>11736342.64</v>
      </c>
      <c r="J2362" t="s">
        <v>641</v>
      </c>
    </row>
    <row r="2363" hidden="1" spans="1:10">
      <c r="A2363">
        <v>12</v>
      </c>
      <c r="B2363">
        <v>3</v>
      </c>
      <c r="C2363" t="s">
        <v>720</v>
      </c>
      <c r="D2363" t="s">
        <v>696</v>
      </c>
      <c r="E2363" t="s">
        <v>671</v>
      </c>
      <c r="F2363">
        <v>0</v>
      </c>
      <c r="G2363">
        <v>840.44</v>
      </c>
      <c r="H2363" t="s">
        <v>602</v>
      </c>
      <c r="I2363">
        <v>11735502.2</v>
      </c>
      <c r="J2363" t="s">
        <v>641</v>
      </c>
    </row>
    <row r="2364" hidden="1" spans="1:10">
      <c r="A2364">
        <v>12</v>
      </c>
      <c r="B2364">
        <v>3</v>
      </c>
      <c r="C2364" t="s">
        <v>720</v>
      </c>
      <c r="D2364" t="s">
        <v>711</v>
      </c>
      <c r="E2364" t="s">
        <v>671</v>
      </c>
      <c r="F2364">
        <v>0</v>
      </c>
      <c r="G2364">
        <v>1951.03</v>
      </c>
      <c r="H2364" t="s">
        <v>602</v>
      </c>
      <c r="I2364">
        <v>11733551.17</v>
      </c>
      <c r="J2364" t="s">
        <v>641</v>
      </c>
    </row>
    <row r="2365" hidden="1" spans="1:10">
      <c r="A2365">
        <v>12</v>
      </c>
      <c r="B2365">
        <v>3</v>
      </c>
      <c r="C2365" t="s">
        <v>720</v>
      </c>
      <c r="D2365" t="s">
        <v>672</v>
      </c>
      <c r="E2365" t="s">
        <v>671</v>
      </c>
      <c r="F2365">
        <v>0</v>
      </c>
      <c r="G2365">
        <v>86545.42</v>
      </c>
      <c r="H2365" t="s">
        <v>602</v>
      </c>
      <c r="I2365">
        <v>11647005.75</v>
      </c>
      <c r="J2365" t="s">
        <v>641</v>
      </c>
    </row>
    <row r="2366" hidden="1" spans="1:10">
      <c r="A2366">
        <v>12</v>
      </c>
      <c r="B2366">
        <v>3</v>
      </c>
      <c r="C2366" t="s">
        <v>720</v>
      </c>
      <c r="D2366" t="s">
        <v>661</v>
      </c>
      <c r="E2366" t="s">
        <v>671</v>
      </c>
      <c r="F2366">
        <v>0</v>
      </c>
      <c r="G2366">
        <v>5472.88</v>
      </c>
      <c r="H2366" t="s">
        <v>602</v>
      </c>
      <c r="I2366">
        <v>11641532.87</v>
      </c>
      <c r="J2366" t="s">
        <v>641</v>
      </c>
    </row>
    <row r="2367" hidden="1" spans="1:10">
      <c r="A2367">
        <v>12</v>
      </c>
      <c r="B2367">
        <v>3</v>
      </c>
      <c r="C2367" t="s">
        <v>720</v>
      </c>
      <c r="D2367" t="s">
        <v>683</v>
      </c>
      <c r="E2367" t="s">
        <v>671</v>
      </c>
      <c r="F2367">
        <v>0</v>
      </c>
      <c r="G2367">
        <v>750.4</v>
      </c>
      <c r="H2367" t="s">
        <v>602</v>
      </c>
      <c r="I2367">
        <v>11640782.47</v>
      </c>
      <c r="J2367" t="s">
        <v>641</v>
      </c>
    </row>
    <row r="2368" spans="1:10">
      <c r="A2368">
        <v>12</v>
      </c>
      <c r="B2368">
        <v>3</v>
      </c>
      <c r="C2368" t="s">
        <v>720</v>
      </c>
      <c r="D2368" t="s">
        <v>736</v>
      </c>
      <c r="E2368" t="s">
        <v>653</v>
      </c>
      <c r="F2368">
        <v>858.69</v>
      </c>
      <c r="G2368">
        <v>0</v>
      </c>
      <c r="H2368" t="s">
        <v>602</v>
      </c>
      <c r="I2368">
        <v>11641641.16</v>
      </c>
      <c r="J2368" t="s">
        <v>641</v>
      </c>
    </row>
    <row r="2369" spans="1:10">
      <c r="A2369">
        <v>12</v>
      </c>
      <c r="B2369">
        <v>3</v>
      </c>
      <c r="C2369" t="s">
        <v>720</v>
      </c>
      <c r="D2369" t="s">
        <v>680</v>
      </c>
      <c r="E2369" t="s">
        <v>653</v>
      </c>
      <c r="F2369">
        <v>2036.87</v>
      </c>
      <c r="G2369">
        <v>0</v>
      </c>
      <c r="H2369" t="s">
        <v>602</v>
      </c>
      <c r="I2369">
        <v>11643678.03</v>
      </c>
      <c r="J2369" t="s">
        <v>641</v>
      </c>
    </row>
    <row r="2370" hidden="1" spans="1:10">
      <c r="A2370">
        <v>12</v>
      </c>
      <c r="B2370">
        <v>4</v>
      </c>
      <c r="C2370" t="s">
        <v>732</v>
      </c>
      <c r="D2370" t="s">
        <v>711</v>
      </c>
      <c r="E2370" t="s">
        <v>671</v>
      </c>
      <c r="F2370">
        <v>0</v>
      </c>
      <c r="G2370">
        <v>9344.93</v>
      </c>
      <c r="H2370" t="s">
        <v>602</v>
      </c>
      <c r="I2370">
        <v>11634333.1</v>
      </c>
      <c r="J2370" t="s">
        <v>641</v>
      </c>
    </row>
    <row r="2371" hidden="1" spans="1:10">
      <c r="A2371">
        <v>12</v>
      </c>
      <c r="B2371">
        <v>4</v>
      </c>
      <c r="C2371" t="s">
        <v>732</v>
      </c>
      <c r="D2371" t="s">
        <v>672</v>
      </c>
      <c r="E2371" t="s">
        <v>671</v>
      </c>
      <c r="F2371">
        <v>0</v>
      </c>
      <c r="G2371">
        <v>340108.47</v>
      </c>
      <c r="H2371" t="s">
        <v>602</v>
      </c>
      <c r="I2371">
        <v>11294224.63</v>
      </c>
      <c r="J2371" t="s">
        <v>641</v>
      </c>
    </row>
    <row r="2372" hidden="1" spans="1:10">
      <c r="A2372">
        <v>12</v>
      </c>
      <c r="B2372">
        <v>4</v>
      </c>
      <c r="C2372" t="s">
        <v>732</v>
      </c>
      <c r="D2372" t="s">
        <v>683</v>
      </c>
      <c r="E2372" t="s">
        <v>671</v>
      </c>
      <c r="F2372">
        <v>0</v>
      </c>
      <c r="G2372">
        <v>740.39</v>
      </c>
      <c r="H2372" t="s">
        <v>602</v>
      </c>
      <c r="I2372">
        <v>11293484.24</v>
      </c>
      <c r="J2372" t="s">
        <v>641</v>
      </c>
    </row>
    <row r="2373" spans="1:10">
      <c r="A2373">
        <v>12</v>
      </c>
      <c r="B2373">
        <v>4</v>
      </c>
      <c r="C2373" t="s">
        <v>732</v>
      </c>
      <c r="D2373" t="s">
        <v>657</v>
      </c>
      <c r="E2373" t="s">
        <v>690</v>
      </c>
      <c r="F2373">
        <v>7658.29</v>
      </c>
      <c r="G2373">
        <v>0</v>
      </c>
      <c r="H2373" t="s">
        <v>602</v>
      </c>
      <c r="I2373">
        <v>11301142.53</v>
      </c>
      <c r="J2373" t="s">
        <v>641</v>
      </c>
    </row>
    <row r="2374" spans="1:10">
      <c r="A2374">
        <v>12</v>
      </c>
      <c r="B2374">
        <v>4</v>
      </c>
      <c r="C2374" t="s">
        <v>732</v>
      </c>
      <c r="D2374" t="s">
        <v>668</v>
      </c>
      <c r="E2374" t="s">
        <v>690</v>
      </c>
      <c r="F2374">
        <v>5641.38</v>
      </c>
      <c r="G2374">
        <v>0</v>
      </c>
      <c r="H2374" t="s">
        <v>602</v>
      </c>
      <c r="I2374">
        <v>11306783.91</v>
      </c>
      <c r="J2374" t="s">
        <v>641</v>
      </c>
    </row>
    <row r="2375" spans="1:10">
      <c r="A2375">
        <v>12</v>
      </c>
      <c r="B2375">
        <v>4</v>
      </c>
      <c r="C2375" t="s">
        <v>732</v>
      </c>
      <c r="D2375" t="s">
        <v>680</v>
      </c>
      <c r="E2375" t="s">
        <v>690</v>
      </c>
      <c r="F2375">
        <v>698.93</v>
      </c>
      <c r="G2375">
        <v>0</v>
      </c>
      <c r="H2375" t="s">
        <v>602</v>
      </c>
      <c r="I2375">
        <v>11307482.84</v>
      </c>
      <c r="J2375" t="s">
        <v>641</v>
      </c>
    </row>
    <row r="2376" hidden="1" spans="1:10">
      <c r="A2376">
        <v>12</v>
      </c>
      <c r="B2376">
        <v>5</v>
      </c>
      <c r="C2376" t="s">
        <v>733</v>
      </c>
      <c r="D2376" t="s">
        <v>711</v>
      </c>
      <c r="E2376" t="s">
        <v>671</v>
      </c>
      <c r="F2376">
        <v>0</v>
      </c>
      <c r="G2376">
        <v>7804.11</v>
      </c>
      <c r="H2376" t="s">
        <v>602</v>
      </c>
      <c r="I2376">
        <v>11299678.73</v>
      </c>
      <c r="J2376" t="s">
        <v>641</v>
      </c>
    </row>
    <row r="2377" spans="1:10">
      <c r="A2377">
        <v>12</v>
      </c>
      <c r="B2377">
        <v>5</v>
      </c>
      <c r="C2377" t="s">
        <v>733</v>
      </c>
      <c r="D2377" t="s">
        <v>675</v>
      </c>
      <c r="E2377" t="s">
        <v>690</v>
      </c>
      <c r="F2377">
        <v>758.84</v>
      </c>
      <c r="G2377">
        <v>0</v>
      </c>
      <c r="H2377" t="s">
        <v>602</v>
      </c>
      <c r="I2377">
        <v>11300437.57</v>
      </c>
      <c r="J2377" t="s">
        <v>641</v>
      </c>
    </row>
    <row r="2378" spans="1:10">
      <c r="A2378">
        <v>12</v>
      </c>
      <c r="B2378">
        <v>5</v>
      </c>
      <c r="C2378" t="s">
        <v>733</v>
      </c>
      <c r="D2378" t="s">
        <v>820</v>
      </c>
      <c r="E2378" t="s">
        <v>690</v>
      </c>
      <c r="F2378">
        <v>1937.05</v>
      </c>
      <c r="G2378">
        <v>0</v>
      </c>
      <c r="H2378" t="s">
        <v>602</v>
      </c>
      <c r="I2378">
        <v>11302374.62</v>
      </c>
      <c r="J2378" t="s">
        <v>641</v>
      </c>
    </row>
    <row r="2379" spans="1:10">
      <c r="A2379">
        <v>12</v>
      </c>
      <c r="B2379">
        <v>5</v>
      </c>
      <c r="C2379" t="s">
        <v>733</v>
      </c>
      <c r="D2379" t="s">
        <v>657</v>
      </c>
      <c r="E2379" t="s">
        <v>690</v>
      </c>
      <c r="F2379">
        <v>11821.93</v>
      </c>
      <c r="G2379">
        <v>0</v>
      </c>
      <c r="H2379" t="s">
        <v>602</v>
      </c>
      <c r="I2379">
        <v>11314196.55</v>
      </c>
      <c r="J2379" t="s">
        <v>641</v>
      </c>
    </row>
    <row r="2380" hidden="1" spans="1:10">
      <c r="A2380">
        <v>12</v>
      </c>
      <c r="B2380">
        <v>6</v>
      </c>
      <c r="C2380" t="s">
        <v>638</v>
      </c>
      <c r="D2380" t="s">
        <v>750</v>
      </c>
      <c r="E2380" t="s">
        <v>671</v>
      </c>
      <c r="F2380">
        <v>0</v>
      </c>
      <c r="G2380">
        <v>19009.98</v>
      </c>
      <c r="H2380" t="s">
        <v>602</v>
      </c>
      <c r="I2380">
        <v>11295186.57</v>
      </c>
      <c r="J2380" t="s">
        <v>641</v>
      </c>
    </row>
    <row r="2381" hidden="1" spans="1:10">
      <c r="A2381">
        <v>12</v>
      </c>
      <c r="B2381">
        <v>6</v>
      </c>
      <c r="C2381" t="s">
        <v>638</v>
      </c>
      <c r="D2381" t="s">
        <v>679</v>
      </c>
      <c r="E2381" t="s">
        <v>671</v>
      </c>
      <c r="F2381">
        <v>0</v>
      </c>
      <c r="G2381">
        <v>700.37</v>
      </c>
      <c r="H2381" t="s">
        <v>602</v>
      </c>
      <c r="I2381">
        <v>11294486.2</v>
      </c>
      <c r="J2381" t="s">
        <v>641</v>
      </c>
    </row>
    <row r="2382" hidden="1" spans="1:10">
      <c r="A2382">
        <v>12</v>
      </c>
      <c r="B2382">
        <v>6</v>
      </c>
      <c r="C2382" t="s">
        <v>638</v>
      </c>
      <c r="D2382" t="s">
        <v>683</v>
      </c>
      <c r="E2382" t="s">
        <v>671</v>
      </c>
      <c r="F2382">
        <v>0</v>
      </c>
      <c r="G2382">
        <v>2911.54</v>
      </c>
      <c r="H2382" t="s">
        <v>602</v>
      </c>
      <c r="I2382">
        <v>11291574.66</v>
      </c>
      <c r="J2382" t="s">
        <v>641</v>
      </c>
    </row>
    <row r="2383" hidden="1" spans="1:10">
      <c r="A2383">
        <v>12</v>
      </c>
      <c r="B2383">
        <v>6</v>
      </c>
      <c r="C2383" t="s">
        <v>638</v>
      </c>
      <c r="D2383" t="s">
        <v>661</v>
      </c>
      <c r="E2383" t="s">
        <v>671</v>
      </c>
      <c r="F2383">
        <v>0</v>
      </c>
      <c r="G2383">
        <v>27354.36</v>
      </c>
      <c r="H2383" t="s">
        <v>602</v>
      </c>
      <c r="I2383">
        <v>11264220.3</v>
      </c>
      <c r="J2383" t="s">
        <v>641</v>
      </c>
    </row>
    <row r="2384" hidden="1" spans="1:10">
      <c r="A2384">
        <v>12</v>
      </c>
      <c r="B2384">
        <v>6</v>
      </c>
      <c r="C2384" t="s">
        <v>638</v>
      </c>
      <c r="D2384" t="s">
        <v>711</v>
      </c>
      <c r="E2384" t="s">
        <v>671</v>
      </c>
      <c r="F2384">
        <v>0</v>
      </c>
      <c r="G2384">
        <v>5903.11</v>
      </c>
      <c r="H2384" t="s">
        <v>602</v>
      </c>
      <c r="I2384">
        <v>11258317.19</v>
      </c>
      <c r="J2384" t="s">
        <v>641</v>
      </c>
    </row>
    <row r="2385" spans="1:10">
      <c r="A2385">
        <v>12</v>
      </c>
      <c r="B2385">
        <v>6</v>
      </c>
      <c r="C2385" t="s">
        <v>638</v>
      </c>
      <c r="D2385" t="s">
        <v>675</v>
      </c>
      <c r="E2385" t="s">
        <v>653</v>
      </c>
      <c r="F2385">
        <v>738.87</v>
      </c>
      <c r="G2385">
        <v>0</v>
      </c>
      <c r="H2385" t="s">
        <v>602</v>
      </c>
      <c r="I2385">
        <v>11259056.06</v>
      </c>
      <c r="J2385" t="s">
        <v>641</v>
      </c>
    </row>
    <row r="2386" spans="1:10">
      <c r="A2386">
        <v>12</v>
      </c>
      <c r="B2386">
        <v>6</v>
      </c>
      <c r="C2386" t="s">
        <v>638</v>
      </c>
      <c r="D2386" t="s">
        <v>652</v>
      </c>
      <c r="E2386" t="s">
        <v>653</v>
      </c>
      <c r="F2386">
        <v>1587.57</v>
      </c>
      <c r="G2386">
        <v>0</v>
      </c>
      <c r="H2386" t="s">
        <v>602</v>
      </c>
      <c r="I2386">
        <v>11260643.63</v>
      </c>
      <c r="J2386" t="s">
        <v>641</v>
      </c>
    </row>
    <row r="2387" spans="1:10">
      <c r="A2387">
        <v>12</v>
      </c>
      <c r="B2387">
        <v>6</v>
      </c>
      <c r="C2387" t="s">
        <v>638</v>
      </c>
      <c r="D2387" t="s">
        <v>668</v>
      </c>
      <c r="E2387" t="s">
        <v>653</v>
      </c>
      <c r="F2387">
        <v>22465.67</v>
      </c>
      <c r="G2387">
        <v>0</v>
      </c>
      <c r="H2387" t="s">
        <v>602</v>
      </c>
      <c r="I2387">
        <v>11283109.3</v>
      </c>
      <c r="J2387" t="s">
        <v>641</v>
      </c>
    </row>
    <row r="2388" spans="1:10">
      <c r="A2388">
        <v>12</v>
      </c>
      <c r="B2388">
        <v>6</v>
      </c>
      <c r="C2388" t="s">
        <v>638</v>
      </c>
      <c r="D2388" t="s">
        <v>667</v>
      </c>
      <c r="E2388" t="s">
        <v>653</v>
      </c>
      <c r="F2388">
        <v>112128.74</v>
      </c>
      <c r="G2388">
        <v>0</v>
      </c>
      <c r="H2388" t="s">
        <v>602</v>
      </c>
      <c r="I2388">
        <v>11395238.04</v>
      </c>
      <c r="J2388" t="s">
        <v>641</v>
      </c>
    </row>
    <row r="2389" spans="1:10">
      <c r="A2389">
        <v>12</v>
      </c>
      <c r="B2389">
        <v>6</v>
      </c>
      <c r="C2389" t="s">
        <v>638</v>
      </c>
      <c r="D2389" t="s">
        <v>657</v>
      </c>
      <c r="E2389" t="s">
        <v>653</v>
      </c>
      <c r="F2389">
        <v>12181.39</v>
      </c>
      <c r="G2389">
        <v>0</v>
      </c>
      <c r="H2389" t="s">
        <v>602</v>
      </c>
      <c r="I2389">
        <v>11407419.43</v>
      </c>
      <c r="J2389" t="s">
        <v>641</v>
      </c>
    </row>
    <row r="2390" spans="1:10">
      <c r="A2390">
        <v>12</v>
      </c>
      <c r="B2390">
        <v>6</v>
      </c>
      <c r="C2390" t="s">
        <v>638</v>
      </c>
      <c r="D2390" t="s">
        <v>680</v>
      </c>
      <c r="E2390" t="s">
        <v>653</v>
      </c>
      <c r="F2390">
        <v>1427.81</v>
      </c>
      <c r="G2390">
        <v>0</v>
      </c>
      <c r="H2390" t="s">
        <v>602</v>
      </c>
      <c r="I2390">
        <v>11408847.24</v>
      </c>
      <c r="J2390" t="s">
        <v>641</v>
      </c>
    </row>
    <row r="2391" spans="1:10">
      <c r="A2391">
        <v>12</v>
      </c>
      <c r="B2391">
        <v>6</v>
      </c>
      <c r="C2391" t="s">
        <v>638</v>
      </c>
      <c r="D2391" t="s">
        <v>685</v>
      </c>
      <c r="E2391" t="s">
        <v>653</v>
      </c>
      <c r="F2391">
        <v>4193.59</v>
      </c>
      <c r="G2391">
        <v>0</v>
      </c>
      <c r="H2391" t="s">
        <v>602</v>
      </c>
      <c r="I2391">
        <v>11413040.83</v>
      </c>
      <c r="J2391" t="s">
        <v>641</v>
      </c>
    </row>
    <row r="2392" hidden="1" spans="1:10">
      <c r="A2392">
        <v>12</v>
      </c>
      <c r="B2392">
        <v>9</v>
      </c>
      <c r="C2392" t="s">
        <v>659</v>
      </c>
      <c r="D2392" t="s">
        <v>682</v>
      </c>
      <c r="E2392" t="s">
        <v>671</v>
      </c>
      <c r="F2392">
        <v>0</v>
      </c>
      <c r="G2392">
        <v>4092.15</v>
      </c>
      <c r="H2392" t="s">
        <v>602</v>
      </c>
      <c r="I2392">
        <v>11408948.68</v>
      </c>
      <c r="J2392" t="s">
        <v>641</v>
      </c>
    </row>
    <row r="2393" hidden="1" spans="1:10">
      <c r="A2393">
        <v>12</v>
      </c>
      <c r="B2393">
        <v>9</v>
      </c>
      <c r="C2393" t="s">
        <v>659</v>
      </c>
      <c r="D2393" t="s">
        <v>711</v>
      </c>
      <c r="E2393" t="s">
        <v>671</v>
      </c>
      <c r="F2393">
        <v>0</v>
      </c>
      <c r="G2393">
        <v>13086.88</v>
      </c>
      <c r="H2393" t="s">
        <v>602</v>
      </c>
      <c r="I2393">
        <v>11395861.8</v>
      </c>
      <c r="J2393" t="s">
        <v>641</v>
      </c>
    </row>
    <row r="2394" hidden="1" spans="1:10">
      <c r="A2394">
        <v>12</v>
      </c>
      <c r="B2394">
        <v>9</v>
      </c>
      <c r="C2394" t="s">
        <v>659</v>
      </c>
      <c r="D2394" t="s">
        <v>672</v>
      </c>
      <c r="E2394" t="s">
        <v>671</v>
      </c>
      <c r="F2394">
        <v>0</v>
      </c>
      <c r="G2394">
        <v>12306.46</v>
      </c>
      <c r="H2394" t="s">
        <v>602</v>
      </c>
      <c r="I2394">
        <v>11383555.34</v>
      </c>
      <c r="J2394" t="s">
        <v>641</v>
      </c>
    </row>
    <row r="2395" hidden="1" spans="1:10">
      <c r="A2395">
        <v>12</v>
      </c>
      <c r="B2395">
        <v>9</v>
      </c>
      <c r="C2395" t="s">
        <v>659</v>
      </c>
      <c r="D2395" t="s">
        <v>661</v>
      </c>
      <c r="E2395" t="s">
        <v>671</v>
      </c>
      <c r="F2395">
        <v>0</v>
      </c>
      <c r="G2395">
        <v>5422.85</v>
      </c>
      <c r="H2395" t="s">
        <v>602</v>
      </c>
      <c r="I2395">
        <v>11378132.49</v>
      </c>
      <c r="J2395" t="s">
        <v>641</v>
      </c>
    </row>
    <row r="2396" hidden="1" spans="1:10">
      <c r="A2396">
        <v>12</v>
      </c>
      <c r="B2396">
        <v>9</v>
      </c>
      <c r="C2396" t="s">
        <v>659</v>
      </c>
      <c r="D2396" t="s">
        <v>683</v>
      </c>
      <c r="E2396" t="s">
        <v>671</v>
      </c>
      <c r="F2396">
        <v>0</v>
      </c>
      <c r="G2396">
        <v>5502.93</v>
      </c>
      <c r="H2396" t="s">
        <v>602</v>
      </c>
      <c r="I2396">
        <v>11372629.56</v>
      </c>
      <c r="J2396" t="s">
        <v>641</v>
      </c>
    </row>
    <row r="2397" spans="1:10">
      <c r="A2397">
        <v>12</v>
      </c>
      <c r="B2397">
        <v>9</v>
      </c>
      <c r="C2397" t="s">
        <v>659</v>
      </c>
      <c r="D2397" t="s">
        <v>657</v>
      </c>
      <c r="E2397" t="s">
        <v>653</v>
      </c>
      <c r="F2397">
        <v>26749.08</v>
      </c>
      <c r="G2397">
        <v>0</v>
      </c>
      <c r="H2397" t="s">
        <v>602</v>
      </c>
      <c r="I2397">
        <v>11399378.64</v>
      </c>
      <c r="J2397" t="s">
        <v>641</v>
      </c>
    </row>
    <row r="2398" spans="1:10">
      <c r="A2398">
        <v>12</v>
      </c>
      <c r="B2398">
        <v>9</v>
      </c>
      <c r="C2398" t="s">
        <v>659</v>
      </c>
      <c r="D2398" t="s">
        <v>673</v>
      </c>
      <c r="E2398" t="s">
        <v>653</v>
      </c>
      <c r="F2398">
        <v>12610.73</v>
      </c>
      <c r="G2398">
        <v>0</v>
      </c>
      <c r="H2398" t="s">
        <v>602</v>
      </c>
      <c r="I2398">
        <v>11411989.37</v>
      </c>
      <c r="J2398" t="s">
        <v>641</v>
      </c>
    </row>
    <row r="2399" spans="1:10">
      <c r="A2399">
        <v>12</v>
      </c>
      <c r="B2399">
        <v>9</v>
      </c>
      <c r="C2399" t="s">
        <v>659</v>
      </c>
      <c r="D2399" t="s">
        <v>675</v>
      </c>
      <c r="E2399" t="s">
        <v>653</v>
      </c>
      <c r="F2399">
        <v>1427.81</v>
      </c>
      <c r="G2399">
        <v>0</v>
      </c>
      <c r="H2399" t="s">
        <v>602</v>
      </c>
      <c r="I2399">
        <v>11413417.18</v>
      </c>
      <c r="J2399" t="s">
        <v>641</v>
      </c>
    </row>
    <row r="2400" spans="1:10">
      <c r="A2400">
        <v>12</v>
      </c>
      <c r="B2400">
        <v>9</v>
      </c>
      <c r="C2400" t="s">
        <v>659</v>
      </c>
      <c r="D2400" t="s">
        <v>687</v>
      </c>
      <c r="E2400" t="s">
        <v>653</v>
      </c>
      <c r="F2400">
        <v>1397.86</v>
      </c>
      <c r="G2400">
        <v>0</v>
      </c>
      <c r="H2400" t="s">
        <v>602</v>
      </c>
      <c r="I2400">
        <v>11414815.04</v>
      </c>
      <c r="J2400" t="s">
        <v>641</v>
      </c>
    </row>
    <row r="2401" spans="1:10">
      <c r="A2401">
        <v>12</v>
      </c>
      <c r="B2401">
        <v>9</v>
      </c>
      <c r="C2401" t="s">
        <v>659</v>
      </c>
      <c r="D2401" t="s">
        <v>668</v>
      </c>
      <c r="E2401" t="s">
        <v>653</v>
      </c>
      <c r="F2401">
        <v>11182.92</v>
      </c>
      <c r="G2401">
        <v>0</v>
      </c>
      <c r="H2401" t="s">
        <v>602</v>
      </c>
      <c r="I2401">
        <v>11425997.96</v>
      </c>
      <c r="J2401" t="s">
        <v>641</v>
      </c>
    </row>
    <row r="2402" hidden="1" spans="1:10">
      <c r="A2402">
        <v>12</v>
      </c>
      <c r="B2402">
        <v>10</v>
      </c>
      <c r="C2402" t="s">
        <v>670</v>
      </c>
      <c r="D2402" t="s">
        <v>692</v>
      </c>
      <c r="E2402" t="s">
        <v>671</v>
      </c>
      <c r="F2402">
        <v>0</v>
      </c>
      <c r="G2402">
        <v>1540.81</v>
      </c>
      <c r="H2402" t="s">
        <v>602</v>
      </c>
      <c r="I2402">
        <v>11424457.15</v>
      </c>
      <c r="J2402" t="s">
        <v>641</v>
      </c>
    </row>
    <row r="2403" hidden="1" spans="1:10">
      <c r="A2403">
        <v>12</v>
      </c>
      <c r="B2403">
        <v>10</v>
      </c>
      <c r="C2403" t="s">
        <v>670</v>
      </c>
      <c r="D2403" t="s">
        <v>711</v>
      </c>
      <c r="E2403" t="s">
        <v>671</v>
      </c>
      <c r="F2403">
        <v>0</v>
      </c>
      <c r="G2403">
        <v>6833.6</v>
      </c>
      <c r="H2403" t="s">
        <v>602</v>
      </c>
      <c r="I2403">
        <v>11417623.55</v>
      </c>
      <c r="J2403" t="s">
        <v>641</v>
      </c>
    </row>
    <row r="2404" hidden="1" spans="1:10">
      <c r="A2404">
        <v>12</v>
      </c>
      <c r="B2404">
        <v>10</v>
      </c>
      <c r="C2404" t="s">
        <v>670</v>
      </c>
      <c r="D2404" t="s">
        <v>696</v>
      </c>
      <c r="E2404" t="s">
        <v>671</v>
      </c>
      <c r="F2404">
        <v>0</v>
      </c>
      <c r="G2404">
        <v>840.44</v>
      </c>
      <c r="H2404" t="s">
        <v>602</v>
      </c>
      <c r="I2404">
        <v>11416783.11</v>
      </c>
      <c r="J2404" t="s">
        <v>641</v>
      </c>
    </row>
    <row r="2405" spans="1:10">
      <c r="A2405">
        <v>12</v>
      </c>
      <c r="B2405">
        <v>10</v>
      </c>
      <c r="C2405" t="s">
        <v>670</v>
      </c>
      <c r="D2405" t="s">
        <v>652</v>
      </c>
      <c r="E2405" t="s">
        <v>821</v>
      </c>
      <c r="F2405">
        <v>1567.6</v>
      </c>
      <c r="G2405">
        <v>0</v>
      </c>
      <c r="H2405" t="s">
        <v>602</v>
      </c>
      <c r="I2405">
        <v>11418350.71</v>
      </c>
      <c r="J2405" t="s">
        <v>641</v>
      </c>
    </row>
    <row r="2406" spans="1:10">
      <c r="A2406">
        <v>12</v>
      </c>
      <c r="B2406">
        <v>10</v>
      </c>
      <c r="C2406" t="s">
        <v>670</v>
      </c>
      <c r="D2406" t="s">
        <v>675</v>
      </c>
      <c r="E2406" t="s">
        <v>821</v>
      </c>
      <c r="F2406">
        <v>1367.9</v>
      </c>
      <c r="G2406">
        <v>0</v>
      </c>
      <c r="H2406" t="s">
        <v>602</v>
      </c>
      <c r="I2406">
        <v>11419718.61</v>
      </c>
      <c r="J2406" t="s">
        <v>641</v>
      </c>
    </row>
    <row r="2407" spans="1:10">
      <c r="A2407">
        <v>12</v>
      </c>
      <c r="B2407">
        <v>10</v>
      </c>
      <c r="C2407" t="s">
        <v>670</v>
      </c>
      <c r="D2407" t="s">
        <v>687</v>
      </c>
      <c r="E2407" t="s">
        <v>821</v>
      </c>
      <c r="F2407">
        <v>1437.8</v>
      </c>
      <c r="G2407">
        <v>0</v>
      </c>
      <c r="H2407" t="s">
        <v>602</v>
      </c>
      <c r="I2407">
        <v>11421156.41</v>
      </c>
      <c r="J2407" t="s">
        <v>641</v>
      </c>
    </row>
    <row r="2408" spans="1:10">
      <c r="A2408">
        <v>12</v>
      </c>
      <c r="B2408">
        <v>10</v>
      </c>
      <c r="C2408" t="s">
        <v>670</v>
      </c>
      <c r="D2408" t="s">
        <v>667</v>
      </c>
      <c r="E2408" t="s">
        <v>821</v>
      </c>
      <c r="F2408">
        <v>75584.56</v>
      </c>
      <c r="G2408">
        <v>0</v>
      </c>
      <c r="H2408" t="s">
        <v>602</v>
      </c>
      <c r="I2408">
        <v>11496740.97</v>
      </c>
      <c r="J2408" t="s">
        <v>641</v>
      </c>
    </row>
    <row r="2409" spans="1:10">
      <c r="A2409">
        <v>12</v>
      </c>
      <c r="B2409">
        <v>10</v>
      </c>
      <c r="C2409" t="s">
        <v>670</v>
      </c>
      <c r="D2409" t="s">
        <v>680</v>
      </c>
      <c r="E2409" t="s">
        <v>821</v>
      </c>
      <c r="F2409">
        <v>1447.78</v>
      </c>
      <c r="G2409">
        <v>0</v>
      </c>
      <c r="H2409" t="s">
        <v>602</v>
      </c>
      <c r="I2409">
        <v>11498188.75</v>
      </c>
      <c r="J2409" t="s">
        <v>641</v>
      </c>
    </row>
    <row r="2410" spans="1:10">
      <c r="A2410">
        <v>12</v>
      </c>
      <c r="B2410">
        <v>10</v>
      </c>
      <c r="C2410" t="s">
        <v>670</v>
      </c>
      <c r="D2410" t="s">
        <v>702</v>
      </c>
      <c r="E2410" t="s">
        <v>821</v>
      </c>
      <c r="F2410">
        <v>878.66</v>
      </c>
      <c r="G2410">
        <v>0</v>
      </c>
      <c r="H2410" t="s">
        <v>602</v>
      </c>
      <c r="I2410">
        <v>11499067.41</v>
      </c>
      <c r="J2410" t="s">
        <v>641</v>
      </c>
    </row>
    <row r="2411" spans="1:10">
      <c r="A2411">
        <v>12</v>
      </c>
      <c r="B2411">
        <v>10</v>
      </c>
      <c r="C2411" t="s">
        <v>670</v>
      </c>
      <c r="D2411" t="s">
        <v>657</v>
      </c>
      <c r="E2411" t="s">
        <v>821</v>
      </c>
      <c r="F2411">
        <v>93027.82</v>
      </c>
      <c r="G2411">
        <v>0</v>
      </c>
      <c r="H2411" t="s">
        <v>602</v>
      </c>
      <c r="I2411">
        <v>11592095.23</v>
      </c>
      <c r="J2411" t="s">
        <v>641</v>
      </c>
    </row>
    <row r="2412" hidden="1" spans="1:10">
      <c r="A2412">
        <v>12</v>
      </c>
      <c r="B2412">
        <v>11</v>
      </c>
      <c r="C2412" t="s">
        <v>676</v>
      </c>
      <c r="D2412" t="s">
        <v>692</v>
      </c>
      <c r="E2412" t="s">
        <v>671</v>
      </c>
      <c r="F2412">
        <v>0</v>
      </c>
      <c r="G2412">
        <v>1540.81</v>
      </c>
      <c r="H2412" t="s">
        <v>602</v>
      </c>
      <c r="I2412">
        <v>11590554.42</v>
      </c>
      <c r="J2412" t="s">
        <v>641</v>
      </c>
    </row>
    <row r="2413" hidden="1" spans="1:10">
      <c r="A2413">
        <v>12</v>
      </c>
      <c r="B2413">
        <v>11</v>
      </c>
      <c r="C2413" t="s">
        <v>676</v>
      </c>
      <c r="D2413" t="s">
        <v>793</v>
      </c>
      <c r="E2413" t="s">
        <v>671</v>
      </c>
      <c r="F2413">
        <v>0</v>
      </c>
      <c r="G2413">
        <v>860.45</v>
      </c>
      <c r="H2413" t="s">
        <v>602</v>
      </c>
      <c r="I2413">
        <v>11589693.97</v>
      </c>
      <c r="J2413" t="s">
        <v>641</v>
      </c>
    </row>
    <row r="2414" spans="1:10">
      <c r="A2414">
        <v>12</v>
      </c>
      <c r="B2414">
        <v>11</v>
      </c>
      <c r="C2414" t="s">
        <v>676</v>
      </c>
      <c r="D2414" t="s">
        <v>667</v>
      </c>
      <c r="E2414" t="s">
        <v>690</v>
      </c>
      <c r="F2414">
        <v>38441.29</v>
      </c>
      <c r="G2414">
        <v>0</v>
      </c>
      <c r="H2414" t="s">
        <v>602</v>
      </c>
      <c r="I2414">
        <v>11628135.26</v>
      </c>
      <c r="J2414" t="s">
        <v>641</v>
      </c>
    </row>
    <row r="2415" spans="1:10">
      <c r="A2415">
        <v>12</v>
      </c>
      <c r="B2415">
        <v>11</v>
      </c>
      <c r="C2415" t="s">
        <v>676</v>
      </c>
      <c r="D2415" t="s">
        <v>675</v>
      </c>
      <c r="E2415" t="s">
        <v>690</v>
      </c>
      <c r="F2415">
        <v>698.93</v>
      </c>
      <c r="G2415">
        <v>0</v>
      </c>
      <c r="H2415" t="s">
        <v>602</v>
      </c>
      <c r="I2415">
        <v>11628834.19</v>
      </c>
      <c r="J2415" t="s">
        <v>641</v>
      </c>
    </row>
    <row r="2416" spans="1:10">
      <c r="A2416">
        <v>12</v>
      </c>
      <c r="B2416">
        <v>11</v>
      </c>
      <c r="C2416" t="s">
        <v>676</v>
      </c>
      <c r="D2416" t="s">
        <v>657</v>
      </c>
      <c r="E2416" t="s">
        <v>690</v>
      </c>
      <c r="F2416">
        <v>4902.51</v>
      </c>
      <c r="G2416">
        <v>0</v>
      </c>
      <c r="H2416" t="s">
        <v>602</v>
      </c>
      <c r="I2416">
        <v>11633736.7</v>
      </c>
      <c r="J2416" t="s">
        <v>641</v>
      </c>
    </row>
    <row r="2417" hidden="1" spans="1:10">
      <c r="A2417">
        <v>12</v>
      </c>
      <c r="B2417">
        <v>12</v>
      </c>
      <c r="C2417" t="s">
        <v>678</v>
      </c>
      <c r="D2417" t="s">
        <v>745</v>
      </c>
      <c r="E2417" t="s">
        <v>671</v>
      </c>
      <c r="F2417">
        <v>0</v>
      </c>
      <c r="G2417">
        <v>72087.84</v>
      </c>
      <c r="H2417" t="s">
        <v>602</v>
      </c>
      <c r="I2417">
        <v>11561648.86</v>
      </c>
      <c r="J2417" t="s">
        <v>641</v>
      </c>
    </row>
    <row r="2418" hidden="1" spans="1:10">
      <c r="A2418">
        <v>12</v>
      </c>
      <c r="B2418">
        <v>12</v>
      </c>
      <c r="C2418" t="s">
        <v>678</v>
      </c>
      <c r="D2418" t="s">
        <v>683</v>
      </c>
      <c r="E2418" t="s">
        <v>671</v>
      </c>
      <c r="F2418">
        <v>0</v>
      </c>
      <c r="G2418">
        <v>680.36</v>
      </c>
      <c r="H2418" t="s">
        <v>602</v>
      </c>
      <c r="I2418">
        <v>11560968.5</v>
      </c>
      <c r="J2418" t="s">
        <v>641</v>
      </c>
    </row>
    <row r="2419" spans="1:10">
      <c r="A2419">
        <v>12</v>
      </c>
      <c r="B2419">
        <v>12</v>
      </c>
      <c r="C2419" t="s">
        <v>678</v>
      </c>
      <c r="D2419" t="s">
        <v>668</v>
      </c>
      <c r="E2419" t="s">
        <v>690</v>
      </c>
      <c r="F2419">
        <v>11482.46</v>
      </c>
      <c r="G2419">
        <v>0</v>
      </c>
      <c r="H2419" t="s">
        <v>602</v>
      </c>
      <c r="I2419">
        <v>11572450.96</v>
      </c>
      <c r="J2419" t="s">
        <v>641</v>
      </c>
    </row>
    <row r="2420" spans="1:10">
      <c r="A2420">
        <v>12</v>
      </c>
      <c r="B2420">
        <v>12</v>
      </c>
      <c r="C2420" t="s">
        <v>678</v>
      </c>
      <c r="D2420" t="s">
        <v>675</v>
      </c>
      <c r="E2420" t="s">
        <v>690</v>
      </c>
      <c r="F2420">
        <v>1407.84</v>
      </c>
      <c r="G2420">
        <v>0</v>
      </c>
      <c r="H2420" t="s">
        <v>602</v>
      </c>
      <c r="I2420">
        <v>11573858.8</v>
      </c>
      <c r="J2420" t="s">
        <v>641</v>
      </c>
    </row>
    <row r="2421" spans="1:10">
      <c r="A2421">
        <v>12</v>
      </c>
      <c r="B2421">
        <v>12</v>
      </c>
      <c r="C2421" t="s">
        <v>678</v>
      </c>
      <c r="D2421" t="s">
        <v>680</v>
      </c>
      <c r="E2421" t="s">
        <v>690</v>
      </c>
      <c r="F2421">
        <v>728.88</v>
      </c>
      <c r="G2421">
        <v>0</v>
      </c>
      <c r="H2421" t="s">
        <v>602</v>
      </c>
      <c r="I2421">
        <v>11574587.68</v>
      </c>
      <c r="J2421" t="s">
        <v>641</v>
      </c>
    </row>
    <row r="2422" spans="1:10">
      <c r="A2422">
        <v>12</v>
      </c>
      <c r="B2422">
        <v>12</v>
      </c>
      <c r="C2422" t="s">
        <v>678</v>
      </c>
      <c r="D2422" t="s">
        <v>801</v>
      </c>
      <c r="E2422" t="s">
        <v>690</v>
      </c>
      <c r="F2422">
        <v>335597.43</v>
      </c>
      <c r="G2422">
        <v>0</v>
      </c>
      <c r="H2422" t="s">
        <v>602</v>
      </c>
      <c r="I2422">
        <v>11910185.11</v>
      </c>
      <c r="J2422" t="s">
        <v>641</v>
      </c>
    </row>
    <row r="2423" spans="1:10">
      <c r="A2423">
        <v>12</v>
      </c>
      <c r="B2423">
        <v>12</v>
      </c>
      <c r="C2423" t="s">
        <v>678</v>
      </c>
      <c r="D2423" t="s">
        <v>657</v>
      </c>
      <c r="E2423" t="s">
        <v>690</v>
      </c>
      <c r="F2423">
        <v>5042.3</v>
      </c>
      <c r="G2423">
        <v>0</v>
      </c>
      <c r="H2423" t="s">
        <v>602</v>
      </c>
      <c r="I2423">
        <v>11915227.41</v>
      </c>
      <c r="J2423" t="s">
        <v>641</v>
      </c>
    </row>
    <row r="2424" spans="1:10">
      <c r="A2424">
        <v>12</v>
      </c>
      <c r="B2424">
        <v>12</v>
      </c>
      <c r="C2424" t="s">
        <v>678</v>
      </c>
      <c r="D2424" t="s">
        <v>667</v>
      </c>
      <c r="E2424" t="s">
        <v>690</v>
      </c>
      <c r="F2424">
        <v>185896.07</v>
      </c>
      <c r="G2424">
        <v>0</v>
      </c>
      <c r="H2424" t="s">
        <v>602</v>
      </c>
      <c r="I2424">
        <v>12101123.48</v>
      </c>
      <c r="J2424" t="s">
        <v>641</v>
      </c>
    </row>
    <row r="2425" hidden="1" spans="1:10">
      <c r="A2425">
        <v>12</v>
      </c>
      <c r="B2425">
        <v>13</v>
      </c>
      <c r="C2425" t="s">
        <v>681</v>
      </c>
      <c r="D2425" t="s">
        <v>661</v>
      </c>
      <c r="E2425" t="s">
        <v>671</v>
      </c>
      <c r="F2425">
        <v>0</v>
      </c>
      <c r="G2425">
        <v>22051.6</v>
      </c>
      <c r="H2425" t="s">
        <v>602</v>
      </c>
      <c r="I2425">
        <v>12079071.88</v>
      </c>
      <c r="J2425" t="s">
        <v>641</v>
      </c>
    </row>
    <row r="2426" hidden="1" spans="1:10">
      <c r="A2426">
        <v>12</v>
      </c>
      <c r="B2426">
        <v>13</v>
      </c>
      <c r="C2426" t="s">
        <v>681</v>
      </c>
      <c r="D2426" t="s">
        <v>672</v>
      </c>
      <c r="E2426" t="s">
        <v>671</v>
      </c>
      <c r="F2426">
        <v>0</v>
      </c>
      <c r="G2426">
        <v>144175.67</v>
      </c>
      <c r="H2426" t="s">
        <v>602</v>
      </c>
      <c r="I2426">
        <v>11934896.21</v>
      </c>
      <c r="J2426" t="s">
        <v>641</v>
      </c>
    </row>
    <row r="2427" hidden="1" spans="1:10">
      <c r="A2427">
        <v>12</v>
      </c>
      <c r="B2427">
        <v>13</v>
      </c>
      <c r="C2427" t="s">
        <v>681</v>
      </c>
      <c r="D2427" t="s">
        <v>663</v>
      </c>
      <c r="E2427" t="s">
        <v>671</v>
      </c>
      <c r="F2427">
        <v>0</v>
      </c>
      <c r="G2427">
        <v>1390.73</v>
      </c>
      <c r="H2427" t="s">
        <v>602</v>
      </c>
      <c r="I2427">
        <v>11933505.48</v>
      </c>
      <c r="J2427" t="s">
        <v>641</v>
      </c>
    </row>
    <row r="2428" spans="1:10">
      <c r="A2428">
        <v>12</v>
      </c>
      <c r="B2428">
        <v>13</v>
      </c>
      <c r="C2428" t="s">
        <v>681</v>
      </c>
      <c r="D2428" t="s">
        <v>652</v>
      </c>
      <c r="E2428" t="s">
        <v>690</v>
      </c>
      <c r="F2428">
        <v>1567.6</v>
      </c>
      <c r="G2428">
        <v>0</v>
      </c>
      <c r="H2428" t="s">
        <v>602</v>
      </c>
      <c r="I2428">
        <v>11935073.08</v>
      </c>
      <c r="J2428" t="s">
        <v>641</v>
      </c>
    </row>
    <row r="2429" spans="1:10">
      <c r="A2429">
        <v>12</v>
      </c>
      <c r="B2429">
        <v>13</v>
      </c>
      <c r="C2429" t="s">
        <v>681</v>
      </c>
      <c r="D2429" t="s">
        <v>675</v>
      </c>
      <c r="E2429" t="s">
        <v>690</v>
      </c>
      <c r="F2429">
        <v>718.9</v>
      </c>
      <c r="G2429">
        <v>0</v>
      </c>
      <c r="H2429" t="s">
        <v>602</v>
      </c>
      <c r="I2429">
        <v>11935791.98</v>
      </c>
      <c r="J2429" t="s">
        <v>641</v>
      </c>
    </row>
    <row r="2430" spans="1:10">
      <c r="A2430">
        <v>12</v>
      </c>
      <c r="B2430">
        <v>13</v>
      </c>
      <c r="C2430" t="s">
        <v>681</v>
      </c>
      <c r="D2430" t="s">
        <v>668</v>
      </c>
      <c r="E2430" t="s">
        <v>690</v>
      </c>
      <c r="F2430">
        <v>11252.81</v>
      </c>
      <c r="G2430">
        <v>0</v>
      </c>
      <c r="H2430" t="s">
        <v>602</v>
      </c>
      <c r="I2430">
        <v>11947044.79</v>
      </c>
      <c r="J2430" t="s">
        <v>641</v>
      </c>
    </row>
    <row r="2431" spans="1:10">
      <c r="A2431">
        <v>12</v>
      </c>
      <c r="B2431">
        <v>13</v>
      </c>
      <c r="C2431" t="s">
        <v>681</v>
      </c>
      <c r="D2431" t="s">
        <v>680</v>
      </c>
      <c r="E2431" t="s">
        <v>690</v>
      </c>
      <c r="F2431">
        <v>728.88</v>
      </c>
      <c r="G2431">
        <v>0</v>
      </c>
      <c r="H2431" t="s">
        <v>602</v>
      </c>
      <c r="I2431">
        <v>11947773.67</v>
      </c>
      <c r="J2431" t="s">
        <v>641</v>
      </c>
    </row>
    <row r="2432" spans="1:10">
      <c r="A2432">
        <v>12</v>
      </c>
      <c r="B2432">
        <v>13</v>
      </c>
      <c r="C2432" t="s">
        <v>681</v>
      </c>
      <c r="D2432" t="s">
        <v>749</v>
      </c>
      <c r="E2432" t="s">
        <v>690</v>
      </c>
      <c r="F2432">
        <v>9335.73</v>
      </c>
      <c r="G2432">
        <v>0</v>
      </c>
      <c r="H2432" t="s">
        <v>602</v>
      </c>
      <c r="I2432">
        <v>11957109.4</v>
      </c>
      <c r="J2432" t="s">
        <v>641</v>
      </c>
    </row>
    <row r="2433" spans="1:10">
      <c r="A2433">
        <v>12</v>
      </c>
      <c r="B2433">
        <v>13</v>
      </c>
      <c r="C2433" t="s">
        <v>681</v>
      </c>
      <c r="D2433" t="s">
        <v>673</v>
      </c>
      <c r="E2433" t="s">
        <v>690</v>
      </c>
      <c r="F2433">
        <v>12401.06</v>
      </c>
      <c r="G2433">
        <v>0</v>
      </c>
      <c r="H2433" t="s">
        <v>602</v>
      </c>
      <c r="I2433">
        <v>11969510.46</v>
      </c>
      <c r="J2433" t="s">
        <v>641</v>
      </c>
    </row>
    <row r="2434" hidden="1" spans="1:10">
      <c r="A2434">
        <v>12</v>
      </c>
      <c r="B2434">
        <v>16</v>
      </c>
      <c r="C2434" t="s">
        <v>688</v>
      </c>
      <c r="D2434" t="s">
        <v>711</v>
      </c>
      <c r="E2434" t="s">
        <v>671</v>
      </c>
      <c r="F2434">
        <v>0</v>
      </c>
      <c r="G2434">
        <v>2461.29</v>
      </c>
      <c r="H2434" t="s">
        <v>602</v>
      </c>
      <c r="I2434">
        <v>11967049.17</v>
      </c>
      <c r="J2434" t="s">
        <v>641</v>
      </c>
    </row>
    <row r="2435" hidden="1" spans="1:10">
      <c r="A2435">
        <v>12</v>
      </c>
      <c r="B2435">
        <v>16</v>
      </c>
      <c r="C2435" t="s">
        <v>688</v>
      </c>
      <c r="D2435" t="s">
        <v>745</v>
      </c>
      <c r="E2435" t="s">
        <v>671</v>
      </c>
      <c r="F2435">
        <v>0</v>
      </c>
      <c r="G2435">
        <v>256264.48</v>
      </c>
      <c r="H2435" t="s">
        <v>602</v>
      </c>
      <c r="I2435">
        <v>11710784.69</v>
      </c>
      <c r="J2435" t="s">
        <v>641</v>
      </c>
    </row>
    <row r="2436" hidden="1" spans="1:10">
      <c r="A2436">
        <v>12</v>
      </c>
      <c r="B2436">
        <v>16</v>
      </c>
      <c r="C2436" t="s">
        <v>688</v>
      </c>
      <c r="D2436" t="s">
        <v>822</v>
      </c>
      <c r="E2436" t="s">
        <v>671</v>
      </c>
      <c r="F2436">
        <v>0</v>
      </c>
      <c r="G2436">
        <v>1530.81</v>
      </c>
      <c r="H2436" t="s">
        <v>602</v>
      </c>
      <c r="I2436">
        <v>11709253.88</v>
      </c>
      <c r="J2436" t="s">
        <v>641</v>
      </c>
    </row>
    <row r="2437" hidden="1" spans="1:10">
      <c r="A2437">
        <v>12</v>
      </c>
      <c r="B2437">
        <v>16</v>
      </c>
      <c r="C2437" t="s">
        <v>688</v>
      </c>
      <c r="D2437" t="s">
        <v>683</v>
      </c>
      <c r="E2437" t="s">
        <v>671</v>
      </c>
      <c r="F2437">
        <v>0</v>
      </c>
      <c r="G2437">
        <v>1400.74</v>
      </c>
      <c r="H2437" t="s">
        <v>602</v>
      </c>
      <c r="I2437">
        <v>11707853.14</v>
      </c>
      <c r="J2437" t="s">
        <v>641</v>
      </c>
    </row>
    <row r="2438" spans="1:10">
      <c r="A2438">
        <v>12</v>
      </c>
      <c r="B2438">
        <v>16</v>
      </c>
      <c r="C2438" t="s">
        <v>688</v>
      </c>
      <c r="D2438" t="s">
        <v>657</v>
      </c>
      <c r="E2438" t="s">
        <v>697</v>
      </c>
      <c r="F2438">
        <v>52419.94</v>
      </c>
      <c r="G2438">
        <v>0</v>
      </c>
      <c r="H2438" t="s">
        <v>602</v>
      </c>
      <c r="I2438">
        <v>11760273.08</v>
      </c>
      <c r="J2438" t="s">
        <v>641</v>
      </c>
    </row>
    <row r="2439" spans="1:10">
      <c r="A2439">
        <v>12</v>
      </c>
      <c r="B2439">
        <v>16</v>
      </c>
      <c r="C2439" t="s">
        <v>688</v>
      </c>
      <c r="D2439" t="s">
        <v>667</v>
      </c>
      <c r="E2439" t="s">
        <v>697</v>
      </c>
      <c r="F2439">
        <v>39719.34</v>
      </c>
      <c r="G2439">
        <v>0</v>
      </c>
      <c r="H2439" t="s">
        <v>602</v>
      </c>
      <c r="I2439">
        <v>11799992.42</v>
      </c>
      <c r="J2439" t="s">
        <v>641</v>
      </c>
    </row>
    <row r="2440" spans="1:10">
      <c r="A2440">
        <v>12</v>
      </c>
      <c r="B2440">
        <v>16</v>
      </c>
      <c r="C2440" t="s">
        <v>688</v>
      </c>
      <c r="D2440" t="s">
        <v>823</v>
      </c>
      <c r="E2440" t="s">
        <v>697</v>
      </c>
      <c r="F2440">
        <v>1557.62</v>
      </c>
      <c r="G2440">
        <v>0</v>
      </c>
      <c r="H2440" t="s">
        <v>602</v>
      </c>
      <c r="I2440">
        <v>11801550.04</v>
      </c>
      <c r="J2440" t="s">
        <v>641</v>
      </c>
    </row>
    <row r="2441" spans="1:10">
      <c r="A2441">
        <v>12</v>
      </c>
      <c r="B2441">
        <v>16</v>
      </c>
      <c r="C2441" t="s">
        <v>688</v>
      </c>
      <c r="D2441" t="s">
        <v>675</v>
      </c>
      <c r="E2441" t="s">
        <v>697</v>
      </c>
      <c r="F2441">
        <v>718.9</v>
      </c>
      <c r="G2441">
        <v>0</v>
      </c>
      <c r="H2441" t="s">
        <v>602</v>
      </c>
      <c r="I2441">
        <v>11802268.94</v>
      </c>
      <c r="J2441" t="s">
        <v>641</v>
      </c>
    </row>
    <row r="2442" hidden="1" spans="1:10">
      <c r="A2442">
        <v>12</v>
      </c>
      <c r="B2442">
        <v>17</v>
      </c>
      <c r="C2442" t="s">
        <v>689</v>
      </c>
      <c r="D2442" t="s">
        <v>822</v>
      </c>
      <c r="E2442" t="s">
        <v>671</v>
      </c>
      <c r="F2442">
        <v>0</v>
      </c>
      <c r="G2442">
        <v>22131.62</v>
      </c>
      <c r="H2442" t="s">
        <v>602</v>
      </c>
      <c r="I2442">
        <v>11780137.32</v>
      </c>
      <c r="J2442" t="s">
        <v>641</v>
      </c>
    </row>
    <row r="2443" hidden="1" spans="1:10">
      <c r="A2443">
        <v>12</v>
      </c>
      <c r="B2443">
        <v>17</v>
      </c>
      <c r="C2443" t="s">
        <v>689</v>
      </c>
      <c r="D2443" t="s">
        <v>672</v>
      </c>
      <c r="E2443" t="s">
        <v>671</v>
      </c>
      <c r="F2443">
        <v>0</v>
      </c>
      <c r="G2443">
        <v>12056.33</v>
      </c>
      <c r="H2443" t="s">
        <v>602</v>
      </c>
      <c r="I2443">
        <v>11768080.99</v>
      </c>
      <c r="J2443" t="s">
        <v>641</v>
      </c>
    </row>
    <row r="2444" spans="1:10">
      <c r="A2444">
        <v>12</v>
      </c>
      <c r="B2444">
        <v>17</v>
      </c>
      <c r="C2444" t="s">
        <v>689</v>
      </c>
      <c r="D2444" t="s">
        <v>708</v>
      </c>
      <c r="E2444" t="s">
        <v>690</v>
      </c>
      <c r="F2444">
        <v>978.51</v>
      </c>
      <c r="G2444">
        <v>0</v>
      </c>
      <c r="H2444" t="s">
        <v>602</v>
      </c>
      <c r="I2444">
        <v>11769059.5</v>
      </c>
      <c r="J2444" t="s">
        <v>641</v>
      </c>
    </row>
    <row r="2445" spans="1:10">
      <c r="A2445">
        <v>12</v>
      </c>
      <c r="B2445">
        <v>17</v>
      </c>
      <c r="C2445" t="s">
        <v>689</v>
      </c>
      <c r="D2445" t="s">
        <v>667</v>
      </c>
      <c r="E2445" t="s">
        <v>690</v>
      </c>
      <c r="F2445">
        <v>37093.34</v>
      </c>
      <c r="G2445">
        <v>0</v>
      </c>
      <c r="H2445" t="s">
        <v>602</v>
      </c>
      <c r="I2445">
        <v>11806152.84</v>
      </c>
      <c r="J2445" t="s">
        <v>641</v>
      </c>
    </row>
    <row r="2446" spans="1:10">
      <c r="A2446">
        <v>12</v>
      </c>
      <c r="B2446">
        <v>17</v>
      </c>
      <c r="C2446" t="s">
        <v>689</v>
      </c>
      <c r="D2446" t="s">
        <v>685</v>
      </c>
      <c r="E2446" t="s">
        <v>690</v>
      </c>
      <c r="F2446">
        <v>4193.59</v>
      </c>
      <c r="G2446">
        <v>0</v>
      </c>
      <c r="H2446" t="s">
        <v>602</v>
      </c>
      <c r="I2446">
        <v>11810346.43</v>
      </c>
      <c r="J2446" t="s">
        <v>641</v>
      </c>
    </row>
    <row r="2447" hidden="1" spans="1:10">
      <c r="A2447">
        <v>12</v>
      </c>
      <c r="B2447">
        <v>18</v>
      </c>
      <c r="C2447" t="s">
        <v>691</v>
      </c>
      <c r="D2447" t="s">
        <v>795</v>
      </c>
      <c r="E2447" t="s">
        <v>671</v>
      </c>
      <c r="F2447">
        <v>0</v>
      </c>
      <c r="G2447">
        <v>1650.87</v>
      </c>
      <c r="H2447" t="s">
        <v>602</v>
      </c>
      <c r="I2447">
        <v>11808695.56</v>
      </c>
      <c r="J2447" t="s">
        <v>641</v>
      </c>
    </row>
    <row r="2448" hidden="1" spans="1:10">
      <c r="A2448">
        <v>12</v>
      </c>
      <c r="B2448">
        <v>18</v>
      </c>
      <c r="C2448" t="s">
        <v>691</v>
      </c>
      <c r="D2448" t="s">
        <v>672</v>
      </c>
      <c r="E2448" t="s">
        <v>671</v>
      </c>
      <c r="F2448">
        <v>0</v>
      </c>
      <c r="G2448">
        <v>12006.3</v>
      </c>
      <c r="H2448" t="s">
        <v>602</v>
      </c>
      <c r="I2448">
        <v>11796689.26</v>
      </c>
      <c r="J2448" t="s">
        <v>641</v>
      </c>
    </row>
    <row r="2449" hidden="1" spans="1:10">
      <c r="A2449">
        <v>12</v>
      </c>
      <c r="B2449">
        <v>18</v>
      </c>
      <c r="C2449" t="s">
        <v>691</v>
      </c>
      <c r="D2449" t="s">
        <v>646</v>
      </c>
      <c r="E2449" t="s">
        <v>671</v>
      </c>
      <c r="F2449">
        <v>0</v>
      </c>
      <c r="G2449">
        <v>2791.47</v>
      </c>
      <c r="H2449" t="s">
        <v>602</v>
      </c>
      <c r="I2449">
        <v>11793897.79</v>
      </c>
      <c r="J2449" t="s">
        <v>641</v>
      </c>
    </row>
    <row r="2450" hidden="1" spans="1:10">
      <c r="A2450">
        <v>12</v>
      </c>
      <c r="B2450">
        <v>18</v>
      </c>
      <c r="C2450" t="s">
        <v>691</v>
      </c>
      <c r="D2450" t="s">
        <v>822</v>
      </c>
      <c r="E2450" t="s">
        <v>671</v>
      </c>
      <c r="F2450">
        <v>0</v>
      </c>
      <c r="G2450">
        <v>1580.83</v>
      </c>
      <c r="H2450" t="s">
        <v>602</v>
      </c>
      <c r="I2450">
        <v>11792316.96</v>
      </c>
      <c r="J2450" t="s">
        <v>641</v>
      </c>
    </row>
    <row r="2451" spans="1:10">
      <c r="A2451">
        <v>12</v>
      </c>
      <c r="B2451">
        <v>18</v>
      </c>
      <c r="C2451" t="s">
        <v>691</v>
      </c>
      <c r="D2451" t="s">
        <v>736</v>
      </c>
      <c r="E2451" t="s">
        <v>697</v>
      </c>
      <c r="F2451">
        <v>858.69</v>
      </c>
      <c r="G2451">
        <v>0</v>
      </c>
      <c r="H2451" t="s">
        <v>602</v>
      </c>
      <c r="I2451">
        <v>11793175.65</v>
      </c>
      <c r="J2451" t="s">
        <v>641</v>
      </c>
    </row>
    <row r="2452" spans="1:10">
      <c r="A2452">
        <v>12</v>
      </c>
      <c r="B2452">
        <v>18</v>
      </c>
      <c r="C2452" t="s">
        <v>691</v>
      </c>
      <c r="D2452" t="s">
        <v>657</v>
      </c>
      <c r="E2452" t="s">
        <v>697</v>
      </c>
      <c r="F2452">
        <v>5162.11</v>
      </c>
      <c r="G2452">
        <v>0</v>
      </c>
      <c r="H2452" t="s">
        <v>602</v>
      </c>
      <c r="I2452">
        <v>11798337.76</v>
      </c>
      <c r="J2452" t="s">
        <v>641</v>
      </c>
    </row>
    <row r="2453" spans="1:10">
      <c r="A2453">
        <v>12</v>
      </c>
      <c r="B2453">
        <v>18</v>
      </c>
      <c r="C2453" t="s">
        <v>691</v>
      </c>
      <c r="D2453" t="s">
        <v>823</v>
      </c>
      <c r="E2453" t="s">
        <v>697</v>
      </c>
      <c r="F2453">
        <v>3175.15</v>
      </c>
      <c r="G2453">
        <v>0</v>
      </c>
      <c r="H2453" t="s">
        <v>602</v>
      </c>
      <c r="I2453">
        <v>11801512.91</v>
      </c>
      <c r="J2453" t="s">
        <v>641</v>
      </c>
    </row>
    <row r="2454" hidden="1" spans="1:10">
      <c r="A2454">
        <v>12</v>
      </c>
      <c r="B2454">
        <v>19</v>
      </c>
      <c r="C2454" t="s">
        <v>694</v>
      </c>
      <c r="D2454" t="s">
        <v>711</v>
      </c>
      <c r="E2454" t="s">
        <v>671</v>
      </c>
      <c r="F2454">
        <v>0</v>
      </c>
      <c r="G2454">
        <v>2511.32</v>
      </c>
      <c r="H2454" t="s">
        <v>602</v>
      </c>
      <c r="I2454">
        <v>11799001.59</v>
      </c>
      <c r="J2454" t="s">
        <v>641</v>
      </c>
    </row>
    <row r="2455" hidden="1" spans="1:10">
      <c r="A2455">
        <v>12</v>
      </c>
      <c r="B2455">
        <v>19</v>
      </c>
      <c r="C2455" t="s">
        <v>694</v>
      </c>
      <c r="D2455" t="s">
        <v>646</v>
      </c>
      <c r="E2455" t="s">
        <v>671</v>
      </c>
      <c r="F2455">
        <v>0</v>
      </c>
      <c r="G2455">
        <v>1760.93</v>
      </c>
      <c r="H2455" t="s">
        <v>602</v>
      </c>
      <c r="I2455">
        <v>11797240.66</v>
      </c>
      <c r="J2455" t="s">
        <v>641</v>
      </c>
    </row>
    <row r="2456" hidden="1" spans="1:10">
      <c r="A2456">
        <v>12</v>
      </c>
      <c r="B2456">
        <v>19</v>
      </c>
      <c r="C2456" t="s">
        <v>694</v>
      </c>
      <c r="D2456" t="s">
        <v>780</v>
      </c>
      <c r="E2456" t="s">
        <v>671</v>
      </c>
      <c r="F2456">
        <v>0</v>
      </c>
      <c r="G2456">
        <v>2891.52</v>
      </c>
      <c r="H2456" t="s">
        <v>602</v>
      </c>
      <c r="I2456">
        <v>11794349.14</v>
      </c>
      <c r="J2456" t="s">
        <v>641</v>
      </c>
    </row>
    <row r="2457" hidden="1" spans="1:10">
      <c r="A2457">
        <v>12</v>
      </c>
      <c r="B2457">
        <v>19</v>
      </c>
      <c r="C2457" t="s">
        <v>694</v>
      </c>
      <c r="D2457" t="s">
        <v>661</v>
      </c>
      <c r="E2457" t="s">
        <v>671</v>
      </c>
      <c r="F2457">
        <v>0</v>
      </c>
      <c r="G2457">
        <v>5512.9</v>
      </c>
      <c r="H2457" t="s">
        <v>602</v>
      </c>
      <c r="I2457">
        <v>11788836.24</v>
      </c>
      <c r="J2457" t="s">
        <v>641</v>
      </c>
    </row>
    <row r="2458" spans="1:10">
      <c r="A2458">
        <v>12</v>
      </c>
      <c r="B2458">
        <v>19</v>
      </c>
      <c r="C2458" t="s">
        <v>694</v>
      </c>
      <c r="D2458" t="s">
        <v>702</v>
      </c>
      <c r="E2458" t="s">
        <v>697</v>
      </c>
      <c r="F2458">
        <v>878.66</v>
      </c>
      <c r="G2458">
        <v>0</v>
      </c>
      <c r="H2458" t="s">
        <v>602</v>
      </c>
      <c r="I2458">
        <v>11789714.9</v>
      </c>
      <c r="J2458" t="s">
        <v>641</v>
      </c>
    </row>
    <row r="2459" spans="1:10">
      <c r="A2459">
        <v>12</v>
      </c>
      <c r="B2459">
        <v>19</v>
      </c>
      <c r="C2459" t="s">
        <v>694</v>
      </c>
      <c r="D2459" t="s">
        <v>657</v>
      </c>
      <c r="E2459" t="s">
        <v>697</v>
      </c>
      <c r="F2459">
        <v>5082.24</v>
      </c>
      <c r="G2459">
        <v>0</v>
      </c>
      <c r="H2459" t="s">
        <v>602</v>
      </c>
      <c r="I2459">
        <v>11794797.14</v>
      </c>
      <c r="J2459" t="s">
        <v>641</v>
      </c>
    </row>
    <row r="2460" spans="1:10">
      <c r="A2460">
        <v>12</v>
      </c>
      <c r="B2460">
        <v>19</v>
      </c>
      <c r="C2460" t="s">
        <v>694</v>
      </c>
      <c r="D2460" t="s">
        <v>668</v>
      </c>
      <c r="E2460" t="s">
        <v>697</v>
      </c>
      <c r="F2460">
        <v>5681.32</v>
      </c>
      <c r="G2460">
        <v>0</v>
      </c>
      <c r="H2460" t="s">
        <v>602</v>
      </c>
      <c r="I2460">
        <v>11800478.46</v>
      </c>
      <c r="J2460" t="s">
        <v>641</v>
      </c>
    </row>
    <row r="2461" spans="1:10">
      <c r="A2461">
        <v>12</v>
      </c>
      <c r="B2461">
        <v>19</v>
      </c>
      <c r="C2461" t="s">
        <v>694</v>
      </c>
      <c r="D2461" t="s">
        <v>680</v>
      </c>
      <c r="E2461" t="s">
        <v>697</v>
      </c>
      <c r="F2461">
        <v>728.88</v>
      </c>
      <c r="G2461">
        <v>0</v>
      </c>
      <c r="H2461" t="s">
        <v>602</v>
      </c>
      <c r="I2461">
        <v>11801207.34</v>
      </c>
      <c r="J2461" t="s">
        <v>641</v>
      </c>
    </row>
    <row r="2462" hidden="1" spans="1:10">
      <c r="A2462">
        <v>12</v>
      </c>
      <c r="B2462">
        <v>20</v>
      </c>
      <c r="C2462" t="s">
        <v>698</v>
      </c>
      <c r="D2462" t="s">
        <v>672</v>
      </c>
      <c r="E2462" t="s">
        <v>671</v>
      </c>
      <c r="F2462">
        <v>0</v>
      </c>
      <c r="G2462">
        <v>11956.28</v>
      </c>
      <c r="H2462" t="s">
        <v>602</v>
      </c>
      <c r="I2462">
        <v>11789251.06</v>
      </c>
      <c r="J2462" t="s">
        <v>641</v>
      </c>
    </row>
    <row r="2463" hidden="1" spans="1:10">
      <c r="A2463">
        <v>12</v>
      </c>
      <c r="B2463">
        <v>20</v>
      </c>
      <c r="C2463" t="s">
        <v>698</v>
      </c>
      <c r="D2463" t="s">
        <v>646</v>
      </c>
      <c r="E2463" t="s">
        <v>671</v>
      </c>
      <c r="F2463">
        <v>0</v>
      </c>
      <c r="G2463">
        <v>850.45</v>
      </c>
      <c r="H2463" t="s">
        <v>602</v>
      </c>
      <c r="I2463">
        <v>11788400.61</v>
      </c>
      <c r="J2463" t="s">
        <v>641</v>
      </c>
    </row>
    <row r="2464" hidden="1" spans="1:10">
      <c r="A2464">
        <v>12</v>
      </c>
      <c r="B2464">
        <v>20</v>
      </c>
      <c r="C2464" t="s">
        <v>698</v>
      </c>
      <c r="D2464" t="s">
        <v>780</v>
      </c>
      <c r="E2464" t="s">
        <v>671</v>
      </c>
      <c r="F2464">
        <v>0</v>
      </c>
      <c r="G2464">
        <v>2851.5</v>
      </c>
      <c r="H2464" t="s">
        <v>602</v>
      </c>
      <c r="I2464">
        <v>11785549.11</v>
      </c>
      <c r="J2464" t="s">
        <v>641</v>
      </c>
    </row>
    <row r="2465" spans="1:10">
      <c r="A2465">
        <v>12</v>
      </c>
      <c r="B2465">
        <v>20</v>
      </c>
      <c r="C2465" t="s">
        <v>698</v>
      </c>
      <c r="D2465" t="s">
        <v>721</v>
      </c>
      <c r="E2465" t="s">
        <v>690</v>
      </c>
      <c r="F2465">
        <v>19969.5</v>
      </c>
      <c r="G2465">
        <v>0</v>
      </c>
      <c r="H2465" t="s">
        <v>602</v>
      </c>
      <c r="I2465">
        <v>11805518.61</v>
      </c>
      <c r="J2465" t="s">
        <v>641</v>
      </c>
    </row>
    <row r="2466" spans="1:10">
      <c r="A2466">
        <v>12</v>
      </c>
      <c r="B2466">
        <v>20</v>
      </c>
      <c r="C2466" t="s">
        <v>698</v>
      </c>
      <c r="D2466" t="s">
        <v>685</v>
      </c>
      <c r="E2466" t="s">
        <v>690</v>
      </c>
      <c r="F2466">
        <v>8636.8</v>
      </c>
      <c r="G2466">
        <v>0</v>
      </c>
      <c r="H2466" t="s">
        <v>602</v>
      </c>
      <c r="I2466">
        <v>11814155.41</v>
      </c>
      <c r="J2466" t="s">
        <v>641</v>
      </c>
    </row>
    <row r="2467" spans="1:10">
      <c r="A2467">
        <v>12</v>
      </c>
      <c r="B2467">
        <v>20</v>
      </c>
      <c r="C2467" t="s">
        <v>698</v>
      </c>
      <c r="D2467" t="s">
        <v>657</v>
      </c>
      <c r="E2467" t="s">
        <v>690</v>
      </c>
      <c r="F2467">
        <v>5222.01</v>
      </c>
      <c r="G2467">
        <v>0</v>
      </c>
      <c r="H2467" t="s">
        <v>602</v>
      </c>
      <c r="I2467">
        <v>11819377.42</v>
      </c>
      <c r="J2467" t="s">
        <v>641</v>
      </c>
    </row>
    <row r="2468" hidden="1" spans="1:10">
      <c r="A2468">
        <v>12</v>
      </c>
      <c r="B2468">
        <v>23</v>
      </c>
      <c r="C2468" t="s">
        <v>700</v>
      </c>
      <c r="D2468" t="s">
        <v>745</v>
      </c>
      <c r="E2468" t="s">
        <v>671</v>
      </c>
      <c r="F2468">
        <v>0</v>
      </c>
      <c r="G2468">
        <v>71337.43</v>
      </c>
      <c r="H2468" t="s">
        <v>602</v>
      </c>
      <c r="I2468">
        <v>11748039.99</v>
      </c>
      <c r="J2468" t="s">
        <v>641</v>
      </c>
    </row>
    <row r="2469" hidden="1" spans="1:10">
      <c r="A2469">
        <v>12</v>
      </c>
      <c r="B2469">
        <v>23</v>
      </c>
      <c r="C2469" t="s">
        <v>700</v>
      </c>
      <c r="D2469" t="s">
        <v>793</v>
      </c>
      <c r="E2469" t="s">
        <v>671</v>
      </c>
      <c r="F2469">
        <v>0</v>
      </c>
      <c r="G2469">
        <v>1140.6</v>
      </c>
      <c r="H2469" t="s">
        <v>602</v>
      </c>
      <c r="I2469">
        <v>11746899.39</v>
      </c>
      <c r="J2469" t="s">
        <v>641</v>
      </c>
    </row>
    <row r="2470" hidden="1" spans="1:10">
      <c r="A2470">
        <v>12</v>
      </c>
      <c r="B2470">
        <v>23</v>
      </c>
      <c r="C2470" t="s">
        <v>700</v>
      </c>
      <c r="D2470" t="s">
        <v>679</v>
      </c>
      <c r="E2470" t="s">
        <v>671</v>
      </c>
      <c r="F2470">
        <v>0</v>
      </c>
      <c r="G2470">
        <v>730.39</v>
      </c>
      <c r="H2470" t="s">
        <v>602</v>
      </c>
      <c r="I2470">
        <v>11746169</v>
      </c>
      <c r="J2470" t="s">
        <v>641</v>
      </c>
    </row>
    <row r="2471" spans="1:10">
      <c r="A2471">
        <v>12</v>
      </c>
      <c r="B2471">
        <v>23</v>
      </c>
      <c r="C2471" t="s">
        <v>700</v>
      </c>
      <c r="D2471" t="s">
        <v>657</v>
      </c>
      <c r="E2471" t="s">
        <v>690</v>
      </c>
      <c r="F2471">
        <v>2645.95</v>
      </c>
      <c r="G2471">
        <v>0</v>
      </c>
      <c r="H2471" t="s">
        <v>602</v>
      </c>
      <c r="I2471">
        <v>11748814.95</v>
      </c>
      <c r="J2471" t="s">
        <v>641</v>
      </c>
    </row>
    <row r="2472" spans="1:10">
      <c r="A2472">
        <v>12</v>
      </c>
      <c r="B2472">
        <v>23</v>
      </c>
      <c r="C2472" t="s">
        <v>700</v>
      </c>
      <c r="D2472" t="s">
        <v>668</v>
      </c>
      <c r="E2472" t="s">
        <v>690</v>
      </c>
      <c r="F2472">
        <v>29754.55</v>
      </c>
      <c r="G2472">
        <v>0</v>
      </c>
      <c r="H2472" t="s">
        <v>602</v>
      </c>
      <c r="I2472">
        <v>11778569.5</v>
      </c>
      <c r="J2472" t="s">
        <v>641</v>
      </c>
    </row>
    <row r="2473" spans="1:10">
      <c r="A2473">
        <v>12</v>
      </c>
      <c r="B2473">
        <v>23</v>
      </c>
      <c r="C2473" t="s">
        <v>700</v>
      </c>
      <c r="D2473" t="s">
        <v>685</v>
      </c>
      <c r="E2473" t="s">
        <v>690</v>
      </c>
      <c r="F2473">
        <v>13329.64</v>
      </c>
      <c r="G2473">
        <v>0</v>
      </c>
      <c r="H2473" t="s">
        <v>602</v>
      </c>
      <c r="I2473">
        <v>11791899.14</v>
      </c>
      <c r="J2473" t="s">
        <v>641</v>
      </c>
    </row>
    <row r="2474" spans="1:10">
      <c r="A2474">
        <v>12</v>
      </c>
      <c r="B2474">
        <v>23</v>
      </c>
      <c r="C2474" t="s">
        <v>700</v>
      </c>
      <c r="D2474" t="s">
        <v>680</v>
      </c>
      <c r="E2474" t="s">
        <v>690</v>
      </c>
      <c r="F2474">
        <v>1487.72</v>
      </c>
      <c r="G2474">
        <v>0</v>
      </c>
      <c r="H2474" t="s">
        <v>602</v>
      </c>
      <c r="I2474">
        <v>11793386.86</v>
      </c>
      <c r="J2474" t="s">
        <v>641</v>
      </c>
    </row>
    <row r="2475" spans="1:10">
      <c r="A2475">
        <v>12</v>
      </c>
      <c r="B2475">
        <v>23</v>
      </c>
      <c r="C2475" t="s">
        <v>700</v>
      </c>
      <c r="D2475" t="s">
        <v>702</v>
      </c>
      <c r="E2475" t="s">
        <v>690</v>
      </c>
      <c r="F2475">
        <v>12281.22</v>
      </c>
      <c r="G2475">
        <v>0</v>
      </c>
      <c r="H2475" t="s">
        <v>602</v>
      </c>
      <c r="I2475">
        <v>11805668.08</v>
      </c>
      <c r="J2475" t="s">
        <v>641</v>
      </c>
    </row>
    <row r="2476" spans="1:10">
      <c r="A2476">
        <v>12</v>
      </c>
      <c r="B2476">
        <v>23</v>
      </c>
      <c r="C2476" t="s">
        <v>700</v>
      </c>
      <c r="D2476" t="s">
        <v>721</v>
      </c>
      <c r="E2476" t="s">
        <v>690</v>
      </c>
      <c r="F2476">
        <v>40088.77</v>
      </c>
      <c r="G2476">
        <v>0</v>
      </c>
      <c r="H2476" t="s">
        <v>602</v>
      </c>
      <c r="I2476">
        <v>11845756.85</v>
      </c>
      <c r="J2476" t="s">
        <v>641</v>
      </c>
    </row>
    <row r="2477" hidden="1" spans="1:10">
      <c r="A2477">
        <v>12</v>
      </c>
      <c r="B2477">
        <v>24</v>
      </c>
      <c r="C2477" t="s">
        <v>703</v>
      </c>
      <c r="D2477" t="s">
        <v>679</v>
      </c>
      <c r="E2477" t="s">
        <v>671</v>
      </c>
      <c r="F2477">
        <v>0</v>
      </c>
      <c r="G2477">
        <v>1500.8</v>
      </c>
      <c r="H2477" t="s">
        <v>602</v>
      </c>
      <c r="I2477">
        <v>11844256.05</v>
      </c>
      <c r="J2477" t="s">
        <v>641</v>
      </c>
    </row>
    <row r="2478" hidden="1" spans="1:10">
      <c r="A2478">
        <v>12</v>
      </c>
      <c r="B2478">
        <v>24</v>
      </c>
      <c r="C2478" t="s">
        <v>703</v>
      </c>
      <c r="D2478" t="s">
        <v>822</v>
      </c>
      <c r="E2478" t="s">
        <v>671</v>
      </c>
      <c r="F2478">
        <v>0</v>
      </c>
      <c r="G2478">
        <v>112238.9</v>
      </c>
      <c r="H2478" t="s">
        <v>602</v>
      </c>
      <c r="I2478">
        <v>11732017.15</v>
      </c>
      <c r="J2478" t="s">
        <v>641</v>
      </c>
    </row>
    <row r="2479" hidden="1" spans="1:10">
      <c r="A2479">
        <v>12</v>
      </c>
      <c r="B2479">
        <v>24</v>
      </c>
      <c r="C2479" t="s">
        <v>703</v>
      </c>
      <c r="D2479" t="s">
        <v>661</v>
      </c>
      <c r="E2479" t="s">
        <v>671</v>
      </c>
      <c r="F2479">
        <v>0</v>
      </c>
      <c r="G2479">
        <v>5993.15</v>
      </c>
      <c r="H2479" t="s">
        <v>602</v>
      </c>
      <c r="I2479">
        <v>11726024</v>
      </c>
      <c r="J2479" t="s">
        <v>641</v>
      </c>
    </row>
    <row r="2480" spans="1:10">
      <c r="A2480">
        <v>12</v>
      </c>
      <c r="B2480">
        <v>24</v>
      </c>
      <c r="C2480" t="s">
        <v>703</v>
      </c>
      <c r="D2480" t="s">
        <v>736</v>
      </c>
      <c r="E2480" t="s">
        <v>690</v>
      </c>
      <c r="F2480">
        <v>878.66</v>
      </c>
      <c r="G2480">
        <v>0</v>
      </c>
      <c r="H2480" t="s">
        <v>602</v>
      </c>
      <c r="I2480">
        <v>11726902.66</v>
      </c>
      <c r="J2480" t="s">
        <v>641</v>
      </c>
    </row>
    <row r="2481" spans="1:10">
      <c r="A2481">
        <v>12</v>
      </c>
      <c r="B2481">
        <v>24</v>
      </c>
      <c r="C2481" t="s">
        <v>703</v>
      </c>
      <c r="D2481" t="s">
        <v>686</v>
      </c>
      <c r="E2481" t="s">
        <v>690</v>
      </c>
      <c r="F2481">
        <v>3394.82</v>
      </c>
      <c r="G2481">
        <v>0</v>
      </c>
      <c r="H2481" t="s">
        <v>602</v>
      </c>
      <c r="I2481">
        <v>11730297.48</v>
      </c>
      <c r="J2481" t="s">
        <v>641</v>
      </c>
    </row>
    <row r="2482" spans="1:10">
      <c r="A2482">
        <v>12</v>
      </c>
      <c r="B2482">
        <v>24</v>
      </c>
      <c r="C2482" t="s">
        <v>703</v>
      </c>
      <c r="D2482" t="s">
        <v>680</v>
      </c>
      <c r="E2482" t="s">
        <v>690</v>
      </c>
      <c r="F2482">
        <v>3814.15</v>
      </c>
      <c r="G2482">
        <v>0</v>
      </c>
      <c r="H2482" t="s">
        <v>602</v>
      </c>
      <c r="I2482">
        <v>11734111.63</v>
      </c>
      <c r="J2482" t="s">
        <v>641</v>
      </c>
    </row>
    <row r="2483" spans="1:10">
      <c r="A2483">
        <v>12</v>
      </c>
      <c r="B2483">
        <v>24</v>
      </c>
      <c r="C2483" t="s">
        <v>703</v>
      </c>
      <c r="D2483" t="s">
        <v>702</v>
      </c>
      <c r="E2483" t="s">
        <v>690</v>
      </c>
      <c r="F2483">
        <v>2296.49</v>
      </c>
      <c r="G2483">
        <v>0</v>
      </c>
      <c r="H2483" t="s">
        <v>602</v>
      </c>
      <c r="I2483">
        <v>11736408.12</v>
      </c>
      <c r="J2483" t="s">
        <v>641</v>
      </c>
    </row>
    <row r="2484" hidden="1" spans="1:10">
      <c r="A2484">
        <v>12</v>
      </c>
      <c r="B2484">
        <v>25</v>
      </c>
      <c r="C2484" t="s">
        <v>704</v>
      </c>
      <c r="D2484" t="s">
        <v>646</v>
      </c>
      <c r="E2484" t="s">
        <v>671</v>
      </c>
      <c r="F2484">
        <v>0</v>
      </c>
      <c r="G2484">
        <v>830.44</v>
      </c>
      <c r="H2484" t="s">
        <v>602</v>
      </c>
      <c r="I2484">
        <v>11735577.68</v>
      </c>
      <c r="J2484" t="s">
        <v>641</v>
      </c>
    </row>
    <row r="2485" hidden="1" spans="1:10">
      <c r="A2485">
        <v>12</v>
      </c>
      <c r="B2485">
        <v>25</v>
      </c>
      <c r="C2485" t="s">
        <v>704</v>
      </c>
      <c r="D2485" t="s">
        <v>679</v>
      </c>
      <c r="E2485" t="s">
        <v>671</v>
      </c>
      <c r="F2485">
        <v>0</v>
      </c>
      <c r="G2485">
        <v>750.4</v>
      </c>
      <c r="H2485" t="s">
        <v>602</v>
      </c>
      <c r="I2485">
        <v>11734827.28</v>
      </c>
      <c r="J2485" t="s">
        <v>641</v>
      </c>
    </row>
    <row r="2486" spans="1:10">
      <c r="A2486">
        <v>12</v>
      </c>
      <c r="B2486">
        <v>25</v>
      </c>
      <c r="C2486" t="s">
        <v>704</v>
      </c>
      <c r="D2486" t="s">
        <v>673</v>
      </c>
      <c r="E2486" t="s">
        <v>690</v>
      </c>
      <c r="F2486">
        <v>12610.73</v>
      </c>
      <c r="G2486">
        <v>0</v>
      </c>
      <c r="H2486" t="s">
        <v>602</v>
      </c>
      <c r="I2486">
        <v>11747438.01</v>
      </c>
      <c r="J2486" t="s">
        <v>641</v>
      </c>
    </row>
    <row r="2487" spans="1:10">
      <c r="A2487">
        <v>12</v>
      </c>
      <c r="B2487">
        <v>25</v>
      </c>
      <c r="C2487" t="s">
        <v>704</v>
      </c>
      <c r="D2487" t="s">
        <v>708</v>
      </c>
      <c r="E2487" t="s">
        <v>690</v>
      </c>
      <c r="F2487">
        <v>848.7</v>
      </c>
      <c r="G2487">
        <v>0</v>
      </c>
      <c r="H2487" t="s">
        <v>602</v>
      </c>
      <c r="I2487">
        <v>11748286.71</v>
      </c>
      <c r="J2487" t="s">
        <v>641</v>
      </c>
    </row>
    <row r="2488" hidden="1" spans="1:10">
      <c r="A2488">
        <v>12</v>
      </c>
      <c r="B2488">
        <v>26</v>
      </c>
      <c r="C2488" t="s">
        <v>707</v>
      </c>
      <c r="D2488" t="s">
        <v>672</v>
      </c>
      <c r="E2488" t="s">
        <v>671</v>
      </c>
      <c r="F2488">
        <v>0</v>
      </c>
      <c r="G2488">
        <v>24913.07</v>
      </c>
      <c r="H2488" t="s">
        <v>602</v>
      </c>
      <c r="I2488">
        <v>11723373.64</v>
      </c>
      <c r="J2488" t="s">
        <v>641</v>
      </c>
    </row>
    <row r="2489" hidden="1" spans="1:10">
      <c r="A2489">
        <v>12</v>
      </c>
      <c r="B2489">
        <v>26</v>
      </c>
      <c r="C2489" t="s">
        <v>707</v>
      </c>
      <c r="D2489" t="s">
        <v>646</v>
      </c>
      <c r="E2489" t="s">
        <v>671</v>
      </c>
      <c r="F2489">
        <v>0</v>
      </c>
      <c r="G2489">
        <v>830.44</v>
      </c>
      <c r="H2489" t="s">
        <v>602</v>
      </c>
      <c r="I2489">
        <v>11722543.2</v>
      </c>
      <c r="J2489" t="s">
        <v>641</v>
      </c>
    </row>
    <row r="2490" hidden="1" spans="1:10">
      <c r="A2490">
        <v>12</v>
      </c>
      <c r="B2490">
        <v>26</v>
      </c>
      <c r="C2490" t="s">
        <v>707</v>
      </c>
      <c r="D2490" t="s">
        <v>822</v>
      </c>
      <c r="E2490" t="s">
        <v>671</v>
      </c>
      <c r="F2490">
        <v>0</v>
      </c>
      <c r="G2490">
        <v>1570.83</v>
      </c>
      <c r="H2490" t="s">
        <v>602</v>
      </c>
      <c r="I2490">
        <v>11720972.37</v>
      </c>
      <c r="J2490" t="s">
        <v>641</v>
      </c>
    </row>
    <row r="2491" hidden="1" spans="1:10">
      <c r="A2491">
        <v>12</v>
      </c>
      <c r="B2491">
        <v>26</v>
      </c>
      <c r="C2491" t="s">
        <v>707</v>
      </c>
      <c r="D2491" t="s">
        <v>683</v>
      </c>
      <c r="E2491" t="s">
        <v>671</v>
      </c>
      <c r="F2491">
        <v>0</v>
      </c>
      <c r="G2491">
        <v>1410.75</v>
      </c>
      <c r="H2491" t="s">
        <v>602</v>
      </c>
      <c r="I2491">
        <v>11719561.62</v>
      </c>
      <c r="J2491" t="s">
        <v>641</v>
      </c>
    </row>
    <row r="2492" spans="1:10">
      <c r="A2492">
        <v>12</v>
      </c>
      <c r="B2492">
        <v>26</v>
      </c>
      <c r="C2492" t="s">
        <v>707</v>
      </c>
      <c r="D2492" t="s">
        <v>721</v>
      </c>
      <c r="E2492" t="s">
        <v>697</v>
      </c>
      <c r="F2492">
        <v>42085.72</v>
      </c>
      <c r="G2492">
        <v>0</v>
      </c>
      <c r="H2492" t="s">
        <v>602</v>
      </c>
      <c r="I2492">
        <v>11761647.34</v>
      </c>
      <c r="J2492" t="s">
        <v>641</v>
      </c>
    </row>
    <row r="2493" spans="1:10">
      <c r="A2493">
        <v>12</v>
      </c>
      <c r="B2493">
        <v>26</v>
      </c>
      <c r="C2493" t="s">
        <v>707</v>
      </c>
      <c r="D2493" t="s">
        <v>686</v>
      </c>
      <c r="E2493" t="s">
        <v>697</v>
      </c>
      <c r="F2493">
        <v>3494.67</v>
      </c>
      <c r="G2493">
        <v>0</v>
      </c>
      <c r="H2493" t="s">
        <v>602</v>
      </c>
      <c r="I2493">
        <v>11765142.01</v>
      </c>
      <c r="J2493" t="s">
        <v>641</v>
      </c>
    </row>
    <row r="2494" spans="1:10">
      <c r="A2494">
        <v>12</v>
      </c>
      <c r="B2494">
        <v>26</v>
      </c>
      <c r="C2494" t="s">
        <v>707</v>
      </c>
      <c r="D2494" t="s">
        <v>673</v>
      </c>
      <c r="E2494" t="s">
        <v>697</v>
      </c>
      <c r="F2494">
        <v>38451.26</v>
      </c>
      <c r="G2494">
        <v>0</v>
      </c>
      <c r="H2494" t="s">
        <v>602</v>
      </c>
      <c r="I2494">
        <v>11803593.27</v>
      </c>
      <c r="J2494" t="s">
        <v>641</v>
      </c>
    </row>
    <row r="2495" spans="1:10">
      <c r="A2495">
        <v>12</v>
      </c>
      <c r="B2495">
        <v>26</v>
      </c>
      <c r="C2495" t="s">
        <v>707</v>
      </c>
      <c r="D2495" t="s">
        <v>675</v>
      </c>
      <c r="E2495" t="s">
        <v>697</v>
      </c>
      <c r="F2495">
        <v>718.9</v>
      </c>
      <c r="G2495">
        <v>0</v>
      </c>
      <c r="H2495" t="s">
        <v>602</v>
      </c>
      <c r="I2495">
        <v>11804312.17</v>
      </c>
      <c r="J2495" t="s">
        <v>641</v>
      </c>
    </row>
    <row r="2496" hidden="1" spans="1:10">
      <c r="A2496">
        <v>12</v>
      </c>
      <c r="B2496">
        <v>27</v>
      </c>
      <c r="C2496" t="s">
        <v>709</v>
      </c>
      <c r="D2496" t="s">
        <v>750</v>
      </c>
      <c r="E2496" t="s">
        <v>671</v>
      </c>
      <c r="F2496">
        <v>0</v>
      </c>
      <c r="G2496">
        <v>41371.71</v>
      </c>
      <c r="H2496" t="s">
        <v>602</v>
      </c>
      <c r="I2496">
        <v>11762940.46</v>
      </c>
      <c r="J2496" t="s">
        <v>641</v>
      </c>
    </row>
    <row r="2497" spans="1:10">
      <c r="A2497">
        <v>12</v>
      </c>
      <c r="B2497">
        <v>27</v>
      </c>
      <c r="C2497" t="s">
        <v>709</v>
      </c>
      <c r="D2497" t="s">
        <v>687</v>
      </c>
      <c r="E2497" t="s">
        <v>690</v>
      </c>
      <c r="F2497">
        <v>1417.83</v>
      </c>
      <c r="G2497">
        <v>0</v>
      </c>
      <c r="H2497" t="s">
        <v>602</v>
      </c>
      <c r="I2497">
        <v>11764358.29</v>
      </c>
      <c r="J2497" t="s">
        <v>641</v>
      </c>
    </row>
    <row r="2498" spans="1:10">
      <c r="A2498">
        <v>12</v>
      </c>
      <c r="B2498">
        <v>27</v>
      </c>
      <c r="C2498" t="s">
        <v>709</v>
      </c>
      <c r="D2498" t="s">
        <v>686</v>
      </c>
      <c r="E2498" t="s">
        <v>690</v>
      </c>
      <c r="F2498">
        <v>1807.23</v>
      </c>
      <c r="G2498">
        <v>0</v>
      </c>
      <c r="H2498" t="s">
        <v>602</v>
      </c>
      <c r="I2498">
        <v>11766165.52</v>
      </c>
      <c r="J2498" t="s">
        <v>641</v>
      </c>
    </row>
    <row r="2499" hidden="1" spans="1:10">
      <c r="A2499">
        <v>12</v>
      </c>
      <c r="B2499">
        <v>30</v>
      </c>
      <c r="C2499" t="s">
        <v>712</v>
      </c>
      <c r="D2499" t="s">
        <v>795</v>
      </c>
      <c r="E2499" t="s">
        <v>671</v>
      </c>
      <c r="F2499">
        <v>0</v>
      </c>
      <c r="G2499">
        <v>1880.99</v>
      </c>
      <c r="H2499" t="s">
        <v>602</v>
      </c>
      <c r="I2499">
        <v>11764284.53</v>
      </c>
      <c r="J2499" t="s">
        <v>641</v>
      </c>
    </row>
    <row r="2500" hidden="1" spans="1:10">
      <c r="A2500">
        <v>12</v>
      </c>
      <c r="B2500">
        <v>30</v>
      </c>
      <c r="C2500" t="s">
        <v>712</v>
      </c>
      <c r="D2500" t="s">
        <v>682</v>
      </c>
      <c r="E2500" t="s">
        <v>671</v>
      </c>
      <c r="F2500">
        <v>0</v>
      </c>
      <c r="G2500">
        <v>4712.48</v>
      </c>
      <c r="H2500" t="s">
        <v>602</v>
      </c>
      <c r="I2500">
        <v>11759572.05</v>
      </c>
      <c r="J2500" t="s">
        <v>641</v>
      </c>
    </row>
    <row r="2501" hidden="1" spans="1:10">
      <c r="A2501">
        <v>12</v>
      </c>
      <c r="B2501">
        <v>30</v>
      </c>
      <c r="C2501" t="s">
        <v>712</v>
      </c>
      <c r="D2501" t="s">
        <v>672</v>
      </c>
      <c r="E2501" t="s">
        <v>671</v>
      </c>
      <c r="F2501">
        <v>0</v>
      </c>
      <c r="G2501">
        <v>12906.77</v>
      </c>
      <c r="H2501" t="s">
        <v>602</v>
      </c>
      <c r="I2501">
        <v>11746665.28</v>
      </c>
      <c r="J2501" t="s">
        <v>641</v>
      </c>
    </row>
    <row r="2502" hidden="1" spans="1:10">
      <c r="A2502">
        <v>12</v>
      </c>
      <c r="B2502">
        <v>30</v>
      </c>
      <c r="C2502" t="s">
        <v>712</v>
      </c>
      <c r="D2502" t="s">
        <v>683</v>
      </c>
      <c r="E2502" t="s">
        <v>671</v>
      </c>
      <c r="F2502">
        <v>0</v>
      </c>
      <c r="G2502">
        <v>6743.57</v>
      </c>
      <c r="H2502" t="s">
        <v>602</v>
      </c>
      <c r="I2502">
        <v>11739921.71</v>
      </c>
      <c r="J2502" t="s">
        <v>641</v>
      </c>
    </row>
    <row r="2503" hidden="1" spans="1:10">
      <c r="A2503">
        <v>12</v>
      </c>
      <c r="B2503">
        <v>30</v>
      </c>
      <c r="C2503" t="s">
        <v>712</v>
      </c>
      <c r="D2503" t="s">
        <v>663</v>
      </c>
      <c r="E2503" t="s">
        <v>671</v>
      </c>
      <c r="F2503">
        <v>0</v>
      </c>
      <c r="G2503">
        <v>1390.73</v>
      </c>
      <c r="H2503" t="s">
        <v>602</v>
      </c>
      <c r="I2503">
        <v>11738530.98</v>
      </c>
      <c r="J2503" t="s">
        <v>641</v>
      </c>
    </row>
    <row r="2504" spans="1:10">
      <c r="A2504">
        <v>12</v>
      </c>
      <c r="B2504">
        <v>30</v>
      </c>
      <c r="C2504" t="s">
        <v>712</v>
      </c>
      <c r="D2504" t="s">
        <v>721</v>
      </c>
      <c r="E2504" t="s">
        <v>653</v>
      </c>
      <c r="F2504">
        <v>43184.04</v>
      </c>
      <c r="G2504">
        <v>0</v>
      </c>
      <c r="H2504" t="s">
        <v>602</v>
      </c>
      <c r="I2504">
        <v>11781715.02</v>
      </c>
      <c r="J2504" t="s">
        <v>641</v>
      </c>
    </row>
    <row r="2505" spans="1:10">
      <c r="A2505">
        <v>12</v>
      </c>
      <c r="B2505">
        <v>30</v>
      </c>
      <c r="C2505" t="s">
        <v>712</v>
      </c>
      <c r="D2505" t="s">
        <v>686</v>
      </c>
      <c r="E2505" t="s">
        <v>653</v>
      </c>
      <c r="F2505">
        <v>5681.31</v>
      </c>
      <c r="G2505">
        <v>0</v>
      </c>
      <c r="H2505" t="s">
        <v>602</v>
      </c>
      <c r="I2505">
        <v>11787396.33</v>
      </c>
      <c r="J2505" t="s">
        <v>641</v>
      </c>
    </row>
    <row r="2506" spans="1:10">
      <c r="A2506">
        <v>12</v>
      </c>
      <c r="B2506">
        <v>30</v>
      </c>
      <c r="C2506" t="s">
        <v>712</v>
      </c>
      <c r="D2506" t="s">
        <v>685</v>
      </c>
      <c r="E2506" t="s">
        <v>653</v>
      </c>
      <c r="F2506">
        <v>9435.58</v>
      </c>
      <c r="G2506">
        <v>0</v>
      </c>
      <c r="H2506" t="s">
        <v>602</v>
      </c>
      <c r="I2506">
        <v>11796831.91</v>
      </c>
      <c r="J2506" t="s">
        <v>641</v>
      </c>
    </row>
    <row r="2507" spans="1:10">
      <c r="A2507">
        <v>12</v>
      </c>
      <c r="B2507">
        <v>30</v>
      </c>
      <c r="C2507" t="s">
        <v>712</v>
      </c>
      <c r="D2507" t="s">
        <v>673</v>
      </c>
      <c r="E2507" t="s">
        <v>653</v>
      </c>
      <c r="F2507">
        <v>13129.94</v>
      </c>
      <c r="G2507">
        <v>0</v>
      </c>
      <c r="H2507" t="s">
        <v>602</v>
      </c>
      <c r="I2507">
        <v>11809961.85</v>
      </c>
      <c r="J2507" t="s">
        <v>641</v>
      </c>
    </row>
    <row r="2508" spans="1:10">
      <c r="A2508">
        <v>12</v>
      </c>
      <c r="B2508">
        <v>30</v>
      </c>
      <c r="C2508" t="s">
        <v>712</v>
      </c>
      <c r="D2508" t="s">
        <v>675</v>
      </c>
      <c r="E2508" t="s">
        <v>653</v>
      </c>
      <c r="F2508">
        <v>6859.49</v>
      </c>
      <c r="G2508">
        <v>0</v>
      </c>
      <c r="H2508" t="s">
        <v>602</v>
      </c>
      <c r="I2508">
        <v>11816821.34</v>
      </c>
      <c r="J2508" t="s">
        <v>641</v>
      </c>
    </row>
    <row r="2509" hidden="1" spans="1:10">
      <c r="A2509">
        <v>12</v>
      </c>
      <c r="B2509">
        <v>31</v>
      </c>
      <c r="C2509" t="s">
        <v>713</v>
      </c>
      <c r="D2509" t="s">
        <v>793</v>
      </c>
      <c r="E2509" t="s">
        <v>671</v>
      </c>
      <c r="F2509">
        <v>0</v>
      </c>
      <c r="G2509">
        <v>9555.04</v>
      </c>
      <c r="H2509" t="s">
        <v>602</v>
      </c>
      <c r="I2509">
        <v>11807266.3</v>
      </c>
      <c r="J2509" t="s">
        <v>641</v>
      </c>
    </row>
    <row r="2510" hidden="1" spans="1:10">
      <c r="A2510">
        <v>12</v>
      </c>
      <c r="B2510">
        <v>31</v>
      </c>
      <c r="C2510" t="s">
        <v>713</v>
      </c>
      <c r="D2510" t="s">
        <v>696</v>
      </c>
      <c r="E2510" t="s">
        <v>671</v>
      </c>
      <c r="F2510">
        <v>0</v>
      </c>
      <c r="G2510">
        <v>3321.74</v>
      </c>
      <c r="H2510" t="s">
        <v>602</v>
      </c>
      <c r="I2510">
        <v>11803944.56</v>
      </c>
      <c r="J2510" t="s">
        <v>641</v>
      </c>
    </row>
    <row r="2511" hidden="1" spans="1:10">
      <c r="A2511">
        <v>12</v>
      </c>
      <c r="B2511">
        <v>31</v>
      </c>
      <c r="C2511" t="s">
        <v>713</v>
      </c>
      <c r="D2511" t="s">
        <v>682</v>
      </c>
      <c r="E2511" t="s">
        <v>671</v>
      </c>
      <c r="F2511">
        <v>0</v>
      </c>
      <c r="G2511">
        <v>4562.39</v>
      </c>
      <c r="H2511" t="s">
        <v>602</v>
      </c>
      <c r="I2511">
        <v>11799382.17</v>
      </c>
      <c r="J2511" t="s">
        <v>641</v>
      </c>
    </row>
    <row r="2512" hidden="1" spans="1:10">
      <c r="A2512">
        <v>12</v>
      </c>
      <c r="B2512">
        <v>31</v>
      </c>
      <c r="C2512" t="s">
        <v>713</v>
      </c>
      <c r="D2512" t="s">
        <v>661</v>
      </c>
      <c r="E2512" t="s">
        <v>671</v>
      </c>
      <c r="F2512">
        <v>0</v>
      </c>
      <c r="G2512">
        <v>6003.15</v>
      </c>
      <c r="H2512" t="s">
        <v>602</v>
      </c>
      <c r="I2512">
        <v>11793379.02</v>
      </c>
      <c r="J2512" t="s">
        <v>641</v>
      </c>
    </row>
    <row r="2513" hidden="1" spans="1:10">
      <c r="A2513">
        <v>12</v>
      </c>
      <c r="B2513">
        <v>31</v>
      </c>
      <c r="C2513" t="s">
        <v>713</v>
      </c>
      <c r="D2513" t="s">
        <v>683</v>
      </c>
      <c r="E2513" t="s">
        <v>671</v>
      </c>
      <c r="F2513">
        <v>0</v>
      </c>
      <c r="G2513">
        <v>730.39</v>
      </c>
      <c r="H2513" t="s">
        <v>602</v>
      </c>
      <c r="I2513">
        <v>11792648.63</v>
      </c>
      <c r="J2513" t="s">
        <v>641</v>
      </c>
    </row>
    <row r="2514" hidden="1" spans="1:10">
      <c r="A2514">
        <v>12</v>
      </c>
      <c r="B2514">
        <v>31</v>
      </c>
      <c r="C2514" t="s">
        <v>713</v>
      </c>
      <c r="D2514" t="s">
        <v>663</v>
      </c>
      <c r="E2514" t="s">
        <v>671</v>
      </c>
      <c r="F2514">
        <v>0</v>
      </c>
      <c r="G2514">
        <v>1370.72</v>
      </c>
      <c r="H2514" t="s">
        <v>602</v>
      </c>
      <c r="I2514">
        <v>11791277.91</v>
      </c>
      <c r="J2514" t="s">
        <v>641</v>
      </c>
    </row>
    <row r="2515" hidden="1" spans="1:10">
      <c r="A2515">
        <v>12</v>
      </c>
      <c r="B2515">
        <v>31</v>
      </c>
      <c r="C2515" t="s">
        <v>713</v>
      </c>
      <c r="D2515" t="s">
        <v>679</v>
      </c>
      <c r="E2515" t="s">
        <v>671</v>
      </c>
      <c r="F2515">
        <v>0</v>
      </c>
      <c r="G2515">
        <v>5853.07</v>
      </c>
      <c r="H2515" t="s">
        <v>602</v>
      </c>
      <c r="I2515">
        <v>11785424.84</v>
      </c>
      <c r="J2515" t="s">
        <v>641</v>
      </c>
    </row>
    <row r="2516" spans="1:10">
      <c r="A2516">
        <v>12</v>
      </c>
      <c r="B2516">
        <v>31</v>
      </c>
      <c r="C2516" t="s">
        <v>713</v>
      </c>
      <c r="D2516" t="s">
        <v>702</v>
      </c>
      <c r="E2516" t="s">
        <v>653</v>
      </c>
      <c r="F2516">
        <v>2086.81</v>
      </c>
      <c r="G2516">
        <v>0</v>
      </c>
      <c r="H2516" t="s">
        <v>602</v>
      </c>
      <c r="I2516">
        <v>11787511.65</v>
      </c>
      <c r="J2516" t="s">
        <v>641</v>
      </c>
    </row>
    <row r="2517" spans="1:10">
      <c r="A2517">
        <v>12</v>
      </c>
      <c r="B2517">
        <v>31</v>
      </c>
      <c r="C2517" t="s">
        <v>713</v>
      </c>
      <c r="D2517" t="s">
        <v>721</v>
      </c>
      <c r="E2517" t="s">
        <v>653</v>
      </c>
      <c r="F2517">
        <v>22275.97</v>
      </c>
      <c r="G2517">
        <v>0</v>
      </c>
      <c r="H2517" t="s">
        <v>602</v>
      </c>
      <c r="I2517">
        <v>11809787.62</v>
      </c>
      <c r="J2517" t="s">
        <v>641</v>
      </c>
    </row>
    <row r="2518" spans="1:10">
      <c r="A2518">
        <v>12</v>
      </c>
      <c r="B2518">
        <v>31</v>
      </c>
      <c r="C2518" t="s">
        <v>713</v>
      </c>
      <c r="D2518" t="s">
        <v>668</v>
      </c>
      <c r="E2518" t="s">
        <v>653</v>
      </c>
      <c r="F2518">
        <v>6190.54</v>
      </c>
      <c r="G2518">
        <v>0</v>
      </c>
      <c r="H2518" t="s">
        <v>602</v>
      </c>
      <c r="I2518">
        <v>11815978.16</v>
      </c>
      <c r="J2518" t="s">
        <v>641</v>
      </c>
    </row>
    <row r="2519" spans="1:10">
      <c r="A2519">
        <v>12</v>
      </c>
      <c r="B2519">
        <v>31</v>
      </c>
      <c r="C2519" t="s">
        <v>713</v>
      </c>
      <c r="D2519" t="s">
        <v>675</v>
      </c>
      <c r="E2519" t="s">
        <v>653</v>
      </c>
      <c r="F2519">
        <v>748.85</v>
      </c>
      <c r="G2519">
        <v>0</v>
      </c>
      <c r="H2519" t="s">
        <v>602</v>
      </c>
      <c r="I2519">
        <v>11816727.01</v>
      </c>
      <c r="J2519" t="s">
        <v>641</v>
      </c>
    </row>
    <row r="2520" spans="1:10">
      <c r="A2520">
        <v>12</v>
      </c>
      <c r="B2520">
        <v>31</v>
      </c>
      <c r="C2520" t="s">
        <v>713</v>
      </c>
      <c r="D2520" t="s">
        <v>680</v>
      </c>
      <c r="E2520" t="s">
        <v>653</v>
      </c>
      <c r="F2520">
        <v>9994.74</v>
      </c>
      <c r="G2520">
        <v>0</v>
      </c>
      <c r="H2520" t="s">
        <v>602</v>
      </c>
      <c r="I2520">
        <v>11826721.75</v>
      </c>
      <c r="J2520" t="s">
        <v>641</v>
      </c>
    </row>
    <row r="2521" hidden="1" spans="4:9">
      <c r="D2521" t="s">
        <v>726</v>
      </c>
      <c r="F2521">
        <v>1607504.22</v>
      </c>
      <c r="G2521">
        <v>1490782.74</v>
      </c>
      <c r="H2521" t="s">
        <v>602</v>
      </c>
      <c r="I2521">
        <v>11826721.75</v>
      </c>
    </row>
    <row r="2522" hidden="1" spans="4:9">
      <c r="D2522" t="s">
        <v>727</v>
      </c>
      <c r="F2522">
        <v>85037069.17</v>
      </c>
      <c r="G2522">
        <v>84694472.68</v>
      </c>
      <c r="H2522" t="s">
        <v>602</v>
      </c>
      <c r="I2522">
        <v>11826721.75</v>
      </c>
    </row>
  </sheetData>
  <autoFilter ref="A2:J2522">
    <filterColumn colId="3">
      <filters>
        <filter val="买入股票(830806-亚锦科技)"/>
        <filter val="卖出股票(831678-利德浆料)"/>
        <filter val="卖出股票(830806-亚锦科技)"/>
        <filter val="卖出股票(430222-璟泓科技)"/>
        <filter val="卖出股票(830937-信达智能)"/>
        <filter val="卖出股票(831455-粤林股份)"/>
        <filter val="期初"/>
        <filter val="买入股票(836226-卡友信息)"/>
        <filter val="卖出股票(832159-合全药业)"/>
        <filter val="卖出股票(871942-阖天下)"/>
        <filter val="买入股票(871942-阖天下)"/>
        <filter val="买入股票(832586-圣兆药物)"/>
        <filter val="买入股票(832080-七色珠光)"/>
        <filter val="卖出股票(836226-卡友信息)"/>
        <filter val="买入股票(830899-粤开证券)"/>
        <filter val="卖出股票(832586-圣兆药物)"/>
        <filter val="卖出股票(830899-粤开证券)"/>
        <filter val="买入股票(830899-联讯证券)"/>
        <filter val="买入股票(830937-信达智能)"/>
        <filter val="卖出股票(834793-华强方特)"/>
        <filter val="卖出股票(836400-留成网)"/>
        <filter val="买入股票(836400-留成网)"/>
        <filter val="卖出股票(430462-树业环保)"/>
        <filter val="买入股票(834793-华强方特)"/>
        <filter val="买入股票(830969-智通人才)"/>
        <filter val="卖出股票(430211-丰电科技)"/>
        <filter val="卖出股票(832571-点击网络)"/>
        <filter val="卖出股票(832080-七色珠光)"/>
        <filter val="卖出股票(830969-智通人才)"/>
        <filter val="买入股票(832786-骑士乳业)"/>
        <filter val="卖出股票(832786-骑士乳业)"/>
        <filter val="买入股票(832566-梓橦宫)"/>
        <filter val="卖出股票(832566-梓橦宫)"/>
        <filter val="卖出股票(832453-恒福股份)"/>
        <filter val="买入股票(430429-星业科技)"/>
        <filter val="卖出股票(430037-联飞翔)"/>
        <filter val="卖出股票(830944-景尚旅业)"/>
        <filter val="卖出股票(832876-慧为智能)"/>
        <filter val="买入股票(832571-点击网络)"/>
        <filter val="买入股票(430211-丰电科技)"/>
        <filter val="卖出股票(430429-星业科技)"/>
        <filter val="买入股票(831134-爱特科技)"/>
        <filter val="买入股票(430237-大汉三通)"/>
        <filter val="卖出股票(430237-大汉三通)"/>
        <filter val="卖出股票(833874-泰祥股份)"/>
        <filter val="买入股票(833874-泰祥股份)"/>
        <filter val="买入股票(832304-钮威科技)"/>
        <filter val="买入股票(831730-亚诺生物)"/>
        <filter val="卖出股票(837865-亘峰嘉能)"/>
        <filter val="卖出股票(834653-汉宇钟表)"/>
        <filter val="买入股票(834653-汉宇钟表)"/>
        <filter val="买入股票(837865-亘峰嘉能)"/>
        <filter val="买入股票(832876-慧为智能)"/>
        <filter val="卖出股票(430088-七维航测)"/>
        <filter val="买入股票(831550-成大生物)"/>
        <filter val="卖出股票(831730-亚诺生物)"/>
        <filter val="卖出股票(830815-蓝山科技)"/>
        <filter val="买入股票(830830-新昶虹)"/>
        <filter val="卖出股票(830899-联讯证券)"/>
        <filter val="买入股票(833684-联赢激光)"/>
        <filter val="买入股票(839316-长城网科)"/>
        <filter val="买入股票(430319-欧萨咨询)"/>
        <filter val="卖出股票(831550-成大生物)"/>
        <filter val="卖出股票(835024-七彩云南)"/>
        <filter val="卖出股票(839951-用友汽车)"/>
        <filter val="卖出股票(430319-欧萨咨询)"/>
        <filter val="买入股票(839951-用友汽车)"/>
        <filter val="买入股票(834996-众至诚)"/>
        <filter val="卖出股票(834996-众至诚)"/>
        <filter val="卖出股票(831060-天香苑)"/>
        <filter val="卖出股票(833684-联赢激光)"/>
        <filter val="卖出股票(830830-新昶虹)"/>
        <filter val="卖出股票(830851-骏华农牧)"/>
        <filter val="卖出股票(833694-新道科技)"/>
        <filter val="买入股票(833694-新道科技)"/>
        <filter val="卖出股票(831675-一拓通信)"/>
        <filter val="买入股票(831675-一拓通信)"/>
        <filter val="买入股票(430577-力龙信息)"/>
        <filter val="卖出股票(430577-力龙信息)"/>
        <filter val="卖出股票(836482-京弘全)"/>
        <filter val="卖出股票(830917-网波股份)"/>
        <filter val="买入股票(831327-飞翼股份)"/>
        <filter val="买入股票(871042-休恩科技)"/>
        <filter val="买入股票(833581-长城华冠)"/>
        <filter val="卖出股票(837133-舞之动画)"/>
        <filter val="买入股票(834344-中邮基金)"/>
        <filter val="卖出股票(831963-ST明利)"/>
        <filter val="卖出股票(832794-万斯达)"/>
        <filter val="买入股票(831628-西部超导)"/>
        <filter val="买入股票(831449-赛格立诺)"/>
        <filter val="卖出股票(831628-西部超导)"/>
        <filter val="卖出股票(831449-赛格立诺)"/>
        <filter val="买入股票(831049-赛莱拉)"/>
        <filter val="卖出股票(831049-赛莱拉)"/>
        <filter val="卖出股票(832014-绿之彩)"/>
        <filter val="卖出股票(832385-快乐传媒)"/>
        <filter val="卖出股票(430692-杰纳瑞)"/>
        <filter val="买入股票(430692-杰纳瑞)"/>
        <filter val="卖出股票(430632-希奥信息)"/>
        <filter val="卖出股票(834262-康富科技)"/>
        <filter val="买入股票(832385-快乐传媒)"/>
        <filter val="买入股票(430632-希奥信息)"/>
        <filter val="买入股票(834262-康富科技)"/>
        <filter val="买入股票(837133-舞之动画)"/>
        <filter val="买入股票(835348-明朝万达)"/>
        <filter val="卖出股票(835348-明朝万达)"/>
        <filter val="买入股票(832304-ST钮威)"/>
        <filter val="卖出股票(833581-长城华冠)"/>
        <filter val="卖出股票(871042-休恩科技)"/>
      </filters>
    </filterColumn>
    <filterColumn colId="5">
      <filters>
        <filter val="210079.12"/>
        <filter val="589.1"/>
        <filter val="3205.1"/>
        <filter val="5821.1"/>
        <filter val="3135.2"/>
        <filter val="9685.2"/>
        <filter val="3005.4"/>
        <filter val="6939.4"/>
        <filter val="2935.5"/>
        <filter val="5471.6"/>
        <filter val="2815.7"/>
        <filter val="6739.7"/>
        <filter val="9345.7"/>
        <filter val="244586.38"/>
        <filter val="2685.9"/>
        <filter val="6609.9"/>
        <filter val="1256640.69"/>
        <filter val="18921.1"/>
        <filter val="46199.4"/>
        <filter val="19969.5"/>
        <filter val="256158.75"/>
        <filter val="11981.7"/>
        <filter val="11911.8"/>
        <filter val="22315.9"/>
        <filter val="258724.82"/>
        <filter val="3904"/>
        <filter val="211177.46"/>
        <filter val="230258.29"/>
        <filter val="8517"/>
        <filter val="297445.69"/>
        <filter val="298703.78"/>
        <filter val="1947"/>
        <filter val="28147"/>
        <filter val="37962"/>
        <filter val="205026.79"/>
        <filter val="269089.01"/>
        <filter val="244326.84"/>
        <filter val="211626.74"/>
        <filter val="215560.77"/>
        <filter val="651824.43"/>
        <filter val="215470.89"/>
        <filter val="1957.01"/>
        <filter val="2606.01"/>
        <filter val="3914.01"/>
        <filter val="5222.01"/>
        <filter val="5891.01"/>
        <filter val="6540.01"/>
        <filter val="1288.02"/>
        <filter val="1298.02"/>
        <filter val="1947.02"/>
        <filter val="3245.02"/>
        <filter val="4563.02"/>
        <filter val="5212.02"/>
        <filter val="5232.02"/>
        <filter val="5861.02"/>
        <filter val="7189.02"/>
        <filter val="9156.02"/>
        <filter val="1288.03"/>
        <filter val="2596.03"/>
        <filter val="3255.03"/>
        <filter val="3904.03"/>
        <filter val="4553.03"/>
        <filter val="5871.03"/>
        <filter val="1278.04"/>
        <filter val="1927.04"/>
        <filter val="1963780.64"/>
        <filter val="7159.04"/>
        <filter val="7828.04"/>
        <filter val="9126.04"/>
        <filter val="9136.04"/>
        <filter val="1927.05"/>
        <filter val="1937.05"/>
        <filter val="2586.05"/>
        <filter val="3235.05"/>
        <filter val="4543.05"/>
        <filter val="1258.06"/>
        <filter val="1268.06"/>
        <filter val="3235.06"/>
        <filter val="3884.06"/>
        <filter val="4543.06"/>
        <filter val="6490.06"/>
        <filter val="7159.06"/>
        <filter val="1917.07"/>
        <filter val="2576.07"/>
        <filter val="5192.07"/>
        <filter val="6500.07"/>
        <filter val="1258.08"/>
        <filter val="2566.08"/>
        <filter val="3874.08"/>
        <filter val="5192.08"/>
        <filter val="1248.09"/>
        <filter val="3215.09"/>
        <filter val="9106.09"/>
        <filter val="2536.1"/>
        <filter val="9086.1"/>
        <filter val="2486.2"/>
        <filter val="2416.3"/>
        <filter val="5042.3"/>
        <filter val="4842.6"/>
        <filter val="4772.7"/>
        <filter val="4782.7"/>
        <filter val="2096.8"/>
        <filter val="4702.8"/>
        <filter val="4712.8"/>
        <filter val="8636.8"/>
        <filter val="2016.9"/>
        <filter val="4642.9"/>
        <filter val="181325.79"/>
        <filter val="22066.3"/>
        <filter val="15436.4"/>
        <filter val="171837.54"/>
        <filter val="41636.4"/>
        <filter val="54656.5"/>
        <filter val="37492.7"/>
        <filter val="178357.57"/>
        <filter val="639.02"/>
        <filter val="629.03"/>
        <filter val="138578.23"/>
        <filter val="619.05"/>
        <filter val="169740.75"/>
        <filter val="609.06"/>
        <filter val="21607"/>
        <filter val="599.07"/>
        <filter val="116881.48"/>
        <filter val="137300.28"/>
        <filter val="171727.69"/>
        <filter val="1697.41"/>
        <filter val="2346.41"/>
        <filter val="3644.41"/>
        <filter val="4972.41"/>
        <filter val="7588.41"/>
        <filter val="579.12"/>
        <filter val="1028.42"/>
        <filter val="1687.42"/>
        <filter val="3644.42"/>
        <filter val="569.13"/>
        <filter val="1028.43"/>
        <filter val="192106.53"/>
        <filter val="2336.43"/>
        <filter val="1018.44"/>
        <filter val="1677.44"/>
        <filter val="2975.44"/>
        <filter val="4293.44"/>
        <filter val="6260.44"/>
        <filter val="559.15"/>
        <filter val="1008.45"/>
        <filter val="3624.45"/>
        <filter val="4942.45"/>
        <filter val="6250.45"/>
        <filter val="2616"/>
        <filter val="549.16"/>
        <filter val="2965.46"/>
        <filter val="6220.46"/>
        <filter val="6240.46"/>
        <filter val="157159.96"/>
        <filter val="8866.46"/>
        <filter val="199974.56"/>
        <filter val="1647.47"/>
        <filter val="1657.47"/>
        <filter val="3674.47"/>
        <filter val="4273.47"/>
        <filter val="5561.47"/>
        <filter val="7548.47"/>
        <filter val="9495.47"/>
        <filter val="539.18"/>
        <filter val="1647.48"/>
        <filter val="2955.48"/>
        <filter val="539.19"/>
        <filter val="2296.49"/>
        <filter val="6859.49"/>
        <filter val="6869.49"/>
        <filter val="8187.49"/>
        <filter val="1108.31"/>
        <filter val="2416.31"/>
        <filter val="3065.31"/>
        <filter val="3724.31"/>
        <filter val="5681.31"/>
        <filter val="6340.31"/>
        <filter val="6350.31"/>
        <filter val="1098.32"/>
        <filter val="1757.32"/>
        <filter val="3714.32"/>
        <filter val="5032.32"/>
        <filter val="5681.32"/>
        <filter val="7628.32"/>
        <filter val="9605.32"/>
        <filter val="1747.33"/>
        <filter val="3714.33"/>
        <filter val="5022.33"/>
        <filter val="9605.33"/>
        <filter val="499.24"/>
        <filter val="1088.34"/>
        <filter val="2396.34"/>
        <filter val="3045.34"/>
        <filter val="3714.34"/>
        <filter val="4363.34"/>
        <filter val="5012.34"/>
        <filter val="8287.34"/>
        <filter val="1078.35"/>
        <filter val="1737.35"/>
        <filter val="3694.35"/>
        <filter val="4992.35"/>
        <filter val="9575.35"/>
        <filter val="1727.36"/>
        <filter val="2376.36"/>
        <filter val="3035.36"/>
        <filter val="5002.36"/>
        <filter val="7608.36"/>
        <filter val="9585.36"/>
        <filter val="1717.37"/>
        <filter val="1727.37"/>
        <filter val="2376.37"/>
        <filter val="4992.37"/>
        <filter val="7598.37"/>
        <filter val="8267.37"/>
        <filter val="8916.37"/>
        <filter val="1048.38"/>
        <filter val="1058.38"/>
        <filter val="1717.38"/>
        <filter val="2366.38"/>
        <filter val="3674.38"/>
        <filter val="5641.38"/>
        <filter val="8257.38"/>
        <filter val="1048.39"/>
        <filter val="3015.39"/>
        <filter val="3674.39"/>
        <filter val="105139.39"/>
        <filter val="6290.39"/>
        <filter val="8257.39"/>
        <filter val="449.31"/>
        <filter val="1168.21"/>
        <filter val="4433.21"/>
        <filter val="9655.21"/>
        <filter val="9685.21"/>
        <filter val="1168.22"/>
        <filter val="1817.22"/>
        <filter val="4433.22"/>
        <filter val="5092.22"/>
        <filter val="108524.22"/>
        <filter val="1158.23"/>
        <filter val="1807.23"/>
        <filter val="3115.23"/>
        <filter val="3774.23"/>
        <filter val="5741.23"/>
        <filter val="7049.23"/>
        <filter val="8347.23"/>
        <filter val="9665.23"/>
        <filter val="5082.24"/>
        <filter val="9665.24"/>
        <filter val="1797.25"/>
        <filter val="2456.25"/>
        <filter val="4403.25"/>
        <filter val="6390.25"/>
        <filter val="7688.25"/>
        <filter val="3754.26"/>
        <filter val="504629.26"/>
        <filter val="5711.26"/>
        <filter val="8337.26"/>
        <filter val="1128.27"/>
        <filter val="3095.27"/>
        <filter val="3744.27"/>
        <filter val="5062.27"/>
        <filter val="399.38"/>
        <filter val="2436.28"/>
        <filter val="3085.28"/>
        <filter val="4393.28"/>
        <filter val="7658.28"/>
        <filter val="1108.29"/>
        <filter val="1118.29"/>
        <filter val="1777.29"/>
        <filter val="2426.29"/>
        <filter val="5042.29"/>
        <filter val="7648.29"/>
        <filter val="7658.29"/>
        <filter val="9605.29"/>
        <filter val="1228.11"/>
        <filter val="1238.11"/>
        <filter val="5162.11"/>
        <filter val="5242"/>
        <filter val="1218.12"/>
        <filter val="1228.12"/>
        <filter val="3195.12"/>
        <filter val="4493.12"/>
        <filter val="5801.12"/>
        <filter val="1877.13"/>
        <filter val="5152.13"/>
        <filter val="6460.13"/>
        <filter val="1208.14"/>
        <filter val="1218.14"/>
        <filter val="1857.14"/>
        <filter val="1867.14"/>
        <filter val="3175.14"/>
        <filter val="3844.14"/>
        <filter val="5142.14"/>
        <filter val="5152.14"/>
        <filter val="1208.15"/>
        <filter val="182046.95"/>
        <filter val="3175.15"/>
        <filter val="3814.15"/>
        <filter val="3824.15"/>
        <filter val="4483.15"/>
        <filter val="5781.15"/>
        <filter val="5791.15"/>
        <filter val="1198.16"/>
        <filter val="1857.16"/>
        <filter val="2516.16"/>
        <filter val="5771.16"/>
        <filter val="6440.16"/>
        <filter val="7089.16"/>
        <filter val="8407.16"/>
        <filter val="998.47"/>
        <filter val="1198.17"/>
        <filter val="1847.17"/>
        <filter val="2506.17"/>
        <filter val="7069.17"/>
        <filter val="7089.17"/>
        <filter val="1188.18"/>
        <filter val="3804.18"/>
        <filter val="8387.18"/>
        <filter val="649"/>
        <filter val="329.49"/>
        <filter val="1837.19"/>
        <filter val="2496.19"/>
        <filter val="3145.19"/>
        <filter val="5112.19"/>
        <filter val="5761.19"/>
        <filter val="8387.19"/>
        <filter val="978.51"/>
        <filter val="1427.81"/>
        <filter val="2086.81"/>
        <filter val="3394.81"/>
        <filter val="4702.81"/>
        <filter val="5361.81"/>
        <filter val="7977.81"/>
        <filter val="968.52"/>
        <filter val="2066.82"/>
        <filter val="3394.82"/>
        <filter val="4043.82"/>
        <filter val="6010.82"/>
        <filter val="8616.82"/>
        <filter val="9285.82"/>
        <filter val="1417.83"/>
        <filter val="2066.83"/>
        <filter val="2076.83"/>
        <filter val="4692.83"/>
        <filter val="9934.83"/>
        <filter val="958.54"/>
        <filter val="1407.84"/>
        <filter val="7288.84"/>
        <filter val="1397.85"/>
        <filter val="2705.85"/>
        <filter val="3374.85"/>
        <filter val="4023.85"/>
        <filter val="4652.85"/>
        <filter val="5331.85"/>
        <filter val="5990.85"/>
        <filter val="7298.85"/>
        <filter val="9255.85"/>
        <filter val="1397.86"/>
        <filter val="3354.86"/>
        <filter val="5980.86"/>
        <filter val="7937.86"/>
        <filter val="9245.86"/>
        <filter val="938.57"/>
        <filter val="1387.87"/>
        <filter val="2036.87"/>
        <filter val="2046.87"/>
        <filter val="185896.07"/>
        <filter val="7937.87"/>
        <filter val="110001.98"/>
        <filter val="928.58"/>
        <filter val="1377.88"/>
        <filter val="1387.88"/>
        <filter val="2685.88"/>
        <filter val="3354.88"/>
        <filter val="2685.89"/>
        <filter val="8586.89"/>
        <filter val="908.61"/>
        <filter val="1497.71"/>
        <filter val="2156.71"/>
        <filter val="1487.72"/>
        <filter val="2136.72"/>
        <filter val="2146.72"/>
        <filter val="2775.72"/>
        <filter val="3454.72"/>
        <filter val="5411.72"/>
        <filter val="8037.72"/>
        <filter val="898.63"/>
        <filter val="2126.73"/>
        <filter val="2785.73"/>
        <filter val="7368.73"/>
        <filter val="9335.73"/>
        <filter val="888.64"/>
        <filter val="1477.74"/>
        <filter val="2126.74"/>
        <filter val="4752.74"/>
        <filter val="9984.74"/>
        <filter val="9994.74"/>
        <filter val="3265"/>
        <filter val="1467.75"/>
        <filter val="4093.75"/>
        <filter val="4742.75"/>
        <filter val="5391.75"/>
        <filter val="8017.75"/>
        <filter val="878.66"/>
        <filter val="3434.76"/>
        <filter val="4732.76"/>
        <filter val="5391.76"/>
        <filter val="8027.76"/>
        <filter val="868.67"/>
        <filter val="1457.77"/>
        <filter val="2106.77"/>
        <filter val="2116.77"/>
        <filter val="6040.77"/>
        <filter val="6679.77"/>
        <filter val="1447.78"/>
        <filter val="3414.78"/>
        <filter val="3424.78"/>
        <filter val="4073.78"/>
        <filter val="5381.78"/>
        <filter val="6689.78"/>
        <filter val="7348.78"/>
        <filter val="858.69"/>
        <filter val="2755.79"/>
        <filter val="2765.79"/>
        <filter val="4702.79"/>
        <filter val="7997.79"/>
        <filter val="189.71"/>
        <filter val="2216.61"/>
        <filter val="3534.61"/>
        <filter val="4183.61"/>
        <filter val="5491.61"/>
        <filter val="838.72"/>
        <filter val="1557.62"/>
        <filter val="2206.62"/>
        <filter val="2855.62"/>
        <filter val="3514.62"/>
        <filter val="6140.62"/>
        <filter val="179.73"/>
        <filter val="169.74"/>
        <filter val="2196.64"/>
        <filter val="3514.64"/>
        <filter val="4143.64"/>
        <filter val="4163.64"/>
        <filter val="6120.64"/>
        <filter val="818.75"/>
        <filter val="2835.65"/>
        <filter val="5461.65"/>
        <filter val="6100.65"/>
        <filter val="8087.65"/>
        <filter val="1527.66"/>
        <filter val="2186.66"/>
        <filter val="5441.66"/>
        <filter val="6769.66"/>
        <filter val="2875.67"/>
        <filter val="3494.67"/>
        <filter val="4143.67"/>
        <filter val="4792.67"/>
        <filter val="6759.67"/>
        <filter val="8077.67"/>
        <filter val="798.78"/>
        <filter val="3474.68"/>
        <filter val="3484.68"/>
        <filter val="4792.68"/>
        <filter val="5441.68"/>
        <filter val="8057.68"/>
        <filter val="8686.68"/>
        <filter val="1507.69"/>
        <filter val="4123.69"/>
        <filter val="4792.69"/>
        <filter val="6090.69"/>
        <filter val="1627.51"/>
        <filter val="2276.51"/>
        <filter val="3594.51"/>
        <filter val="4902.51"/>
        <filter val="6210.51"/>
        <filter val="7518.51"/>
        <filter val="768.82"/>
        <filter val="2276.52"/>
        <filter val="3584.52"/>
        <filter val="3594.52"/>
        <filter val="4892.52"/>
        <filter val="1617.53"/>
        <filter val="2266.53"/>
        <filter val="2915.53"/>
        <filter val="3574.53"/>
        <filter val="4892.53"/>
        <filter val="5541.53"/>
        <filter val="7508.53"/>
        <filter val="8157.53"/>
        <filter val="8806.53"/>
        <filter val="758.84"/>
        <filter val="1607.54"/>
        <filter val="1617.54"/>
        <filter val="4223.54"/>
        <filter val="6190.54"/>
        <filter val="6839.54"/>
        <filter val="748.85"/>
        <filter val="2895.55"/>
        <filter val="2905.55"/>
        <filter val="3564.55"/>
        <filter val="5531.55"/>
        <filter val="6180.55"/>
        <filter val="6839.55"/>
        <filter val="1597.56"/>
        <filter val="2905.56"/>
        <filter val="3564.56"/>
        <filter val="6829.56"/>
        <filter val="7488.56"/>
        <filter val="8127.56"/>
        <filter val="738.87"/>
        <filter val="1587.57"/>
        <filter val="4862.57"/>
        <filter val="6829.57"/>
        <filter val="8137.57"/>
        <filter val="728.88"/>
        <filter val="5511.58"/>
        <filter val="6160.58"/>
        <filter val="9435.58"/>
        <filter val="1577.59"/>
        <filter val="2226.59"/>
        <filter val="4193.59"/>
        <filter val="708.91"/>
        <filter val="698.92"/>
        <filter val="179186.32"/>
        <filter val="698.93"/>
        <filter val="688.94"/>
        <filter val="668.97"/>
        <filter val="658.99"/>
        <filter val="158957.21"/>
        <filter val="125358.53"/>
        <filter val="110231.64"/>
        <filter val="120565.81"/>
        <filter val="535881.53"/>
        <filter val="112128.74"/>
        <filter val="131159.61"/>
        <filter val="1367.91"/>
        <filter val="3324.91"/>
        <filter val="3334.91"/>
        <filter val="160844.32"/>
        <filter val="2016.92"/>
        <filter val="3324.92"/>
        <filter val="3983.92"/>
        <filter val="5291.92"/>
        <filter val="6599.92"/>
        <filter val="187813.12"/>
        <filter val="120635.73"/>
        <filter val="1347.93"/>
        <filter val="3324.93"/>
        <filter val="8556.93"/>
        <filter val="1347.94"/>
        <filter val="1996.94"/>
        <filter val="3314.94"/>
        <filter val="543729.54"/>
        <filter val="5930.94"/>
        <filter val="7238.94"/>
        <filter val="1996.95"/>
        <filter val="2645.95"/>
        <filter val="3284.95"/>
        <filter val="4612.95"/>
        <filter val="117919.85"/>
        <filter val="8536.95"/>
        <filter val="9185.95"/>
        <filter val="1327.96"/>
        <filter val="1337.96"/>
        <filter val="1976.96"/>
        <filter val="3953.96"/>
        <filter val="1327.97"/>
        <filter val="3294.97"/>
        <filter val="3943.97"/>
        <filter val="3953.97"/>
        <filter val="4582.97"/>
        <filter val="1976.98"/>
        <filter val="2615.98"/>
        <filter val="2625.98"/>
        <filter val="5251.98"/>
        <filter val="6519.98"/>
        <filter val="6549.98"/>
        <filter val="6559.98"/>
        <filter val="156840.48"/>
        <filter val="7198.98"/>
        <filter val="1307.99"/>
        <filter val="1317.99"/>
        <filter val="2625.99"/>
        <filter val="7857.99"/>
        <filter val="21447.21"/>
        <filter val="41636.41"/>
        <filter val="13020.11"/>
        <filter val="13679.11"/>
        <filter val="26699.21"/>
        <filter val="29984.21"/>
        <filter val="14977.12"/>
        <filter val="16944.12"/>
        <filter val="11692.13"/>
        <filter val="84560.83"/>
        <filter val="11033.14"/>
        <filter val="81944.84"/>
        <filter val="16275.14"/>
        <filter val="37093.34"/>
        <filter val="47507.44"/>
        <filter val="39719.34"/>
        <filter val="20129.25"/>
        <filter val="11682.15"/>
        <filter val="12341.15"/>
        <filter val="16924.15"/>
        <filter val="59229.55"/>
        <filter val="14278.16"/>
        <filter val="76762.76"/>
        <filter val="61106.67"/>
        <filter val="12980.17"/>
        <filter val="63712.67"/>
        <filter val="48116.47"/>
        <filter val="18871.17"/>
        <filter val="19530.17"/>
        <filter val="10354.18"/>
        <filter val="11013.18"/>
        <filter val="55255.58"/>
        <filter val="28626.28"/>
        <filter val="19520.18"/>
        <filter val="22745.29"/>
        <filter val="14278.19"/>
        <filter val="46758.49"/>
        <filter val="37063.39"/>
        <filter val="1897.1"/>
        <filter val="15536.21"/>
        <filter val="15576.21"/>
        <filter val="16874.21"/>
        <filter val="16884.21"/>
        <filter val="37043.41"/>
        <filter val="1827.2"/>
        <filter val="4443.2"/>
        <filter val="31152.42"/>
        <filter val="61206.52"/>
        <filter val="11632.22"/>
        <filter val="12281.22"/>
        <filter val="16874.22"/>
        <filter val="37702.42"/>
        <filter val="21517.13"/>
        <filter val="412320.23"/>
        <filter val="22825.13"/>
        <filter val="12940.23"/>
        <filter val="13589.23"/>
        <filter val="35705.43"/>
        <filter val="17523.23"/>
        <filter val="38341.43"/>
        <filter val="1707.4"/>
        <filter val="20209.14"/>
        <filter val="10314.24"/>
        <filter val="4303.4"/>
        <filter val="11622.24"/>
        <filter val="12281.24"/>
        <filter val="63802.54"/>
        <filter val="53917.64"/>
        <filter val="15526.24"/>
        <filter val="1637.5"/>
        <filter val="20848.15"/>
        <filter val="53917.65"/>
        <filter val="1567.6"/>
        <filter val="12900.26"/>
        <filter val="13579.26"/>
        <filter val="55175.66"/>
        <filter val="20179.17"/>
        <filter val="20838.17"/>
        <filter val="42315.37"/>
        <filter val="14877.27"/>
        <filter val="35046.47"/>
        <filter val="18811.27"/>
        <filter val="1437.8"/>
        <filter val="7987.8"/>
        <filter val="15526.28"/>
        <filter val="1367.9"/>
        <filter val="71440.89"/>
        <filter val="52579.69"/>
        <filter val="15516.29"/>
        <filter val="16175.29"/>
        <filter val="21986.41"/>
        <filter val="16165.31"/>
        <filter val="29844.41"/>
        <filter val="10913.32"/>
        <filter val="14917.2"/>
        <filter val="12231.32"/>
        <filter val="14837.32"/>
        <filter val="18122.32"/>
        <filter val="10224.33"/>
        <filter val="20668.43"/>
        <filter val="24013.3"/>
        <filter val="12880.33"/>
        <filter val="13529.33"/>
        <filter val="36574.13"/>
        <filter val="22625.44"/>
        <filter val="34447.4"/>
        <filter val="10244.35"/>
        <filter val="30673.15"/>
        <filter val="14727.5"/>
        <filter val="21966.45"/>
        <filter val="62284.85"/>
        <filter val="43533.5"/>
        <filter val="27827.45"/>
        <filter val="99847.5"/>
        <filter val="10224.36"/>
        <filter val="17283.6"/>
        <filter val="64890.86"/>
        <filter val="15476.36"/>
        <filter val="75584.56"/>
        <filter val="17443.36"/>
        <filter val="89912.66"/>
        <filter val="11542.37"/>
        <filter val="23763.7"/>
        <filter val="35246.17"/>
        <filter val="16764.37"/>
        <filter val="27827.48"/>
        <filter val="12181.39"/>
        <filter val="13489.39"/>
        <filter val="36723.9"/>
        <filter val="15456.39"/>
        <filter val="17413.39"/>
        <filter val="18072.39"/>
        <filter val="10194.41"/>
        <filter val="41167.11"/>
        <filter val="13479.41"/>
        <filter val="24672.31"/>
        <filter val="37153.21"/>
        <filter val="18062.41"/>
        <filter val="12161.42"/>
        <filter val="33249.22"/>
        <filter val="27288.32"/>
        <filter val="20718.33"/>
        <filter val="14777.43"/>
        <filter val="18701.43"/>
        <filter val="10184.44"/>
        <filter val="10843.44"/>
        <filter val="10174.45"/>
        <filter val="61705.75"/>
        <filter val="62364.75"/>
        <filter val="33189.25"/>
        <filter val="23344.35"/>
        <filter val="26609.35"/>
        <filter val="18032.45"/>
        <filter val="15706"/>
        <filter val="11482.46"/>
        <filter val="38451.26"/>
        <filter val="14088.47"/>
        <filter val="27258.37"/>
        <filter val="10813.48"/>
        <filter val="12780.48"/>
        <filter val="16055.48"/>
        <filter val="47677.18"/>
        <filter val="27907.38"/>
        <filter val="78769.68"/>
        <filter val="10144.49"/>
        <filter val="16684.49"/>
        <filter val="17343.49"/>
        <filter val="38441.29"/>
        <filter val="18661.49"/>
        <filter val="58979.91"/>
        <filter val="52419.94"/>
        <filter val="43184.04"/>
        <filter val="54624.94"/>
        <filter val="97850.54"/>
        <filter val="40548.05"/>
        <filter val="54366.96"/>
        <filter val="41187.08"/>
        <filter val="36654.01"/>
        <filter val="183010.2"/>
        <filter val="32051.05"/>
        <filter val="37942.05"/>
        <filter val="69433.95"/>
        <filter val="33349.06"/>
        <filter val="180304.6"/>
        <filter val="60906.97"/>
        <filter val="30054.09"/>
        <filter val="25501.01"/>
        <filter val="24862.03"/>
        <filter val="77281.93"/>
        <filter val="20269.04"/>
        <filter val="93127.76"/>
        <filter val="828185.06"/>
        <filter val="26749.08"/>
        <filter val="20229.09"/>
        <filter val="70691.99"/>
        <filter val="10454.01"/>
        <filter val="12431.01"/>
        <filter val="10464.02"/>
        <filter val="93027.82"/>
        <filter val="13080.02"/>
        <filter val="14388.02"/>
        <filter val="10454.03"/>
        <filter val="15037.03"/>
        <filter val="11742.04"/>
        <filter val="11752.04"/>
        <filter val="14997.04"/>
        <filter val="16335.04"/>
        <filter val="10434.05"/>
        <filter val="12381.05"/>
        <filter val="83831.95"/>
        <filter val="10434.06"/>
        <filter val="11083.06"/>
        <filter val="12401.06"/>
        <filter val="10424.07"/>
        <filter val="18282.07"/>
        <filter val="13669.09"/>
        <filter val="18272.09"/>
        <filter val="12500.91"/>
        <filter val="15765.91"/>
        <filter val="11182.92"/>
        <filter val="11821.93"/>
        <filter val="12480.94"/>
        <filter val="13129.94"/>
        <filter val="18371.94"/>
        <filter val="11162.95"/>
        <filter val="10503.96"/>
        <filter val="13778.96"/>
        <filter val="85719.07"/>
        <filter val="19649.97"/>
        <filter val="80477.08"/>
        <filter val="17682.98"/>
        <filter val="499437.19"/>
        <filter val="24931.92"/>
        <filter val="49764"/>
        <filter val="24252.94"/>
        <filter val="22275.97"/>
        <filter val="24232.98"/>
        <filter val="29464.99"/>
        <filter val="30103.91"/>
        <filter val="34077.94"/>
        <filter val="94705.34"/>
        <filter val="3401365"/>
        <filter val="39968.95"/>
        <filter val="30113.98"/>
        <filter val="32749.98"/>
        <filter val="33398.98"/>
        <filter val="39948.98"/>
        <filter val="34047.99"/>
        <filter val="52370.01"/>
        <filter val="11782"/>
        <filter val="41935.92"/>
        <filter val="58241.04"/>
        <filter val="52340.05"/>
        <filter val="49783.96"/>
        <filter val="54297.09"/>
        <filter val="49104.99"/>
        <filter val="12760.51"/>
        <filter val="23164.61"/>
        <filter val="35535.71"/>
        <filter val="16025.51"/>
        <filter val="10134.52"/>
        <filter val="20548.62"/>
        <filter val="30952.72"/>
        <filter val="12091.52"/>
        <filter val="12101.52"/>
        <filter val="22156.62"/>
        <filter val="69903.23"/>
        <filter val="11432.54"/>
        <filter val="77002.34"/>
        <filter val="19280.54"/>
        <filter val="12730.55"/>
        <filter val="24436.65"/>
        <filter val="21157.66"/>
        <filter val="13379.56"/>
        <filter val="16654.56"/>
        <filter val="22465.67"/>
        <filter val="24442.67"/>
        <filter val="17293.57"/>
        <filter val="10084.58"/>
        <filter val="15326.58"/>
        <filter val="48525.88"/>
        <filter val="18601.58"/>
        <filter val="19909.58"/>
        <filter val="10084.59"/>
        <filter val="11392.59"/>
        <filter val="43263.89"/>
        <filter val="15326.59"/>
        <filter val="12690.61"/>
        <filter val="38750.81"/>
        <filter val="12031.62"/>
        <filter val="42085.72"/>
        <filter val="13339.62"/>
        <filter val="16614.62"/>
        <filter val="58101.22"/>
        <filter val="28456.52"/>
        <filter val="25840.53"/>
        <filter val="62105.14"/>
        <filter val="32180.84"/>
        <filter val="12670.64"/>
        <filter val="13329.64"/>
        <filter val="43373.74"/>
        <filter val="23863.54"/>
        <filter val="15945.64"/>
        <filter val="37422.84"/>
        <filter val="19220.64"/>
        <filter val="61446.15"/>
        <filter val="34127.85"/>
        <filter val="29754.55"/>
        <filter val="10034.66"/>
        <filter val="64701.16"/>
        <filter val="40088.77"/>
        <filter val="25161.57"/>
        <filter val="17233.67"/>
        <filter val="19849.67"/>
        <filter val="42684.78"/>
        <filter val="23833.58"/>
        <filter val="10044.69"/>
        <filter val="40068.79"/>
        <filter val="10673.69"/>
        <filter val="13299.69"/>
        <filter val="44651.79"/>
        <filter val="19190.69"/>
        <filter val="21067.81"/>
        <filter val="11971.71"/>
        <filter val="17862.71"/>
        <filter val="11312.72"/>
        <filter val="11322.72"/>
        <filter val="12620.72"/>
        <filter val="15206.72"/>
        <filter val="16544.72"/>
        <filter val="41486.63"/>
        <filter val="12610.73"/>
        <filter val="14577.73"/>
        <filter val="56743.33"/>
        <filter val="11292.74"/>
        <filter val="11951.74"/>
        <filter val="24322.84"/>
        <filter val="17193.74"/>
        <filter val="27597.84"/>
        <filter val="11284.75"/>
        <filter val="88864.25"/>
        <filter val="20388.86"/>
        <filter val="25610.86"/>
        <filter val="17173.76"/>
        <filter val="19140.76"/>
        <filter val="11931.77"/>
        <filter val="24961.87"/>
        <filter val="65150.47"/>
        <filter val="36943.57"/>
        <filter val="10613.78"/>
        <filter val="10623.78"/>
        <filter val="48006.68"/>
        <filter val="21017.89"/>
        <filter val="13878.79"/>
        <filter val="38241.59"/>
        <filter val="19120.79"/>
        <filter val="11252.81"/>
        <filter val="59948.41"/>
        <filter val="21117.72"/>
        <filter val="11242.82"/>
        <filter val="42864.52"/>
        <filter val="13169.82"/>
        <filter val="10573.83"/>
        <filter val="11242.83"/>
        <filter val="40238.54"/>
        <filter val="33628.64"/>
        <filter val="36244.64"/>
        <filter val="17123.84"/>
        <filter val="19749.84"/>
        <filter val="17772.85"/>
        <filter val="32949.66"/>
        <filter val="24382.76"/>
        <filter val="23713.77"/>
        <filter val="76403.27"/>
        <filter val="42834.58"/>
        <filter val="23054.78"/>
        <filter val="15126.88"/>
        <filter val="49364.58"/>
        <filter val="57941.49"/>
        <filter val="1340632.41"/>
        <filter val="1178.2"/>
        <filter val="1108.3"/>
        <filter val="6350.3"/>
        <filter val="335597.43"/>
        <filter val="6280.4"/>
        <filter val="918.6"/>
        <filter val="7458.6"/>
        <filter val="848.7"/>
        <filter val="6090.7"/>
        <filter val="6020.8"/>
        <filter val="718.9"/>
        <filter val="7248.9"/>
        <filter val="9884.9"/>
        <filter val="13030.1"/>
        <filter val="326441.41"/>
        <filter val="20818.2"/>
        <filter val="29954.3"/>
        <filter val="12760.5"/>
        <filter val="79528.5"/>
        <filter val="16624.6"/>
        <filter val="79478.6"/>
        <filter val="12630.7"/>
        <filter val="19180.7"/>
        <filter val="29654.7"/>
        <filter val="59708.8"/>
        <filter val="1757375.91"/>
        <filter val="751651.96"/>
        <filter val="316846.07"/>
        <filter val="5891"/>
        <filter val="749125.74"/>
        <filter val="334848.55"/>
      </filters>
    </filterColumn>
    <extLst/>
  </autoFilter>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2:J1032212"/>
  <sheetViews>
    <sheetView workbookViewId="0">
      <selection activeCell="N19" sqref="N19"/>
    </sheetView>
  </sheetViews>
  <sheetFormatPr defaultColWidth="9" defaultRowHeight="13.5"/>
  <cols>
    <col min="1" max="1" width="13.125" customWidth="1"/>
    <col min="6" max="6" width="15" customWidth="1"/>
    <col min="7" max="7" width="13.75"/>
    <col min="8" max="8" width="15" customWidth="1"/>
    <col min="9" max="9" width="13.75" customWidth="1"/>
    <col min="10" max="10" width="19.375"/>
  </cols>
  <sheetData>
    <row r="2" ht="16.5" spans="1:6">
      <c r="A2" s="1" t="s">
        <v>1</v>
      </c>
      <c r="B2" s="2" t="s">
        <v>824</v>
      </c>
      <c r="F2" t="s">
        <v>1</v>
      </c>
    </row>
    <row r="3" ht="16.5" spans="1:7">
      <c r="A3" s="1" t="s">
        <v>2</v>
      </c>
      <c r="B3" s="3">
        <v>216.4</v>
      </c>
      <c r="F3" t="s">
        <v>2</v>
      </c>
      <c r="G3" s="3">
        <v>2159222.54</v>
      </c>
    </row>
    <row r="4" ht="16.5" spans="1:7">
      <c r="A4" s="1" t="s">
        <v>3</v>
      </c>
      <c r="B4" s="3">
        <v>13.0769092237083</v>
      </c>
      <c r="F4" t="s">
        <v>3</v>
      </c>
      <c r="G4" s="3">
        <v>130480.393481353</v>
      </c>
    </row>
    <row r="5" ht="16.5" spans="1:7">
      <c r="A5" s="1" t="s">
        <v>4</v>
      </c>
      <c r="B5" s="3">
        <v>-33.005024839011</v>
      </c>
      <c r="F5" t="s">
        <v>4</v>
      </c>
      <c r="G5" s="3">
        <v>-329321.596883792</v>
      </c>
    </row>
    <row r="6" spans="1:7">
      <c r="A6" s="4" t="s">
        <v>5</v>
      </c>
      <c r="B6" s="3">
        <v>0.063010568203353</v>
      </c>
      <c r="F6" t="s">
        <v>5</v>
      </c>
      <c r="G6" s="3">
        <v>628.714598534598</v>
      </c>
    </row>
    <row r="7" spans="1:10">
      <c r="A7" s="4" t="s">
        <v>6</v>
      </c>
      <c r="B7" s="3">
        <v>149.111640591226</v>
      </c>
      <c r="F7" t="s">
        <v>7</v>
      </c>
      <c r="G7" s="3">
        <v>1487824.47015228</v>
      </c>
      <c r="J7" s="3"/>
    </row>
    <row r="8" ht="16.5" spans="1:10">
      <c r="A8" s="1" t="s">
        <v>7</v>
      </c>
      <c r="B8" s="3">
        <v>16.9064352622446</v>
      </c>
      <c r="F8" t="s">
        <v>9</v>
      </c>
      <c r="G8" s="3">
        <v>84977.2969986322</v>
      </c>
      <c r="J8" s="3"/>
    </row>
    <row r="9" ht="16.5" spans="1:10">
      <c r="A9" s="1" t="s">
        <v>8</v>
      </c>
      <c r="B9" s="3">
        <v>8.51653163573589</v>
      </c>
      <c r="F9" t="s">
        <v>10</v>
      </c>
      <c r="G9" s="3">
        <v>63132.4784447541</v>
      </c>
      <c r="J9" s="3"/>
    </row>
    <row r="10" ht="16.5" spans="1:10">
      <c r="A10" s="1" t="s">
        <v>9</v>
      </c>
      <c r="B10" s="3">
        <v>6.32721643200556</v>
      </c>
      <c r="F10" t="s">
        <v>11</v>
      </c>
      <c r="G10" s="3">
        <v>20581.334026527</v>
      </c>
      <c r="J10" s="3"/>
    </row>
    <row r="11" ht="16.5" spans="1:10">
      <c r="A11" s="1" t="s">
        <v>10</v>
      </c>
      <c r="B11" s="3">
        <v>2.06268719450309</v>
      </c>
      <c r="F11" t="s">
        <v>13</v>
      </c>
      <c r="G11" s="3">
        <v>278580.219480154</v>
      </c>
      <c r="J11" s="3"/>
    </row>
    <row r="12" ht="16.5" spans="1:10">
      <c r="A12" s="1" t="s">
        <v>11</v>
      </c>
      <c r="B12" s="3">
        <v>28.047717326342</v>
      </c>
      <c r="F12" t="s">
        <v>14</v>
      </c>
      <c r="G12" s="3">
        <v>1277.74469076249</v>
      </c>
      <c r="J12" s="3"/>
    </row>
    <row r="13" ht="16.5" spans="1:10">
      <c r="A13" s="1" t="s">
        <v>12</v>
      </c>
      <c r="B13" s="3">
        <v>27.9196601455935</v>
      </c>
      <c r="F13" t="s">
        <v>16</v>
      </c>
      <c r="G13" s="3">
        <v>99166.8559217191</v>
      </c>
      <c r="J13" s="3"/>
    </row>
    <row r="14" ht="16.5" spans="1:10">
      <c r="A14" s="1" t="s">
        <v>13</v>
      </c>
      <c r="B14" s="3">
        <v>0.128057180748494</v>
      </c>
      <c r="F14" t="s">
        <v>17</v>
      </c>
      <c r="G14" s="3">
        <v>-55401.6680943388</v>
      </c>
      <c r="J14" s="3"/>
    </row>
    <row r="15" ht="16.5" spans="1:10">
      <c r="A15" s="1" t="s">
        <v>14</v>
      </c>
      <c r="B15" s="3">
        <v>4.38620219565006</v>
      </c>
      <c r="F15" t="s">
        <v>6</v>
      </c>
      <c r="G15" s="3">
        <v>477.113563385132</v>
      </c>
      <c r="J15" s="3"/>
    </row>
    <row r="16" ht="16.5" spans="1:10">
      <c r="A16" s="1" t="s">
        <v>15</v>
      </c>
      <c r="B16" s="3">
        <v>9.93862708633081</v>
      </c>
      <c r="F16" t="s">
        <v>19</v>
      </c>
      <c r="G16" s="3">
        <v>272138.003496953</v>
      </c>
      <c r="J16" s="3"/>
    </row>
    <row r="17" ht="16.5" spans="1:10">
      <c r="A17" s="1" t="s">
        <v>16</v>
      </c>
      <c r="B17" s="3">
        <v>-5.55242489068076</v>
      </c>
      <c r="F17" t="s">
        <v>20</v>
      </c>
      <c r="G17" s="3">
        <v>27313.8361812039</v>
      </c>
      <c r="J17" s="3"/>
    </row>
    <row r="18" ht="16.5" spans="1:10">
      <c r="A18" s="1" t="s">
        <v>17</v>
      </c>
      <c r="B18" s="3">
        <v>0.0478169216946682</v>
      </c>
      <c r="F18" t="s">
        <v>21</v>
      </c>
      <c r="G18" s="3">
        <v>18110.8019565164</v>
      </c>
      <c r="J18" s="3"/>
    </row>
    <row r="19" ht="16.5" spans="1:10">
      <c r="A19" s="1" t="s">
        <v>18</v>
      </c>
      <c r="B19" s="3">
        <v>37.7652927499423</v>
      </c>
      <c r="F19" t="s">
        <v>22</v>
      </c>
      <c r="G19" s="3">
        <v>59155.5965990661</v>
      </c>
      <c r="J19" s="3"/>
    </row>
    <row r="20" ht="16.5" spans="1:10">
      <c r="A20" s="1" t="s">
        <v>19</v>
      </c>
      <c r="B20" s="3">
        <v>27.2740131532438</v>
      </c>
      <c r="F20" t="s">
        <v>24</v>
      </c>
      <c r="G20" s="3">
        <v>100.945386288234</v>
      </c>
      <c r="J20" s="3"/>
    </row>
    <row r="21" ht="16.5" spans="1:10">
      <c r="A21" s="1" t="s">
        <v>20</v>
      </c>
      <c r="B21" s="3">
        <v>2.7374270322375</v>
      </c>
      <c r="J21" s="3"/>
    </row>
    <row r="22" ht="16.5" spans="1:10">
      <c r="A22" s="1" t="s">
        <v>21</v>
      </c>
      <c r="B22" s="3">
        <v>1.81508736167146</v>
      </c>
      <c r="J22" s="3"/>
    </row>
    <row r="23" ht="16.5" spans="1:2">
      <c r="A23" s="1" t="s">
        <v>22</v>
      </c>
      <c r="B23" s="3">
        <v>5.9286483291518</v>
      </c>
    </row>
    <row r="24" ht="16.5" spans="1:2">
      <c r="A24" s="1" t="s">
        <v>23</v>
      </c>
      <c r="B24" s="3">
        <v>0</v>
      </c>
    </row>
    <row r="25" ht="16.5" spans="1:2">
      <c r="A25" s="1" t="s">
        <v>24</v>
      </c>
      <c r="B25" s="3">
        <v>0.0101168736376631</v>
      </c>
    </row>
    <row r="16382" spans="7:7">
      <c r="G16382">
        <v>215.922254</v>
      </c>
    </row>
    <row r="16383" spans="7:7">
      <c r="G16383">
        <v>13.0480393481353</v>
      </c>
    </row>
    <row r="16384" spans="7:7">
      <c r="G16384">
        <v>-32.9321596883792</v>
      </c>
    </row>
    <row r="16385" spans="7:7">
      <c r="G16385">
        <v>0.0628714598534598</v>
      </c>
    </row>
    <row r="16386" spans="7:7">
      <c r="G16386">
        <v>148.782447015228</v>
      </c>
    </row>
    <row r="16387" spans="7:7">
      <c r="G16387">
        <v>16.8691109469913</v>
      </c>
    </row>
    <row r="16388" spans="7:7">
      <c r="G16388">
        <v>8.49772969986322</v>
      </c>
    </row>
    <row r="16389" spans="7:7">
      <c r="G16389">
        <v>6.31324784447541</v>
      </c>
    </row>
    <row r="16390" spans="7:7">
      <c r="G16390">
        <v>2.0581334026527</v>
      </c>
    </row>
    <row r="16391" spans="7:7">
      <c r="G16391">
        <v>27.9857964170916</v>
      </c>
    </row>
    <row r="16392" spans="7:7">
      <c r="G16392">
        <v>27.8580219480154</v>
      </c>
    </row>
    <row r="16393" spans="7:7">
      <c r="G16393">
        <v>0.127774469076249</v>
      </c>
    </row>
    <row r="16394" spans="7:7">
      <c r="G16394">
        <v>4.37651878273803</v>
      </c>
    </row>
    <row r="16395" spans="7:7">
      <c r="G16395">
        <v>9.91668559217191</v>
      </c>
    </row>
    <row r="16396" spans="7:7">
      <c r="G16396">
        <v>-5.54016680943388</v>
      </c>
    </row>
    <row r="16397" spans="7:7">
      <c r="G16397">
        <v>0.0477113563385132</v>
      </c>
    </row>
    <row r="16398" spans="7:7">
      <c r="G16398">
        <v>37.6819183620027</v>
      </c>
    </row>
    <row r="16399" spans="7:7">
      <c r="G16399">
        <v>27.2138003496953</v>
      </c>
    </row>
    <row r="16400" spans="7:7">
      <c r="G16400">
        <v>2.73138361812039</v>
      </c>
    </row>
    <row r="16401" spans="7:7">
      <c r="G16401">
        <v>1.81108019565164</v>
      </c>
    </row>
    <row r="16402" spans="7:7">
      <c r="G16402">
        <v>5.91555965990661</v>
      </c>
    </row>
    <row r="16403" spans="7:7">
      <c r="G16403">
        <v>0</v>
      </c>
    </row>
    <row r="16404" spans="7:7">
      <c r="G16404">
        <v>0.0100945386288234</v>
      </c>
    </row>
    <row r="32766" spans="7:7">
      <c r="G32766">
        <v>215.922254</v>
      </c>
    </row>
    <row r="32767" spans="7:7">
      <c r="G32767">
        <v>13.0480393481353</v>
      </c>
    </row>
    <row r="32768" spans="7:7">
      <c r="G32768">
        <v>-32.9321596883792</v>
      </c>
    </row>
    <row r="32769" spans="7:7">
      <c r="G32769">
        <v>0.0628714598534598</v>
      </c>
    </row>
    <row r="32770" spans="7:7">
      <c r="G32770">
        <v>148.782447015228</v>
      </c>
    </row>
    <row r="32771" spans="7:7">
      <c r="G32771">
        <v>16.8691109469913</v>
      </c>
    </row>
    <row r="32772" spans="7:7">
      <c r="G32772">
        <v>8.49772969986322</v>
      </c>
    </row>
    <row r="32773" spans="7:7">
      <c r="G32773">
        <v>6.31324784447541</v>
      </c>
    </row>
    <row r="32774" spans="7:7">
      <c r="G32774">
        <v>2.0581334026527</v>
      </c>
    </row>
    <row r="32775" spans="7:7">
      <c r="G32775">
        <v>27.9857964170916</v>
      </c>
    </row>
    <row r="32776" spans="7:7">
      <c r="G32776">
        <v>27.8580219480154</v>
      </c>
    </row>
    <row r="32777" spans="7:7">
      <c r="G32777">
        <v>0.127774469076249</v>
      </c>
    </row>
    <row r="32778" spans="7:7">
      <c r="G32778">
        <v>4.37651878273803</v>
      </c>
    </row>
    <row r="32779" spans="7:7">
      <c r="G32779">
        <v>9.91668559217191</v>
      </c>
    </row>
    <row r="32780" spans="7:7">
      <c r="G32780">
        <v>-5.54016680943388</v>
      </c>
    </row>
    <row r="32781" spans="7:7">
      <c r="G32781">
        <v>0.0477113563385132</v>
      </c>
    </row>
    <row r="32782" spans="7:7">
      <c r="G32782">
        <v>37.6819183620027</v>
      </c>
    </row>
    <row r="32783" spans="7:7">
      <c r="G32783">
        <v>27.2138003496953</v>
      </c>
    </row>
    <row r="32784" spans="7:7">
      <c r="G32784">
        <v>2.73138361812039</v>
      </c>
    </row>
    <row r="32785" spans="7:7">
      <c r="G32785">
        <v>1.81108019565164</v>
      </c>
    </row>
    <row r="32786" spans="7:7">
      <c r="G32786">
        <v>5.91555965990661</v>
      </c>
    </row>
    <row r="32787" spans="7:7">
      <c r="G32787">
        <v>0</v>
      </c>
    </row>
    <row r="32788" spans="7:7">
      <c r="G32788">
        <v>0.0100945386288234</v>
      </c>
    </row>
    <row r="49150" spans="7:7">
      <c r="G49150">
        <v>215.922254</v>
      </c>
    </row>
    <row r="49151" spans="7:7">
      <c r="G49151">
        <v>13.0480393481353</v>
      </c>
    </row>
    <row r="49152" spans="7:7">
      <c r="G49152">
        <v>-32.9321596883792</v>
      </c>
    </row>
    <row r="49153" spans="7:7">
      <c r="G49153">
        <v>0.0628714598534598</v>
      </c>
    </row>
    <row r="49154" spans="7:7">
      <c r="G49154">
        <v>148.782447015228</v>
      </c>
    </row>
    <row r="49155" spans="7:7">
      <c r="G49155">
        <v>16.8691109469913</v>
      </c>
    </row>
    <row r="49156" spans="7:7">
      <c r="G49156">
        <v>8.49772969986322</v>
      </c>
    </row>
    <row r="49157" spans="7:7">
      <c r="G49157">
        <v>6.31324784447541</v>
      </c>
    </row>
    <row r="49158" spans="7:7">
      <c r="G49158">
        <v>2.0581334026527</v>
      </c>
    </row>
    <row r="49159" spans="7:7">
      <c r="G49159">
        <v>27.9857964170916</v>
      </c>
    </row>
    <row r="49160" spans="7:7">
      <c r="G49160">
        <v>27.8580219480154</v>
      </c>
    </row>
    <row r="49161" spans="7:7">
      <c r="G49161">
        <v>0.127774469076249</v>
      </c>
    </row>
    <row r="49162" spans="7:7">
      <c r="G49162">
        <v>4.37651878273803</v>
      </c>
    </row>
    <row r="49163" spans="7:7">
      <c r="G49163">
        <v>9.91668559217191</v>
      </c>
    </row>
    <row r="49164" spans="7:7">
      <c r="G49164">
        <v>-5.54016680943388</v>
      </c>
    </row>
    <row r="49165" spans="7:7">
      <c r="G49165">
        <v>0.0477113563385132</v>
      </c>
    </row>
    <row r="49166" spans="7:7">
      <c r="G49166">
        <v>37.6819183620027</v>
      </c>
    </row>
    <row r="49167" spans="7:7">
      <c r="G49167">
        <v>27.2138003496953</v>
      </c>
    </row>
    <row r="49168" spans="7:7">
      <c r="G49168">
        <v>2.73138361812039</v>
      </c>
    </row>
    <row r="49169" spans="7:7">
      <c r="G49169">
        <v>1.81108019565164</v>
      </c>
    </row>
    <row r="49170" spans="7:7">
      <c r="G49170">
        <v>5.91555965990661</v>
      </c>
    </row>
    <row r="49171" spans="7:7">
      <c r="G49171">
        <v>0</v>
      </c>
    </row>
    <row r="49172" spans="7:7">
      <c r="G49172">
        <v>0.0100945386288234</v>
      </c>
    </row>
    <row r="65534" spans="7:7">
      <c r="G65534">
        <v>215.922254</v>
      </c>
    </row>
    <row r="65535" spans="7:7">
      <c r="G65535">
        <v>13.0480393481353</v>
      </c>
    </row>
    <row r="65536" spans="7:7">
      <c r="G65536">
        <v>-32.9321596883792</v>
      </c>
    </row>
    <row r="65537" spans="7:7">
      <c r="G65537">
        <v>0.0628714598534598</v>
      </c>
    </row>
    <row r="65538" spans="7:7">
      <c r="G65538">
        <v>148.782447015228</v>
      </c>
    </row>
    <row r="65539" spans="7:7">
      <c r="G65539">
        <v>16.8691109469913</v>
      </c>
    </row>
    <row r="65540" spans="7:7">
      <c r="G65540">
        <v>8.49772969986322</v>
      </c>
    </row>
    <row r="65541" spans="7:7">
      <c r="G65541">
        <v>6.31324784447541</v>
      </c>
    </row>
    <row r="65542" spans="7:7">
      <c r="G65542">
        <v>2.0581334026527</v>
      </c>
    </row>
    <row r="65543" spans="7:7">
      <c r="G65543">
        <v>27.9857964170916</v>
      </c>
    </row>
    <row r="65544" spans="7:7">
      <c r="G65544">
        <v>27.8580219480154</v>
      </c>
    </row>
    <row r="65545" spans="7:7">
      <c r="G65545">
        <v>0.127774469076249</v>
      </c>
    </row>
    <row r="65546" spans="7:7">
      <c r="G65546">
        <v>4.37651878273803</v>
      </c>
    </row>
    <row r="65547" spans="7:7">
      <c r="G65547">
        <v>9.91668559217191</v>
      </c>
    </row>
    <row r="65548" spans="7:7">
      <c r="G65548">
        <v>-5.54016680943388</v>
      </c>
    </row>
    <row r="65549" spans="7:7">
      <c r="G65549">
        <v>0.0477113563385132</v>
      </c>
    </row>
    <row r="65550" spans="7:7">
      <c r="G65550">
        <v>37.6819183620027</v>
      </c>
    </row>
    <row r="65551" spans="7:7">
      <c r="G65551">
        <v>27.2138003496953</v>
      </c>
    </row>
    <row r="65552" spans="7:7">
      <c r="G65552">
        <v>2.73138361812039</v>
      </c>
    </row>
    <row r="65553" spans="7:7">
      <c r="G65553">
        <v>1.81108019565164</v>
      </c>
    </row>
    <row r="65554" spans="7:7">
      <c r="G65554">
        <v>5.91555965990661</v>
      </c>
    </row>
    <row r="65555" spans="7:7">
      <c r="G65555">
        <v>0</v>
      </c>
    </row>
    <row r="65556" spans="7:7">
      <c r="G65556">
        <v>0.0100945386288234</v>
      </c>
    </row>
    <row r="81918" spans="7:7">
      <c r="G81918">
        <v>215.922254</v>
      </c>
    </row>
    <row r="81919" spans="7:7">
      <c r="G81919">
        <v>13.0480393481353</v>
      </c>
    </row>
    <row r="81920" spans="7:7">
      <c r="G81920">
        <v>-32.9321596883792</v>
      </c>
    </row>
    <row r="81921" spans="7:7">
      <c r="G81921">
        <v>0.0628714598534598</v>
      </c>
    </row>
    <row r="81922" spans="7:7">
      <c r="G81922">
        <v>148.782447015228</v>
      </c>
    </row>
    <row r="81923" spans="7:7">
      <c r="G81923">
        <v>16.8691109469913</v>
      </c>
    </row>
    <row r="81924" spans="7:7">
      <c r="G81924">
        <v>8.49772969986322</v>
      </c>
    </row>
    <row r="81925" spans="7:7">
      <c r="G81925">
        <v>6.31324784447541</v>
      </c>
    </row>
    <row r="81926" spans="7:7">
      <c r="G81926">
        <v>2.0581334026527</v>
      </c>
    </row>
    <row r="81927" spans="7:7">
      <c r="G81927">
        <v>27.9857964170916</v>
      </c>
    </row>
    <row r="81928" spans="7:7">
      <c r="G81928">
        <v>27.8580219480154</v>
      </c>
    </row>
    <row r="81929" spans="7:7">
      <c r="G81929">
        <v>0.127774469076249</v>
      </c>
    </row>
    <row r="81930" spans="7:7">
      <c r="G81930">
        <v>4.37651878273803</v>
      </c>
    </row>
    <row r="81931" spans="7:7">
      <c r="G81931">
        <v>9.91668559217191</v>
      </c>
    </row>
    <row r="81932" spans="7:7">
      <c r="G81932">
        <v>-5.54016680943388</v>
      </c>
    </row>
    <row r="81933" spans="7:7">
      <c r="G81933">
        <v>0.0477113563385132</v>
      </c>
    </row>
    <row r="81934" spans="7:7">
      <c r="G81934">
        <v>37.6819183620027</v>
      </c>
    </row>
    <row r="81935" spans="7:7">
      <c r="G81935">
        <v>27.2138003496953</v>
      </c>
    </row>
    <row r="81936" spans="7:7">
      <c r="G81936">
        <v>2.73138361812039</v>
      </c>
    </row>
    <row r="81937" spans="7:7">
      <c r="G81937">
        <v>1.81108019565164</v>
      </c>
    </row>
    <row r="81938" spans="7:7">
      <c r="G81938">
        <v>5.91555965990661</v>
      </c>
    </row>
    <row r="81939" spans="7:7">
      <c r="G81939">
        <v>0</v>
      </c>
    </row>
    <row r="81940" spans="7:7">
      <c r="G81940">
        <v>0.0100945386288234</v>
      </c>
    </row>
    <row r="98302" spans="7:7">
      <c r="G98302">
        <v>215.922254</v>
      </c>
    </row>
    <row r="98303" spans="7:7">
      <c r="G98303">
        <v>13.0480393481353</v>
      </c>
    </row>
    <row r="98304" spans="7:7">
      <c r="G98304">
        <v>-32.9321596883792</v>
      </c>
    </row>
    <row r="98305" spans="7:7">
      <c r="G98305">
        <v>0.0628714598534598</v>
      </c>
    </row>
    <row r="98306" spans="7:7">
      <c r="G98306">
        <v>148.782447015228</v>
      </c>
    </row>
    <row r="98307" spans="7:7">
      <c r="G98307">
        <v>16.8691109469913</v>
      </c>
    </row>
    <row r="98308" spans="7:7">
      <c r="G98308">
        <v>8.49772969986322</v>
      </c>
    </row>
    <row r="98309" spans="7:7">
      <c r="G98309">
        <v>6.31324784447541</v>
      </c>
    </row>
    <row r="98310" spans="7:7">
      <c r="G98310">
        <v>2.0581334026527</v>
      </c>
    </row>
    <row r="98311" spans="7:7">
      <c r="G98311">
        <v>27.9857964170916</v>
      </c>
    </row>
    <row r="98312" spans="7:7">
      <c r="G98312">
        <v>27.8580219480154</v>
      </c>
    </row>
    <row r="98313" spans="7:7">
      <c r="G98313">
        <v>0.127774469076249</v>
      </c>
    </row>
    <row r="98314" spans="7:7">
      <c r="G98314">
        <v>4.37651878273803</v>
      </c>
    </row>
    <row r="98315" spans="7:7">
      <c r="G98315">
        <v>9.91668559217191</v>
      </c>
    </row>
    <row r="98316" spans="7:7">
      <c r="G98316">
        <v>-5.54016680943388</v>
      </c>
    </row>
    <row r="98317" spans="7:7">
      <c r="G98317">
        <v>0.0477113563385132</v>
      </c>
    </row>
    <row r="98318" spans="7:7">
      <c r="G98318">
        <v>37.6819183620027</v>
      </c>
    </row>
    <row r="98319" spans="7:7">
      <c r="G98319">
        <v>27.2138003496953</v>
      </c>
    </row>
    <row r="98320" spans="7:7">
      <c r="G98320">
        <v>2.73138361812039</v>
      </c>
    </row>
    <row r="98321" spans="7:7">
      <c r="G98321">
        <v>1.81108019565164</v>
      </c>
    </row>
    <row r="98322" spans="7:7">
      <c r="G98322">
        <v>5.91555965990661</v>
      </c>
    </row>
    <row r="98323" spans="7:7">
      <c r="G98323">
        <v>0</v>
      </c>
    </row>
    <row r="98324" spans="7:7">
      <c r="G98324">
        <v>0.0100945386288234</v>
      </c>
    </row>
    <row r="114686" spans="7:7">
      <c r="G114686">
        <v>215.922254</v>
      </c>
    </row>
    <row r="114687" spans="7:7">
      <c r="G114687">
        <v>13.0480393481353</v>
      </c>
    </row>
    <row r="114688" spans="7:7">
      <c r="G114688">
        <v>-32.9321596883792</v>
      </c>
    </row>
    <row r="114689" spans="7:7">
      <c r="G114689">
        <v>0.0628714598534598</v>
      </c>
    </row>
    <row r="114690" spans="7:7">
      <c r="G114690">
        <v>148.782447015228</v>
      </c>
    </row>
    <row r="114691" spans="7:7">
      <c r="G114691">
        <v>16.8691109469913</v>
      </c>
    </row>
    <row r="114692" spans="7:7">
      <c r="G114692">
        <v>8.49772969986322</v>
      </c>
    </row>
    <row r="114693" spans="7:7">
      <c r="G114693">
        <v>6.31324784447541</v>
      </c>
    </row>
    <row r="114694" spans="7:7">
      <c r="G114694">
        <v>2.0581334026527</v>
      </c>
    </row>
    <row r="114695" spans="7:7">
      <c r="G114695">
        <v>27.9857964170916</v>
      </c>
    </row>
    <row r="114696" spans="7:7">
      <c r="G114696">
        <v>27.8580219480154</v>
      </c>
    </row>
    <row r="114697" spans="7:7">
      <c r="G114697">
        <v>0.127774469076249</v>
      </c>
    </row>
    <row r="114698" spans="7:7">
      <c r="G114698">
        <v>4.37651878273803</v>
      </c>
    </row>
    <row r="114699" spans="7:7">
      <c r="G114699">
        <v>9.91668559217191</v>
      </c>
    </row>
    <row r="114700" spans="7:7">
      <c r="G114700">
        <v>-5.54016680943388</v>
      </c>
    </row>
    <row r="114701" spans="7:7">
      <c r="G114701">
        <v>0.0477113563385132</v>
      </c>
    </row>
    <row r="114702" spans="7:7">
      <c r="G114702">
        <v>37.6819183620027</v>
      </c>
    </row>
    <row r="114703" spans="7:7">
      <c r="G114703">
        <v>27.2138003496953</v>
      </c>
    </row>
    <row r="114704" spans="7:7">
      <c r="G114704">
        <v>2.73138361812039</v>
      </c>
    </row>
    <row r="114705" spans="7:7">
      <c r="G114705">
        <v>1.81108019565164</v>
      </c>
    </row>
    <row r="114706" spans="7:7">
      <c r="G114706">
        <v>5.91555965990661</v>
      </c>
    </row>
    <row r="114707" spans="7:7">
      <c r="G114707">
        <v>0</v>
      </c>
    </row>
    <row r="114708" spans="7:7">
      <c r="G114708">
        <v>0.0100945386288234</v>
      </c>
    </row>
    <row r="131070" spans="7:7">
      <c r="G131070">
        <v>215.922254</v>
      </c>
    </row>
    <row r="131071" spans="7:7">
      <c r="G131071">
        <v>13.0480393481353</v>
      </c>
    </row>
    <row r="131072" spans="7:7">
      <c r="G131072">
        <v>-32.9321596883792</v>
      </c>
    </row>
    <row r="131073" spans="7:7">
      <c r="G131073">
        <v>0.0628714598534598</v>
      </c>
    </row>
    <row r="131074" spans="7:7">
      <c r="G131074">
        <v>148.782447015228</v>
      </c>
    </row>
    <row r="131075" spans="7:7">
      <c r="G131075">
        <v>16.8691109469913</v>
      </c>
    </row>
    <row r="131076" spans="7:7">
      <c r="G131076">
        <v>8.49772969986322</v>
      </c>
    </row>
    <row r="131077" spans="7:7">
      <c r="G131077">
        <v>6.31324784447541</v>
      </c>
    </row>
    <row r="131078" spans="7:7">
      <c r="G131078">
        <v>2.0581334026527</v>
      </c>
    </row>
    <row r="131079" spans="7:7">
      <c r="G131079">
        <v>27.9857964170916</v>
      </c>
    </row>
    <row r="131080" spans="7:7">
      <c r="G131080">
        <v>27.8580219480154</v>
      </c>
    </row>
    <row r="131081" spans="7:7">
      <c r="G131081">
        <v>0.127774469076249</v>
      </c>
    </row>
    <row r="131082" spans="7:7">
      <c r="G131082">
        <v>4.37651878273803</v>
      </c>
    </row>
    <row r="131083" spans="7:7">
      <c r="G131083">
        <v>9.91668559217191</v>
      </c>
    </row>
    <row r="131084" spans="7:7">
      <c r="G131084">
        <v>-5.54016680943388</v>
      </c>
    </row>
    <row r="131085" spans="7:7">
      <c r="G131085">
        <v>0.0477113563385132</v>
      </c>
    </row>
    <row r="131086" spans="7:7">
      <c r="G131086">
        <v>37.6819183620027</v>
      </c>
    </row>
    <row r="131087" spans="7:7">
      <c r="G131087">
        <v>27.2138003496953</v>
      </c>
    </row>
    <row r="131088" spans="7:7">
      <c r="G131088">
        <v>2.73138361812039</v>
      </c>
    </row>
    <row r="131089" spans="7:7">
      <c r="G131089">
        <v>1.81108019565164</v>
      </c>
    </row>
    <row r="131090" spans="7:7">
      <c r="G131090">
        <v>5.91555965990661</v>
      </c>
    </row>
    <row r="131091" spans="7:7">
      <c r="G131091">
        <v>0</v>
      </c>
    </row>
    <row r="131092" spans="7:7">
      <c r="G131092">
        <v>0.0100945386288234</v>
      </c>
    </row>
    <row r="147454" spans="7:7">
      <c r="G147454">
        <v>215.922254</v>
      </c>
    </row>
    <row r="147455" spans="7:7">
      <c r="G147455">
        <v>13.0480393481353</v>
      </c>
    </row>
    <row r="147456" spans="7:7">
      <c r="G147456">
        <v>-32.9321596883792</v>
      </c>
    </row>
    <row r="147457" spans="7:7">
      <c r="G147457">
        <v>0.0628714598534598</v>
      </c>
    </row>
    <row r="147458" spans="7:7">
      <c r="G147458">
        <v>148.782447015228</v>
      </c>
    </row>
    <row r="147459" spans="7:7">
      <c r="G147459">
        <v>16.8691109469913</v>
      </c>
    </row>
    <row r="147460" spans="7:7">
      <c r="G147460">
        <v>8.49772969986322</v>
      </c>
    </row>
    <row r="147461" spans="7:7">
      <c r="G147461">
        <v>6.31324784447541</v>
      </c>
    </row>
    <row r="147462" spans="7:7">
      <c r="G147462">
        <v>2.0581334026527</v>
      </c>
    </row>
    <row r="147463" spans="7:7">
      <c r="G147463">
        <v>27.9857964170916</v>
      </c>
    </row>
    <row r="147464" spans="7:7">
      <c r="G147464">
        <v>27.8580219480154</v>
      </c>
    </row>
    <row r="147465" spans="7:7">
      <c r="G147465">
        <v>0.127774469076249</v>
      </c>
    </row>
    <row r="147466" spans="7:7">
      <c r="G147466">
        <v>4.37651878273803</v>
      </c>
    </row>
    <row r="147467" spans="7:7">
      <c r="G147467">
        <v>9.91668559217191</v>
      </c>
    </row>
    <row r="147468" spans="7:7">
      <c r="G147468">
        <v>-5.54016680943388</v>
      </c>
    </row>
    <row r="147469" spans="7:7">
      <c r="G147469">
        <v>0.0477113563385132</v>
      </c>
    </row>
    <row r="147470" spans="7:7">
      <c r="G147470">
        <v>37.6819183620027</v>
      </c>
    </row>
    <row r="147471" spans="7:7">
      <c r="G147471">
        <v>27.2138003496953</v>
      </c>
    </row>
    <row r="147472" spans="7:7">
      <c r="G147472">
        <v>2.73138361812039</v>
      </c>
    </row>
    <row r="147473" spans="7:7">
      <c r="G147473">
        <v>1.81108019565164</v>
      </c>
    </row>
    <row r="147474" spans="7:7">
      <c r="G147474">
        <v>5.91555965990661</v>
      </c>
    </row>
    <row r="147475" spans="7:7">
      <c r="G147475">
        <v>0</v>
      </c>
    </row>
    <row r="147476" spans="7:7">
      <c r="G147476">
        <v>0.0100945386288234</v>
      </c>
    </row>
    <row r="163838" spans="7:7">
      <c r="G163838">
        <v>215.922254</v>
      </c>
    </row>
    <row r="163839" spans="7:7">
      <c r="G163839">
        <v>13.0480393481353</v>
      </c>
    </row>
    <row r="163840" spans="7:7">
      <c r="G163840">
        <v>-32.9321596883792</v>
      </c>
    </row>
    <row r="163841" spans="7:7">
      <c r="G163841">
        <v>0.0628714598534598</v>
      </c>
    </row>
    <row r="163842" spans="7:7">
      <c r="G163842">
        <v>148.782447015228</v>
      </c>
    </row>
    <row r="163843" spans="7:7">
      <c r="G163843">
        <v>16.8691109469913</v>
      </c>
    </row>
    <row r="163844" spans="7:7">
      <c r="G163844">
        <v>8.49772969986322</v>
      </c>
    </row>
    <row r="163845" spans="7:7">
      <c r="G163845">
        <v>6.31324784447541</v>
      </c>
    </row>
    <row r="163846" spans="7:7">
      <c r="G163846">
        <v>2.0581334026527</v>
      </c>
    </row>
    <row r="163847" spans="7:7">
      <c r="G163847">
        <v>27.9857964170916</v>
      </c>
    </row>
    <row r="163848" spans="7:7">
      <c r="G163848">
        <v>27.8580219480154</v>
      </c>
    </row>
    <row r="163849" spans="7:7">
      <c r="G163849">
        <v>0.127774469076249</v>
      </c>
    </row>
    <row r="163850" spans="7:7">
      <c r="G163850">
        <v>4.37651878273803</v>
      </c>
    </row>
    <row r="163851" spans="7:7">
      <c r="G163851">
        <v>9.91668559217191</v>
      </c>
    </row>
    <row r="163852" spans="7:7">
      <c r="G163852">
        <v>-5.54016680943388</v>
      </c>
    </row>
    <row r="163853" spans="7:7">
      <c r="G163853">
        <v>0.0477113563385132</v>
      </c>
    </row>
    <row r="163854" spans="7:7">
      <c r="G163854">
        <v>37.6819183620027</v>
      </c>
    </row>
    <row r="163855" spans="7:7">
      <c r="G163855">
        <v>27.2138003496953</v>
      </c>
    </row>
    <row r="163856" spans="7:7">
      <c r="G163856">
        <v>2.73138361812039</v>
      </c>
    </row>
    <row r="163857" spans="7:7">
      <c r="G163857">
        <v>1.81108019565164</v>
      </c>
    </row>
    <row r="163858" spans="7:7">
      <c r="G163858">
        <v>5.91555965990661</v>
      </c>
    </row>
    <row r="163859" spans="7:7">
      <c r="G163859">
        <v>0</v>
      </c>
    </row>
    <row r="163860" spans="7:7">
      <c r="G163860">
        <v>0.0100945386288234</v>
      </c>
    </row>
    <row r="180222" spans="7:7">
      <c r="G180222">
        <v>215.922254</v>
      </c>
    </row>
    <row r="180223" spans="7:7">
      <c r="G180223">
        <v>13.0480393481353</v>
      </c>
    </row>
    <row r="180224" spans="7:7">
      <c r="G180224">
        <v>-32.9321596883792</v>
      </c>
    </row>
    <row r="180225" spans="7:7">
      <c r="G180225">
        <v>0.0628714598534598</v>
      </c>
    </row>
    <row r="180226" spans="7:7">
      <c r="G180226">
        <v>148.782447015228</v>
      </c>
    </row>
    <row r="180227" spans="7:7">
      <c r="G180227">
        <v>16.8691109469913</v>
      </c>
    </row>
    <row r="180228" spans="7:7">
      <c r="G180228">
        <v>8.49772969986322</v>
      </c>
    </row>
    <row r="180229" spans="7:7">
      <c r="G180229">
        <v>6.31324784447541</v>
      </c>
    </row>
    <row r="180230" spans="7:7">
      <c r="G180230">
        <v>2.0581334026527</v>
      </c>
    </row>
    <row r="180231" spans="7:7">
      <c r="G180231">
        <v>27.9857964170916</v>
      </c>
    </row>
    <row r="180232" spans="7:7">
      <c r="G180232">
        <v>27.8580219480154</v>
      </c>
    </row>
    <row r="180233" spans="7:7">
      <c r="G180233">
        <v>0.127774469076249</v>
      </c>
    </row>
    <row r="180234" spans="7:7">
      <c r="G180234">
        <v>4.37651878273803</v>
      </c>
    </row>
    <row r="180235" spans="7:7">
      <c r="G180235">
        <v>9.91668559217191</v>
      </c>
    </row>
    <row r="180236" spans="7:7">
      <c r="G180236">
        <v>-5.54016680943388</v>
      </c>
    </row>
    <row r="180237" spans="7:7">
      <c r="G180237">
        <v>0.0477113563385132</v>
      </c>
    </row>
    <row r="180238" spans="7:7">
      <c r="G180238">
        <v>37.6819183620027</v>
      </c>
    </row>
    <row r="180239" spans="7:7">
      <c r="G180239">
        <v>27.2138003496953</v>
      </c>
    </row>
    <row r="180240" spans="7:7">
      <c r="G180240">
        <v>2.73138361812039</v>
      </c>
    </row>
    <row r="180241" spans="7:7">
      <c r="G180241">
        <v>1.81108019565164</v>
      </c>
    </row>
    <row r="180242" spans="7:7">
      <c r="G180242">
        <v>5.91555965990661</v>
      </c>
    </row>
    <row r="180243" spans="7:7">
      <c r="G180243">
        <v>0</v>
      </c>
    </row>
    <row r="180244" spans="7:7">
      <c r="G180244">
        <v>0.0100945386288234</v>
      </c>
    </row>
    <row r="196606" spans="7:7">
      <c r="G196606">
        <v>215.922254</v>
      </c>
    </row>
    <row r="196607" spans="7:7">
      <c r="G196607">
        <v>13.0480393481353</v>
      </c>
    </row>
    <row r="196608" spans="7:7">
      <c r="G196608">
        <v>-32.9321596883792</v>
      </c>
    </row>
    <row r="196609" spans="7:7">
      <c r="G196609">
        <v>0.0628714598534598</v>
      </c>
    </row>
    <row r="196610" spans="7:7">
      <c r="G196610">
        <v>148.782447015228</v>
      </c>
    </row>
    <row r="196611" spans="7:7">
      <c r="G196611">
        <v>16.8691109469913</v>
      </c>
    </row>
    <row r="196612" spans="7:7">
      <c r="G196612">
        <v>8.49772969986322</v>
      </c>
    </row>
    <row r="196613" spans="7:7">
      <c r="G196613">
        <v>6.31324784447541</v>
      </c>
    </row>
    <row r="196614" spans="7:7">
      <c r="G196614">
        <v>2.0581334026527</v>
      </c>
    </row>
    <row r="196615" spans="7:7">
      <c r="G196615">
        <v>27.9857964170916</v>
      </c>
    </row>
    <row r="196616" spans="7:7">
      <c r="G196616">
        <v>27.8580219480154</v>
      </c>
    </row>
    <row r="196617" spans="7:7">
      <c r="G196617">
        <v>0.127774469076249</v>
      </c>
    </row>
    <row r="196618" spans="7:7">
      <c r="G196618">
        <v>4.37651878273803</v>
      </c>
    </row>
    <row r="196619" spans="7:7">
      <c r="G196619">
        <v>9.91668559217191</v>
      </c>
    </row>
    <row r="196620" spans="7:7">
      <c r="G196620">
        <v>-5.54016680943388</v>
      </c>
    </row>
    <row r="196621" spans="7:7">
      <c r="G196621">
        <v>0.0477113563385132</v>
      </c>
    </row>
    <row r="196622" spans="7:7">
      <c r="G196622">
        <v>37.6819183620027</v>
      </c>
    </row>
    <row r="196623" spans="7:7">
      <c r="G196623">
        <v>27.2138003496953</v>
      </c>
    </row>
    <row r="196624" spans="7:7">
      <c r="G196624">
        <v>2.73138361812039</v>
      </c>
    </row>
    <row r="196625" spans="7:7">
      <c r="G196625">
        <v>1.81108019565164</v>
      </c>
    </row>
    <row r="196626" spans="7:7">
      <c r="G196626">
        <v>5.91555965990661</v>
      </c>
    </row>
    <row r="196627" spans="7:7">
      <c r="G196627">
        <v>0</v>
      </c>
    </row>
    <row r="196628" spans="7:7">
      <c r="G196628">
        <v>0.0100945386288234</v>
      </c>
    </row>
    <row r="212990" spans="7:7">
      <c r="G212990">
        <v>215.922254</v>
      </c>
    </row>
    <row r="212991" spans="7:7">
      <c r="G212991">
        <v>13.0480393481353</v>
      </c>
    </row>
    <row r="212992" spans="7:7">
      <c r="G212992">
        <v>-32.9321596883792</v>
      </c>
    </row>
    <row r="212993" spans="7:7">
      <c r="G212993">
        <v>0.0628714598534598</v>
      </c>
    </row>
    <row r="212994" spans="7:7">
      <c r="G212994">
        <v>148.782447015228</v>
      </c>
    </row>
    <row r="212995" spans="7:7">
      <c r="G212995">
        <v>16.8691109469913</v>
      </c>
    </row>
    <row r="212996" spans="7:7">
      <c r="G212996">
        <v>8.49772969986322</v>
      </c>
    </row>
    <row r="212997" spans="7:7">
      <c r="G212997">
        <v>6.31324784447541</v>
      </c>
    </row>
    <row r="212998" spans="7:7">
      <c r="G212998">
        <v>2.0581334026527</v>
      </c>
    </row>
    <row r="212999" spans="7:7">
      <c r="G212999">
        <v>27.9857964170916</v>
      </c>
    </row>
    <row r="213000" spans="7:7">
      <c r="G213000">
        <v>27.8580219480154</v>
      </c>
    </row>
    <row r="213001" spans="7:7">
      <c r="G213001">
        <v>0.127774469076249</v>
      </c>
    </row>
    <row r="213002" spans="7:7">
      <c r="G213002">
        <v>4.37651878273803</v>
      </c>
    </row>
    <row r="213003" spans="7:7">
      <c r="G213003">
        <v>9.91668559217191</v>
      </c>
    </row>
    <row r="213004" spans="7:7">
      <c r="G213004">
        <v>-5.54016680943388</v>
      </c>
    </row>
    <row r="213005" spans="7:7">
      <c r="G213005">
        <v>0.0477113563385132</v>
      </c>
    </row>
    <row r="213006" spans="7:7">
      <c r="G213006">
        <v>37.6819183620027</v>
      </c>
    </row>
    <row r="213007" spans="7:7">
      <c r="G213007">
        <v>27.2138003496953</v>
      </c>
    </row>
    <row r="213008" spans="7:7">
      <c r="G213008">
        <v>2.73138361812039</v>
      </c>
    </row>
    <row r="213009" spans="7:7">
      <c r="G213009">
        <v>1.81108019565164</v>
      </c>
    </row>
    <row r="213010" spans="7:7">
      <c r="G213010">
        <v>5.91555965990661</v>
      </c>
    </row>
    <row r="213011" spans="7:7">
      <c r="G213011">
        <v>0</v>
      </c>
    </row>
    <row r="213012" spans="7:7">
      <c r="G213012">
        <v>0.0100945386288234</v>
      </c>
    </row>
    <row r="229374" spans="7:7">
      <c r="G229374">
        <v>215.922254</v>
      </c>
    </row>
    <row r="229375" spans="7:7">
      <c r="G229375">
        <v>13.0480393481353</v>
      </c>
    </row>
    <row r="229376" spans="7:7">
      <c r="G229376">
        <v>-32.9321596883792</v>
      </c>
    </row>
    <row r="229377" spans="7:7">
      <c r="G229377">
        <v>0.0628714598534598</v>
      </c>
    </row>
    <row r="229378" spans="7:7">
      <c r="G229378">
        <v>148.782447015228</v>
      </c>
    </row>
    <row r="229379" spans="7:7">
      <c r="G229379">
        <v>16.8691109469913</v>
      </c>
    </row>
    <row r="229380" spans="7:7">
      <c r="G229380">
        <v>8.49772969986322</v>
      </c>
    </row>
    <row r="229381" spans="7:7">
      <c r="G229381">
        <v>6.31324784447541</v>
      </c>
    </row>
    <row r="229382" spans="7:7">
      <c r="G229382">
        <v>2.0581334026527</v>
      </c>
    </row>
    <row r="229383" spans="7:7">
      <c r="G229383">
        <v>27.9857964170916</v>
      </c>
    </row>
    <row r="229384" spans="7:7">
      <c r="G229384">
        <v>27.8580219480154</v>
      </c>
    </row>
    <row r="229385" spans="7:7">
      <c r="G229385">
        <v>0.127774469076249</v>
      </c>
    </row>
    <row r="229386" spans="7:7">
      <c r="G229386">
        <v>4.37651878273803</v>
      </c>
    </row>
    <row r="229387" spans="7:7">
      <c r="G229387">
        <v>9.91668559217191</v>
      </c>
    </row>
    <row r="229388" spans="7:7">
      <c r="G229388">
        <v>-5.54016680943388</v>
      </c>
    </row>
    <row r="229389" spans="7:7">
      <c r="G229389">
        <v>0.0477113563385132</v>
      </c>
    </row>
    <row r="229390" spans="7:7">
      <c r="G229390">
        <v>37.6819183620027</v>
      </c>
    </row>
    <row r="229391" spans="7:7">
      <c r="G229391">
        <v>27.2138003496953</v>
      </c>
    </row>
    <row r="229392" spans="7:7">
      <c r="G229392">
        <v>2.73138361812039</v>
      </c>
    </row>
    <row r="229393" spans="7:7">
      <c r="G229393">
        <v>1.81108019565164</v>
      </c>
    </row>
    <row r="229394" spans="7:7">
      <c r="G229394">
        <v>5.91555965990661</v>
      </c>
    </row>
    <row r="229395" spans="7:7">
      <c r="G229395">
        <v>0</v>
      </c>
    </row>
    <row r="229396" spans="7:7">
      <c r="G229396">
        <v>0.0100945386288234</v>
      </c>
    </row>
    <row r="245758" spans="7:7">
      <c r="G245758">
        <v>215.922254</v>
      </c>
    </row>
    <row r="245759" spans="7:7">
      <c r="G245759">
        <v>13.0480393481353</v>
      </c>
    </row>
    <row r="245760" spans="7:7">
      <c r="G245760">
        <v>-32.9321596883792</v>
      </c>
    </row>
    <row r="245761" spans="7:7">
      <c r="G245761">
        <v>0.0628714598534598</v>
      </c>
    </row>
    <row r="245762" spans="7:7">
      <c r="G245762">
        <v>148.782447015228</v>
      </c>
    </row>
    <row r="245763" spans="7:7">
      <c r="G245763">
        <v>16.8691109469913</v>
      </c>
    </row>
    <row r="245764" spans="7:7">
      <c r="G245764">
        <v>8.49772969986322</v>
      </c>
    </row>
    <row r="245765" spans="7:7">
      <c r="G245765">
        <v>6.31324784447541</v>
      </c>
    </row>
    <row r="245766" spans="7:7">
      <c r="G245766">
        <v>2.0581334026527</v>
      </c>
    </row>
    <row r="245767" spans="7:7">
      <c r="G245767">
        <v>27.9857964170916</v>
      </c>
    </row>
    <row r="245768" spans="7:7">
      <c r="G245768">
        <v>27.8580219480154</v>
      </c>
    </row>
    <row r="245769" spans="7:7">
      <c r="G245769">
        <v>0.127774469076249</v>
      </c>
    </row>
    <row r="245770" spans="7:7">
      <c r="G245770">
        <v>4.37651878273803</v>
      </c>
    </row>
    <row r="245771" spans="7:7">
      <c r="G245771">
        <v>9.91668559217191</v>
      </c>
    </row>
    <row r="245772" spans="7:7">
      <c r="G245772">
        <v>-5.54016680943388</v>
      </c>
    </row>
    <row r="245773" spans="7:7">
      <c r="G245773">
        <v>0.0477113563385132</v>
      </c>
    </row>
    <row r="245774" spans="7:7">
      <c r="G245774">
        <v>37.6819183620027</v>
      </c>
    </row>
    <row r="245775" spans="7:7">
      <c r="G245775">
        <v>27.2138003496953</v>
      </c>
    </row>
    <row r="245776" spans="7:7">
      <c r="G245776">
        <v>2.73138361812039</v>
      </c>
    </row>
    <row r="245777" spans="7:7">
      <c r="G245777">
        <v>1.81108019565164</v>
      </c>
    </row>
    <row r="245778" spans="7:7">
      <c r="G245778">
        <v>5.91555965990661</v>
      </c>
    </row>
    <row r="245779" spans="7:7">
      <c r="G245779">
        <v>0</v>
      </c>
    </row>
    <row r="245780" spans="7:7">
      <c r="G245780">
        <v>0.0100945386288234</v>
      </c>
    </row>
    <row r="262142" spans="7:7">
      <c r="G262142">
        <v>215.922254</v>
      </c>
    </row>
    <row r="262143" spans="7:7">
      <c r="G262143">
        <v>13.0480393481353</v>
      </c>
    </row>
    <row r="262144" spans="7:7">
      <c r="G262144">
        <v>-32.9321596883792</v>
      </c>
    </row>
    <row r="262145" spans="7:7">
      <c r="G262145">
        <v>0.0628714598534598</v>
      </c>
    </row>
    <row r="262146" spans="7:7">
      <c r="G262146">
        <v>148.782447015228</v>
      </c>
    </row>
    <row r="262147" spans="7:7">
      <c r="G262147">
        <v>16.8691109469913</v>
      </c>
    </row>
    <row r="262148" spans="7:7">
      <c r="G262148">
        <v>8.49772969986322</v>
      </c>
    </row>
    <row r="262149" spans="7:7">
      <c r="G262149">
        <v>6.31324784447541</v>
      </c>
    </row>
    <row r="262150" spans="7:7">
      <c r="G262150">
        <v>2.0581334026527</v>
      </c>
    </row>
    <row r="262151" spans="7:7">
      <c r="G262151">
        <v>27.9857964170916</v>
      </c>
    </row>
    <row r="262152" spans="7:7">
      <c r="G262152">
        <v>27.8580219480154</v>
      </c>
    </row>
    <row r="262153" spans="7:7">
      <c r="G262153">
        <v>0.127774469076249</v>
      </c>
    </row>
    <row r="262154" spans="7:7">
      <c r="G262154">
        <v>4.37651878273803</v>
      </c>
    </row>
    <row r="262155" spans="7:7">
      <c r="G262155">
        <v>9.91668559217191</v>
      </c>
    </row>
    <row r="262156" spans="7:7">
      <c r="G262156">
        <v>-5.54016680943388</v>
      </c>
    </row>
    <row r="262157" spans="7:7">
      <c r="G262157">
        <v>0.0477113563385132</v>
      </c>
    </row>
    <row r="262158" spans="7:7">
      <c r="G262158">
        <v>37.6819183620027</v>
      </c>
    </row>
    <row r="262159" spans="7:7">
      <c r="G262159">
        <v>27.2138003496953</v>
      </c>
    </row>
    <row r="262160" spans="7:7">
      <c r="G262160">
        <v>2.73138361812039</v>
      </c>
    </row>
    <row r="262161" spans="7:7">
      <c r="G262161">
        <v>1.81108019565164</v>
      </c>
    </row>
    <row r="262162" spans="7:7">
      <c r="G262162">
        <v>5.91555965990661</v>
      </c>
    </row>
    <row r="262163" spans="7:7">
      <c r="G262163">
        <v>0</v>
      </c>
    </row>
    <row r="262164" spans="7:7">
      <c r="G262164">
        <v>0.0100945386288234</v>
      </c>
    </row>
    <row r="278526" spans="7:7">
      <c r="G278526">
        <v>215.922254</v>
      </c>
    </row>
    <row r="278527" spans="7:7">
      <c r="G278527">
        <v>13.0480393481353</v>
      </c>
    </row>
    <row r="278528" spans="7:7">
      <c r="G278528">
        <v>-32.9321596883792</v>
      </c>
    </row>
    <row r="278529" spans="7:7">
      <c r="G278529">
        <v>0.0628714598534598</v>
      </c>
    </row>
    <row r="278530" spans="7:7">
      <c r="G278530">
        <v>148.782447015228</v>
      </c>
    </row>
    <row r="278531" spans="7:7">
      <c r="G278531">
        <v>16.8691109469913</v>
      </c>
    </row>
    <row r="278532" spans="7:7">
      <c r="G278532">
        <v>8.49772969986322</v>
      </c>
    </row>
    <row r="278533" spans="7:7">
      <c r="G278533">
        <v>6.31324784447541</v>
      </c>
    </row>
    <row r="278534" spans="7:7">
      <c r="G278534">
        <v>2.0581334026527</v>
      </c>
    </row>
    <row r="278535" spans="7:7">
      <c r="G278535">
        <v>27.9857964170916</v>
      </c>
    </row>
    <row r="278536" spans="7:7">
      <c r="G278536">
        <v>27.8580219480154</v>
      </c>
    </row>
    <row r="278537" spans="7:7">
      <c r="G278537">
        <v>0.127774469076249</v>
      </c>
    </row>
    <row r="278538" spans="7:7">
      <c r="G278538">
        <v>4.37651878273803</v>
      </c>
    </row>
    <row r="278539" spans="7:7">
      <c r="G278539">
        <v>9.91668559217191</v>
      </c>
    </row>
    <row r="278540" spans="7:7">
      <c r="G278540">
        <v>-5.54016680943388</v>
      </c>
    </row>
    <row r="278541" spans="7:7">
      <c r="G278541">
        <v>0.0477113563385132</v>
      </c>
    </row>
    <row r="278542" spans="7:7">
      <c r="G278542">
        <v>37.6819183620027</v>
      </c>
    </row>
    <row r="278543" spans="7:7">
      <c r="G278543">
        <v>27.2138003496953</v>
      </c>
    </row>
    <row r="278544" spans="7:7">
      <c r="G278544">
        <v>2.73138361812039</v>
      </c>
    </row>
    <row r="278545" spans="7:7">
      <c r="G278545">
        <v>1.81108019565164</v>
      </c>
    </row>
    <row r="278546" spans="7:7">
      <c r="G278546">
        <v>5.91555965990661</v>
      </c>
    </row>
    <row r="278547" spans="7:7">
      <c r="G278547">
        <v>0</v>
      </c>
    </row>
    <row r="278548" spans="7:7">
      <c r="G278548">
        <v>0.0100945386288234</v>
      </c>
    </row>
    <row r="294910" spans="7:7">
      <c r="G294910">
        <v>215.922254</v>
      </c>
    </row>
    <row r="294911" spans="7:7">
      <c r="G294911">
        <v>13.0480393481353</v>
      </c>
    </row>
    <row r="294912" spans="7:7">
      <c r="G294912">
        <v>-32.9321596883792</v>
      </c>
    </row>
    <row r="294913" spans="7:7">
      <c r="G294913">
        <v>0.0628714598534598</v>
      </c>
    </row>
    <row r="294914" spans="7:7">
      <c r="G294914">
        <v>148.782447015228</v>
      </c>
    </row>
    <row r="294915" spans="7:7">
      <c r="G294915">
        <v>16.8691109469913</v>
      </c>
    </row>
    <row r="294916" spans="7:7">
      <c r="G294916">
        <v>8.49772969986322</v>
      </c>
    </row>
    <row r="294917" spans="7:7">
      <c r="G294917">
        <v>6.31324784447541</v>
      </c>
    </row>
    <row r="294918" spans="7:7">
      <c r="G294918">
        <v>2.0581334026527</v>
      </c>
    </row>
    <row r="294919" spans="7:7">
      <c r="G294919">
        <v>27.9857964170916</v>
      </c>
    </row>
    <row r="294920" spans="7:7">
      <c r="G294920">
        <v>27.8580219480154</v>
      </c>
    </row>
    <row r="294921" spans="7:7">
      <c r="G294921">
        <v>0.127774469076249</v>
      </c>
    </row>
    <row r="294922" spans="7:7">
      <c r="G294922">
        <v>4.37651878273803</v>
      </c>
    </row>
    <row r="294923" spans="7:7">
      <c r="G294923">
        <v>9.91668559217191</v>
      </c>
    </row>
    <row r="294924" spans="7:7">
      <c r="G294924">
        <v>-5.54016680943388</v>
      </c>
    </row>
    <row r="294925" spans="7:7">
      <c r="G294925">
        <v>0.0477113563385132</v>
      </c>
    </row>
    <row r="294926" spans="7:7">
      <c r="G294926">
        <v>37.6819183620027</v>
      </c>
    </row>
    <row r="294927" spans="7:7">
      <c r="G294927">
        <v>27.2138003496953</v>
      </c>
    </row>
    <row r="294928" spans="7:7">
      <c r="G294928">
        <v>2.73138361812039</v>
      </c>
    </row>
    <row r="294929" spans="7:7">
      <c r="G294929">
        <v>1.81108019565164</v>
      </c>
    </row>
    <row r="294930" spans="7:7">
      <c r="G294930">
        <v>5.91555965990661</v>
      </c>
    </row>
    <row r="294931" spans="7:7">
      <c r="G294931">
        <v>0</v>
      </c>
    </row>
    <row r="294932" spans="7:7">
      <c r="G294932">
        <v>0.0100945386288234</v>
      </c>
    </row>
    <row r="311294" spans="7:7">
      <c r="G311294">
        <v>215.922254</v>
      </c>
    </row>
    <row r="311295" spans="7:7">
      <c r="G311295">
        <v>13.0480393481353</v>
      </c>
    </row>
    <row r="311296" spans="7:7">
      <c r="G311296">
        <v>-32.9321596883792</v>
      </c>
    </row>
    <row r="311297" spans="7:7">
      <c r="G311297">
        <v>0.0628714598534598</v>
      </c>
    </row>
    <row r="311298" spans="7:7">
      <c r="G311298">
        <v>148.782447015228</v>
      </c>
    </row>
    <row r="311299" spans="7:7">
      <c r="G311299">
        <v>16.8691109469913</v>
      </c>
    </row>
    <row r="311300" spans="7:7">
      <c r="G311300">
        <v>8.49772969986322</v>
      </c>
    </row>
    <row r="311301" spans="7:7">
      <c r="G311301">
        <v>6.31324784447541</v>
      </c>
    </row>
    <row r="311302" spans="7:7">
      <c r="G311302">
        <v>2.0581334026527</v>
      </c>
    </row>
    <row r="311303" spans="7:7">
      <c r="G311303">
        <v>27.9857964170916</v>
      </c>
    </row>
    <row r="311304" spans="7:7">
      <c r="G311304">
        <v>27.8580219480154</v>
      </c>
    </row>
    <row r="311305" spans="7:7">
      <c r="G311305">
        <v>0.127774469076249</v>
      </c>
    </row>
    <row r="311306" spans="7:7">
      <c r="G311306">
        <v>4.37651878273803</v>
      </c>
    </row>
    <row r="311307" spans="7:7">
      <c r="G311307">
        <v>9.91668559217191</v>
      </c>
    </row>
    <row r="311308" spans="7:7">
      <c r="G311308">
        <v>-5.54016680943388</v>
      </c>
    </row>
    <row r="311309" spans="7:7">
      <c r="G311309">
        <v>0.0477113563385132</v>
      </c>
    </row>
    <row r="311310" spans="7:7">
      <c r="G311310">
        <v>37.6819183620027</v>
      </c>
    </row>
    <row r="311311" spans="7:7">
      <c r="G311311">
        <v>27.2138003496953</v>
      </c>
    </row>
    <row r="311312" spans="7:7">
      <c r="G311312">
        <v>2.73138361812039</v>
      </c>
    </row>
    <row r="311313" spans="7:7">
      <c r="G311313">
        <v>1.81108019565164</v>
      </c>
    </row>
    <row r="311314" spans="7:7">
      <c r="G311314">
        <v>5.91555965990661</v>
      </c>
    </row>
    <row r="311315" spans="7:7">
      <c r="G311315">
        <v>0</v>
      </c>
    </row>
    <row r="311316" spans="7:7">
      <c r="G311316">
        <v>0.0100945386288234</v>
      </c>
    </row>
    <row r="327678" spans="7:7">
      <c r="G327678">
        <v>215.922254</v>
      </c>
    </row>
    <row r="327679" spans="7:7">
      <c r="G327679">
        <v>13.0480393481353</v>
      </c>
    </row>
    <row r="327680" spans="7:7">
      <c r="G327680">
        <v>-32.9321596883792</v>
      </c>
    </row>
    <row r="327681" spans="7:7">
      <c r="G327681">
        <v>0.0628714598534598</v>
      </c>
    </row>
    <row r="327682" spans="7:7">
      <c r="G327682">
        <v>148.782447015228</v>
      </c>
    </row>
    <row r="327683" spans="7:7">
      <c r="G327683">
        <v>16.8691109469913</v>
      </c>
    </row>
    <row r="327684" spans="7:7">
      <c r="G327684">
        <v>8.49772969986322</v>
      </c>
    </row>
    <row r="327685" spans="7:7">
      <c r="G327685">
        <v>6.31324784447541</v>
      </c>
    </row>
    <row r="327686" spans="7:7">
      <c r="G327686">
        <v>2.0581334026527</v>
      </c>
    </row>
    <row r="327687" spans="7:7">
      <c r="G327687">
        <v>27.9857964170916</v>
      </c>
    </row>
    <row r="327688" spans="7:7">
      <c r="G327688">
        <v>27.8580219480154</v>
      </c>
    </row>
    <row r="327689" spans="7:7">
      <c r="G327689">
        <v>0.127774469076249</v>
      </c>
    </row>
    <row r="327690" spans="7:7">
      <c r="G327690">
        <v>4.37651878273803</v>
      </c>
    </row>
    <row r="327691" spans="7:7">
      <c r="G327691">
        <v>9.91668559217191</v>
      </c>
    </row>
    <row r="327692" spans="7:7">
      <c r="G327692">
        <v>-5.54016680943388</v>
      </c>
    </row>
    <row r="327693" spans="7:7">
      <c r="G327693">
        <v>0.0477113563385132</v>
      </c>
    </row>
    <row r="327694" spans="7:7">
      <c r="G327694">
        <v>37.6819183620027</v>
      </c>
    </row>
    <row r="327695" spans="7:7">
      <c r="G327695">
        <v>27.2138003496953</v>
      </c>
    </row>
    <row r="327696" spans="7:7">
      <c r="G327696">
        <v>2.73138361812039</v>
      </c>
    </row>
    <row r="327697" spans="7:7">
      <c r="G327697">
        <v>1.81108019565164</v>
      </c>
    </row>
    <row r="327698" spans="7:7">
      <c r="G327698">
        <v>5.91555965990661</v>
      </c>
    </row>
    <row r="327699" spans="7:7">
      <c r="G327699">
        <v>0</v>
      </c>
    </row>
    <row r="327700" spans="7:7">
      <c r="G327700">
        <v>0.0100945386288234</v>
      </c>
    </row>
    <row r="344062" spans="7:7">
      <c r="G344062">
        <v>215.922254</v>
      </c>
    </row>
    <row r="344063" spans="7:7">
      <c r="G344063">
        <v>13.0480393481353</v>
      </c>
    </row>
    <row r="344064" spans="7:7">
      <c r="G344064">
        <v>-32.9321596883792</v>
      </c>
    </row>
    <row r="344065" spans="7:7">
      <c r="G344065">
        <v>0.0628714598534598</v>
      </c>
    </row>
    <row r="344066" spans="7:7">
      <c r="G344066">
        <v>148.782447015228</v>
      </c>
    </row>
    <row r="344067" spans="7:7">
      <c r="G344067">
        <v>16.8691109469913</v>
      </c>
    </row>
    <row r="344068" spans="7:7">
      <c r="G344068">
        <v>8.49772969986322</v>
      </c>
    </row>
    <row r="344069" spans="7:7">
      <c r="G344069">
        <v>6.31324784447541</v>
      </c>
    </row>
    <row r="344070" spans="7:7">
      <c r="G344070">
        <v>2.0581334026527</v>
      </c>
    </row>
    <row r="344071" spans="7:7">
      <c r="G344071">
        <v>27.9857964170916</v>
      </c>
    </row>
    <row r="344072" spans="7:7">
      <c r="G344072">
        <v>27.8580219480154</v>
      </c>
    </row>
    <row r="344073" spans="7:7">
      <c r="G344073">
        <v>0.127774469076249</v>
      </c>
    </row>
    <row r="344074" spans="7:7">
      <c r="G344074">
        <v>4.37651878273803</v>
      </c>
    </row>
    <row r="344075" spans="7:7">
      <c r="G344075">
        <v>9.91668559217191</v>
      </c>
    </row>
    <row r="344076" spans="7:7">
      <c r="G344076">
        <v>-5.54016680943388</v>
      </c>
    </row>
    <row r="344077" spans="7:7">
      <c r="G344077">
        <v>0.0477113563385132</v>
      </c>
    </row>
    <row r="344078" spans="7:7">
      <c r="G344078">
        <v>37.6819183620027</v>
      </c>
    </row>
    <row r="344079" spans="7:7">
      <c r="G344079">
        <v>27.2138003496953</v>
      </c>
    </row>
    <row r="344080" spans="7:7">
      <c r="G344080">
        <v>2.73138361812039</v>
      </c>
    </row>
    <row r="344081" spans="7:7">
      <c r="G344081">
        <v>1.81108019565164</v>
      </c>
    </row>
    <row r="344082" spans="7:7">
      <c r="G344082">
        <v>5.91555965990661</v>
      </c>
    </row>
    <row r="344083" spans="7:7">
      <c r="G344083">
        <v>0</v>
      </c>
    </row>
    <row r="344084" spans="7:7">
      <c r="G344084">
        <v>0.0100945386288234</v>
      </c>
    </row>
    <row r="360446" spans="7:7">
      <c r="G360446">
        <v>215.922254</v>
      </c>
    </row>
    <row r="360447" spans="7:7">
      <c r="G360447">
        <v>13.0480393481353</v>
      </c>
    </row>
    <row r="360448" spans="7:7">
      <c r="G360448">
        <v>-32.9321596883792</v>
      </c>
    </row>
    <row r="360449" spans="7:7">
      <c r="G360449">
        <v>0.0628714598534598</v>
      </c>
    </row>
    <row r="360450" spans="7:7">
      <c r="G360450">
        <v>148.782447015228</v>
      </c>
    </row>
    <row r="360451" spans="7:7">
      <c r="G360451">
        <v>16.8691109469913</v>
      </c>
    </row>
    <row r="360452" spans="7:7">
      <c r="G360452">
        <v>8.49772969986322</v>
      </c>
    </row>
    <row r="360453" spans="7:7">
      <c r="G360453">
        <v>6.31324784447541</v>
      </c>
    </row>
    <row r="360454" spans="7:7">
      <c r="G360454">
        <v>2.0581334026527</v>
      </c>
    </row>
    <row r="360455" spans="7:7">
      <c r="G360455">
        <v>27.9857964170916</v>
      </c>
    </row>
    <row r="360456" spans="7:7">
      <c r="G360456">
        <v>27.8580219480154</v>
      </c>
    </row>
    <row r="360457" spans="7:7">
      <c r="G360457">
        <v>0.127774469076249</v>
      </c>
    </row>
    <row r="360458" spans="7:7">
      <c r="G360458">
        <v>4.37651878273803</v>
      </c>
    </row>
    <row r="360459" spans="7:7">
      <c r="G360459">
        <v>9.91668559217191</v>
      </c>
    </row>
    <row r="360460" spans="7:7">
      <c r="G360460">
        <v>-5.54016680943388</v>
      </c>
    </row>
    <row r="360461" spans="7:7">
      <c r="G360461">
        <v>0.0477113563385132</v>
      </c>
    </row>
    <row r="360462" spans="7:7">
      <c r="G360462">
        <v>37.6819183620027</v>
      </c>
    </row>
    <row r="360463" spans="7:7">
      <c r="G360463">
        <v>27.2138003496953</v>
      </c>
    </row>
    <row r="360464" spans="7:7">
      <c r="G360464">
        <v>2.73138361812039</v>
      </c>
    </row>
    <row r="360465" spans="7:7">
      <c r="G360465">
        <v>1.81108019565164</v>
      </c>
    </row>
    <row r="360466" spans="7:7">
      <c r="G360466">
        <v>5.91555965990661</v>
      </c>
    </row>
    <row r="360467" spans="7:7">
      <c r="G360467">
        <v>0</v>
      </c>
    </row>
    <row r="360468" spans="7:7">
      <c r="G360468">
        <v>0.0100945386288234</v>
      </c>
    </row>
    <row r="376830" spans="7:7">
      <c r="G376830">
        <v>215.922254</v>
      </c>
    </row>
    <row r="376831" spans="7:7">
      <c r="G376831">
        <v>13.0480393481353</v>
      </c>
    </row>
    <row r="376832" spans="7:7">
      <c r="G376832">
        <v>-32.9321596883792</v>
      </c>
    </row>
    <row r="376833" spans="7:7">
      <c r="G376833">
        <v>0.0628714598534598</v>
      </c>
    </row>
    <row r="376834" spans="7:7">
      <c r="G376834">
        <v>148.782447015228</v>
      </c>
    </row>
    <row r="376835" spans="7:7">
      <c r="G376835">
        <v>16.8691109469913</v>
      </c>
    </row>
    <row r="376836" spans="7:7">
      <c r="G376836">
        <v>8.49772969986322</v>
      </c>
    </row>
    <row r="376837" spans="7:7">
      <c r="G376837">
        <v>6.31324784447541</v>
      </c>
    </row>
    <row r="376838" spans="7:7">
      <c r="G376838">
        <v>2.0581334026527</v>
      </c>
    </row>
    <row r="376839" spans="7:7">
      <c r="G376839">
        <v>27.9857964170916</v>
      </c>
    </row>
    <row r="376840" spans="7:7">
      <c r="G376840">
        <v>27.8580219480154</v>
      </c>
    </row>
    <row r="376841" spans="7:7">
      <c r="G376841">
        <v>0.127774469076249</v>
      </c>
    </row>
    <row r="376842" spans="7:7">
      <c r="G376842">
        <v>4.37651878273803</v>
      </c>
    </row>
    <row r="376843" spans="7:7">
      <c r="G376843">
        <v>9.91668559217191</v>
      </c>
    </row>
    <row r="376844" spans="7:7">
      <c r="G376844">
        <v>-5.54016680943388</v>
      </c>
    </row>
    <row r="376845" spans="7:7">
      <c r="G376845">
        <v>0.0477113563385132</v>
      </c>
    </row>
    <row r="376846" spans="7:7">
      <c r="G376846">
        <v>37.6819183620027</v>
      </c>
    </row>
    <row r="376847" spans="7:7">
      <c r="G376847">
        <v>27.2138003496953</v>
      </c>
    </row>
    <row r="376848" spans="7:7">
      <c r="G376848">
        <v>2.73138361812039</v>
      </c>
    </row>
    <row r="376849" spans="7:7">
      <c r="G376849">
        <v>1.81108019565164</v>
      </c>
    </row>
    <row r="376850" spans="7:7">
      <c r="G376850">
        <v>5.91555965990661</v>
      </c>
    </row>
    <row r="376851" spans="7:7">
      <c r="G376851">
        <v>0</v>
      </c>
    </row>
    <row r="376852" spans="7:7">
      <c r="G376852">
        <v>0.0100945386288234</v>
      </c>
    </row>
    <row r="393214" spans="7:7">
      <c r="G393214">
        <v>215.922254</v>
      </c>
    </row>
    <row r="393215" spans="7:7">
      <c r="G393215">
        <v>13.0480393481353</v>
      </c>
    </row>
    <row r="393216" spans="7:7">
      <c r="G393216">
        <v>-32.9321596883792</v>
      </c>
    </row>
    <row r="393217" spans="7:7">
      <c r="G393217">
        <v>0.0628714598534598</v>
      </c>
    </row>
    <row r="393218" spans="7:7">
      <c r="G393218">
        <v>148.782447015228</v>
      </c>
    </row>
    <row r="393219" spans="7:7">
      <c r="G393219">
        <v>16.8691109469913</v>
      </c>
    </row>
    <row r="393220" spans="7:7">
      <c r="G393220">
        <v>8.49772969986322</v>
      </c>
    </row>
    <row r="393221" spans="7:7">
      <c r="G393221">
        <v>6.31324784447541</v>
      </c>
    </row>
    <row r="393222" spans="7:7">
      <c r="G393222">
        <v>2.0581334026527</v>
      </c>
    </row>
    <row r="393223" spans="7:7">
      <c r="G393223">
        <v>27.9857964170916</v>
      </c>
    </row>
    <row r="393224" spans="7:7">
      <c r="G393224">
        <v>27.8580219480154</v>
      </c>
    </row>
    <row r="393225" spans="7:7">
      <c r="G393225">
        <v>0.127774469076249</v>
      </c>
    </row>
    <row r="393226" spans="7:7">
      <c r="G393226">
        <v>4.37651878273803</v>
      </c>
    </row>
    <row r="393227" spans="7:7">
      <c r="G393227">
        <v>9.91668559217191</v>
      </c>
    </row>
    <row r="393228" spans="7:7">
      <c r="G393228">
        <v>-5.54016680943388</v>
      </c>
    </row>
    <row r="393229" spans="7:7">
      <c r="G393229">
        <v>0.0477113563385132</v>
      </c>
    </row>
    <row r="393230" spans="7:7">
      <c r="G393230">
        <v>37.6819183620027</v>
      </c>
    </row>
    <row r="393231" spans="7:7">
      <c r="G393231">
        <v>27.2138003496953</v>
      </c>
    </row>
    <row r="393232" spans="7:7">
      <c r="G393232">
        <v>2.73138361812039</v>
      </c>
    </row>
    <row r="393233" spans="7:7">
      <c r="G393233">
        <v>1.81108019565164</v>
      </c>
    </row>
    <row r="393234" spans="7:7">
      <c r="G393234">
        <v>5.91555965990661</v>
      </c>
    </row>
    <row r="393235" spans="7:7">
      <c r="G393235">
        <v>0</v>
      </c>
    </row>
    <row r="393236" spans="7:7">
      <c r="G393236">
        <v>0.0100945386288234</v>
      </c>
    </row>
    <row r="409598" spans="7:7">
      <c r="G409598">
        <v>215.922254</v>
      </c>
    </row>
    <row r="409599" spans="7:7">
      <c r="G409599">
        <v>13.0480393481353</v>
      </c>
    </row>
    <row r="409600" spans="7:7">
      <c r="G409600">
        <v>-32.9321596883792</v>
      </c>
    </row>
    <row r="409601" spans="7:7">
      <c r="G409601">
        <v>0.0628714598534598</v>
      </c>
    </row>
    <row r="409602" spans="7:7">
      <c r="G409602">
        <v>148.782447015228</v>
      </c>
    </row>
    <row r="409603" spans="7:7">
      <c r="G409603">
        <v>16.8691109469913</v>
      </c>
    </row>
    <row r="409604" spans="7:7">
      <c r="G409604">
        <v>8.49772969986322</v>
      </c>
    </row>
    <row r="409605" spans="7:7">
      <c r="G409605">
        <v>6.31324784447541</v>
      </c>
    </row>
    <row r="409606" spans="7:7">
      <c r="G409606">
        <v>2.0581334026527</v>
      </c>
    </row>
    <row r="409607" spans="7:7">
      <c r="G409607">
        <v>27.9857964170916</v>
      </c>
    </row>
    <row r="409608" spans="7:7">
      <c r="G409608">
        <v>27.8580219480154</v>
      </c>
    </row>
    <row r="409609" spans="7:7">
      <c r="G409609">
        <v>0.127774469076249</v>
      </c>
    </row>
    <row r="409610" spans="7:7">
      <c r="G409610">
        <v>4.37651878273803</v>
      </c>
    </row>
    <row r="409611" spans="7:7">
      <c r="G409611">
        <v>9.91668559217191</v>
      </c>
    </row>
    <row r="409612" spans="7:7">
      <c r="G409612">
        <v>-5.54016680943388</v>
      </c>
    </row>
    <row r="409613" spans="7:7">
      <c r="G409613">
        <v>0.0477113563385132</v>
      </c>
    </row>
    <row r="409614" spans="7:7">
      <c r="G409614">
        <v>37.6819183620027</v>
      </c>
    </row>
    <row r="409615" spans="7:7">
      <c r="G409615">
        <v>27.2138003496953</v>
      </c>
    </row>
    <row r="409616" spans="7:7">
      <c r="G409616">
        <v>2.73138361812039</v>
      </c>
    </row>
    <row r="409617" spans="7:7">
      <c r="G409617">
        <v>1.81108019565164</v>
      </c>
    </row>
    <row r="409618" spans="7:7">
      <c r="G409618">
        <v>5.91555965990661</v>
      </c>
    </row>
    <row r="409619" spans="7:7">
      <c r="G409619">
        <v>0</v>
      </c>
    </row>
    <row r="409620" spans="7:7">
      <c r="G409620">
        <v>0.0100945386288234</v>
      </c>
    </row>
    <row r="425982" spans="7:7">
      <c r="G425982">
        <v>215.922254</v>
      </c>
    </row>
    <row r="425983" spans="7:7">
      <c r="G425983">
        <v>13.0480393481353</v>
      </c>
    </row>
    <row r="425984" spans="7:7">
      <c r="G425984">
        <v>-32.9321596883792</v>
      </c>
    </row>
    <row r="425985" spans="7:7">
      <c r="G425985">
        <v>0.0628714598534598</v>
      </c>
    </row>
    <row r="425986" spans="7:7">
      <c r="G425986">
        <v>148.782447015228</v>
      </c>
    </row>
    <row r="425987" spans="7:7">
      <c r="G425987">
        <v>16.8691109469913</v>
      </c>
    </row>
    <row r="425988" spans="7:7">
      <c r="G425988">
        <v>8.49772969986322</v>
      </c>
    </row>
    <row r="425989" spans="7:7">
      <c r="G425989">
        <v>6.31324784447541</v>
      </c>
    </row>
    <row r="425990" spans="7:7">
      <c r="G425990">
        <v>2.0581334026527</v>
      </c>
    </row>
    <row r="425991" spans="7:7">
      <c r="G425991">
        <v>27.9857964170916</v>
      </c>
    </row>
    <row r="425992" spans="7:7">
      <c r="G425992">
        <v>27.8580219480154</v>
      </c>
    </row>
    <row r="425993" spans="7:7">
      <c r="G425993">
        <v>0.127774469076249</v>
      </c>
    </row>
    <row r="425994" spans="7:7">
      <c r="G425994">
        <v>4.37651878273803</v>
      </c>
    </row>
    <row r="425995" spans="7:7">
      <c r="G425995">
        <v>9.91668559217191</v>
      </c>
    </row>
    <row r="425996" spans="7:7">
      <c r="G425996">
        <v>-5.54016680943388</v>
      </c>
    </row>
    <row r="425997" spans="7:7">
      <c r="G425997">
        <v>0.0477113563385132</v>
      </c>
    </row>
    <row r="425998" spans="7:7">
      <c r="G425998">
        <v>37.6819183620027</v>
      </c>
    </row>
    <row r="425999" spans="7:7">
      <c r="G425999">
        <v>27.2138003496953</v>
      </c>
    </row>
    <row r="426000" spans="7:7">
      <c r="G426000">
        <v>2.73138361812039</v>
      </c>
    </row>
    <row r="426001" spans="7:7">
      <c r="G426001">
        <v>1.81108019565164</v>
      </c>
    </row>
    <row r="426002" spans="7:7">
      <c r="G426002">
        <v>5.91555965990661</v>
      </c>
    </row>
    <row r="426003" spans="7:7">
      <c r="G426003">
        <v>0</v>
      </c>
    </row>
    <row r="426004" spans="7:7">
      <c r="G426004">
        <v>0.0100945386288234</v>
      </c>
    </row>
    <row r="442366" spans="7:7">
      <c r="G442366">
        <v>215.922254</v>
      </c>
    </row>
    <row r="442367" spans="7:7">
      <c r="G442367">
        <v>13.0480393481353</v>
      </c>
    </row>
    <row r="442368" spans="7:7">
      <c r="G442368">
        <v>-32.9321596883792</v>
      </c>
    </row>
    <row r="442369" spans="7:7">
      <c r="G442369">
        <v>0.0628714598534598</v>
      </c>
    </row>
    <row r="442370" spans="7:7">
      <c r="G442370">
        <v>148.782447015228</v>
      </c>
    </row>
    <row r="442371" spans="7:7">
      <c r="G442371">
        <v>16.8691109469913</v>
      </c>
    </row>
    <row r="442372" spans="7:7">
      <c r="G442372">
        <v>8.49772969986322</v>
      </c>
    </row>
    <row r="442373" spans="7:7">
      <c r="G442373">
        <v>6.31324784447541</v>
      </c>
    </row>
    <row r="442374" spans="7:7">
      <c r="G442374">
        <v>2.0581334026527</v>
      </c>
    </row>
    <row r="442375" spans="7:7">
      <c r="G442375">
        <v>27.9857964170916</v>
      </c>
    </row>
    <row r="442376" spans="7:7">
      <c r="G442376">
        <v>27.8580219480154</v>
      </c>
    </row>
    <row r="442377" spans="7:7">
      <c r="G442377">
        <v>0.127774469076249</v>
      </c>
    </row>
    <row r="442378" spans="7:7">
      <c r="G442378">
        <v>4.37651878273803</v>
      </c>
    </row>
    <row r="442379" spans="7:7">
      <c r="G442379">
        <v>9.91668559217191</v>
      </c>
    </row>
    <row r="442380" spans="7:7">
      <c r="G442380">
        <v>-5.54016680943388</v>
      </c>
    </row>
    <row r="442381" spans="7:7">
      <c r="G442381">
        <v>0.0477113563385132</v>
      </c>
    </row>
    <row r="442382" spans="7:7">
      <c r="G442382">
        <v>37.6819183620027</v>
      </c>
    </row>
    <row r="442383" spans="7:7">
      <c r="G442383">
        <v>27.2138003496953</v>
      </c>
    </row>
    <row r="442384" spans="7:7">
      <c r="G442384">
        <v>2.73138361812039</v>
      </c>
    </row>
    <row r="442385" spans="7:7">
      <c r="G442385">
        <v>1.81108019565164</v>
      </c>
    </row>
    <row r="442386" spans="7:7">
      <c r="G442386">
        <v>5.91555965990661</v>
      </c>
    </row>
    <row r="442387" spans="7:7">
      <c r="G442387">
        <v>0</v>
      </c>
    </row>
    <row r="442388" spans="7:7">
      <c r="G442388">
        <v>0.0100945386288234</v>
      </c>
    </row>
    <row r="458750" spans="7:7">
      <c r="G458750">
        <v>215.922254</v>
      </c>
    </row>
    <row r="458751" spans="7:7">
      <c r="G458751">
        <v>13.0480393481353</v>
      </c>
    </row>
    <row r="458752" spans="7:7">
      <c r="G458752">
        <v>-32.9321596883792</v>
      </c>
    </row>
    <row r="458753" spans="7:7">
      <c r="G458753">
        <v>0.0628714598534598</v>
      </c>
    </row>
    <row r="458754" spans="7:7">
      <c r="G458754">
        <v>148.782447015228</v>
      </c>
    </row>
    <row r="458755" spans="7:7">
      <c r="G458755">
        <v>16.8691109469913</v>
      </c>
    </row>
    <row r="458756" spans="7:7">
      <c r="G458756">
        <v>8.49772969986322</v>
      </c>
    </row>
    <row r="458757" spans="7:7">
      <c r="G458757">
        <v>6.31324784447541</v>
      </c>
    </row>
    <row r="458758" spans="7:7">
      <c r="G458758">
        <v>2.0581334026527</v>
      </c>
    </row>
    <row r="458759" spans="7:7">
      <c r="G458759">
        <v>27.9857964170916</v>
      </c>
    </row>
    <row r="458760" spans="7:7">
      <c r="G458760">
        <v>27.8580219480154</v>
      </c>
    </row>
    <row r="458761" spans="7:7">
      <c r="G458761">
        <v>0.127774469076249</v>
      </c>
    </row>
    <row r="458762" spans="7:7">
      <c r="G458762">
        <v>4.37651878273803</v>
      </c>
    </row>
    <row r="458763" spans="7:7">
      <c r="G458763">
        <v>9.91668559217191</v>
      </c>
    </row>
    <row r="458764" spans="7:7">
      <c r="G458764">
        <v>-5.54016680943388</v>
      </c>
    </row>
    <row r="458765" spans="7:7">
      <c r="G458765">
        <v>0.0477113563385132</v>
      </c>
    </row>
    <row r="458766" spans="7:7">
      <c r="G458766">
        <v>37.6819183620027</v>
      </c>
    </row>
    <row r="458767" spans="7:7">
      <c r="G458767">
        <v>27.2138003496953</v>
      </c>
    </row>
    <row r="458768" spans="7:7">
      <c r="G458768">
        <v>2.73138361812039</v>
      </c>
    </row>
    <row r="458769" spans="7:7">
      <c r="G458769">
        <v>1.81108019565164</v>
      </c>
    </row>
    <row r="458770" spans="7:7">
      <c r="G458770">
        <v>5.91555965990661</v>
      </c>
    </row>
    <row r="458771" spans="7:7">
      <c r="G458771">
        <v>0</v>
      </c>
    </row>
    <row r="458772" spans="7:7">
      <c r="G458772">
        <v>0.0100945386288234</v>
      </c>
    </row>
    <row r="475134" spans="7:7">
      <c r="G475134">
        <v>215.922254</v>
      </c>
    </row>
    <row r="475135" spans="7:7">
      <c r="G475135">
        <v>13.0480393481353</v>
      </c>
    </row>
    <row r="475136" spans="7:7">
      <c r="G475136">
        <v>-32.9321596883792</v>
      </c>
    </row>
    <row r="475137" spans="7:7">
      <c r="G475137">
        <v>0.0628714598534598</v>
      </c>
    </row>
    <row r="475138" spans="7:7">
      <c r="G475138">
        <v>148.782447015228</v>
      </c>
    </row>
    <row r="475139" spans="7:7">
      <c r="G475139">
        <v>16.8691109469913</v>
      </c>
    </row>
    <row r="475140" spans="7:7">
      <c r="G475140">
        <v>8.49772969986322</v>
      </c>
    </row>
    <row r="475141" spans="7:7">
      <c r="G475141">
        <v>6.31324784447541</v>
      </c>
    </row>
    <row r="475142" spans="7:7">
      <c r="G475142">
        <v>2.0581334026527</v>
      </c>
    </row>
    <row r="475143" spans="7:7">
      <c r="G475143">
        <v>27.9857964170916</v>
      </c>
    </row>
    <row r="475144" spans="7:7">
      <c r="G475144">
        <v>27.8580219480154</v>
      </c>
    </row>
    <row r="475145" spans="7:7">
      <c r="G475145">
        <v>0.127774469076249</v>
      </c>
    </row>
    <row r="475146" spans="7:7">
      <c r="G475146">
        <v>4.37651878273803</v>
      </c>
    </row>
    <row r="475147" spans="7:7">
      <c r="G475147">
        <v>9.91668559217191</v>
      </c>
    </row>
    <row r="475148" spans="7:7">
      <c r="G475148">
        <v>-5.54016680943388</v>
      </c>
    </row>
    <row r="475149" spans="7:7">
      <c r="G475149">
        <v>0.0477113563385132</v>
      </c>
    </row>
    <row r="475150" spans="7:7">
      <c r="G475150">
        <v>37.6819183620027</v>
      </c>
    </row>
    <row r="475151" spans="7:7">
      <c r="G475151">
        <v>27.2138003496953</v>
      </c>
    </row>
    <row r="475152" spans="7:7">
      <c r="G475152">
        <v>2.73138361812039</v>
      </c>
    </row>
    <row r="475153" spans="7:7">
      <c r="G475153">
        <v>1.81108019565164</v>
      </c>
    </row>
    <row r="475154" spans="7:7">
      <c r="G475154">
        <v>5.91555965990661</v>
      </c>
    </row>
    <row r="475155" spans="7:7">
      <c r="G475155">
        <v>0</v>
      </c>
    </row>
    <row r="475156" spans="7:7">
      <c r="G475156">
        <v>0.0100945386288234</v>
      </c>
    </row>
    <row r="491518" spans="7:7">
      <c r="G491518">
        <v>215.922254</v>
      </c>
    </row>
    <row r="491519" spans="7:7">
      <c r="G491519">
        <v>13.0480393481353</v>
      </c>
    </row>
    <row r="491520" spans="7:7">
      <c r="G491520">
        <v>-32.9321596883792</v>
      </c>
    </row>
    <row r="491521" spans="7:7">
      <c r="G491521">
        <v>0.0628714598534598</v>
      </c>
    </row>
    <row r="491522" spans="7:7">
      <c r="G491522">
        <v>148.782447015228</v>
      </c>
    </row>
    <row r="491523" spans="7:7">
      <c r="G491523">
        <v>16.8691109469913</v>
      </c>
    </row>
    <row r="491524" spans="7:7">
      <c r="G491524">
        <v>8.49772969986322</v>
      </c>
    </row>
    <row r="491525" spans="7:7">
      <c r="G491525">
        <v>6.31324784447541</v>
      </c>
    </row>
    <row r="491526" spans="7:7">
      <c r="G491526">
        <v>2.0581334026527</v>
      </c>
    </row>
    <row r="491527" spans="7:7">
      <c r="G491527">
        <v>27.9857964170916</v>
      </c>
    </row>
    <row r="491528" spans="7:7">
      <c r="G491528">
        <v>27.8580219480154</v>
      </c>
    </row>
    <row r="491529" spans="7:7">
      <c r="G491529">
        <v>0.127774469076249</v>
      </c>
    </row>
    <row r="491530" spans="7:7">
      <c r="G491530">
        <v>4.37651878273803</v>
      </c>
    </row>
    <row r="491531" spans="7:7">
      <c r="G491531">
        <v>9.91668559217191</v>
      </c>
    </row>
    <row r="491532" spans="7:7">
      <c r="G491532">
        <v>-5.54016680943388</v>
      </c>
    </row>
    <row r="491533" spans="7:7">
      <c r="G491533">
        <v>0.0477113563385132</v>
      </c>
    </row>
    <row r="491534" spans="7:7">
      <c r="G491534">
        <v>37.6819183620027</v>
      </c>
    </row>
    <row r="491535" spans="7:7">
      <c r="G491535">
        <v>27.2138003496953</v>
      </c>
    </row>
    <row r="491536" spans="7:7">
      <c r="G491536">
        <v>2.73138361812039</v>
      </c>
    </row>
    <row r="491537" spans="7:7">
      <c r="G491537">
        <v>1.81108019565164</v>
      </c>
    </row>
    <row r="491538" spans="7:7">
      <c r="G491538">
        <v>5.91555965990661</v>
      </c>
    </row>
    <row r="491539" spans="7:7">
      <c r="G491539">
        <v>0</v>
      </c>
    </row>
    <row r="491540" spans="7:7">
      <c r="G491540">
        <v>0.0100945386288234</v>
      </c>
    </row>
    <row r="507902" spans="7:7">
      <c r="G507902">
        <v>215.922254</v>
      </c>
    </row>
    <row r="507903" spans="7:7">
      <c r="G507903">
        <v>13.0480393481353</v>
      </c>
    </row>
    <row r="507904" spans="7:7">
      <c r="G507904">
        <v>-32.9321596883792</v>
      </c>
    </row>
    <row r="507905" spans="7:7">
      <c r="G507905">
        <v>0.0628714598534598</v>
      </c>
    </row>
    <row r="507906" spans="7:7">
      <c r="G507906">
        <v>148.782447015228</v>
      </c>
    </row>
    <row r="507907" spans="7:7">
      <c r="G507907">
        <v>16.8691109469913</v>
      </c>
    </row>
    <row r="507908" spans="7:7">
      <c r="G507908">
        <v>8.49772969986322</v>
      </c>
    </row>
    <row r="507909" spans="7:7">
      <c r="G507909">
        <v>6.31324784447541</v>
      </c>
    </row>
    <row r="507910" spans="7:7">
      <c r="G507910">
        <v>2.0581334026527</v>
      </c>
    </row>
    <row r="507911" spans="7:7">
      <c r="G507911">
        <v>27.9857964170916</v>
      </c>
    </row>
    <row r="507912" spans="7:7">
      <c r="G507912">
        <v>27.8580219480154</v>
      </c>
    </row>
    <row r="507913" spans="7:7">
      <c r="G507913">
        <v>0.127774469076249</v>
      </c>
    </row>
    <row r="507914" spans="7:7">
      <c r="G507914">
        <v>4.37651878273803</v>
      </c>
    </row>
    <row r="507915" spans="7:7">
      <c r="G507915">
        <v>9.91668559217191</v>
      </c>
    </row>
    <row r="507916" spans="7:7">
      <c r="G507916">
        <v>-5.54016680943388</v>
      </c>
    </row>
    <row r="507917" spans="7:7">
      <c r="G507917">
        <v>0.0477113563385132</v>
      </c>
    </row>
    <row r="507918" spans="7:7">
      <c r="G507918">
        <v>37.6819183620027</v>
      </c>
    </row>
    <row r="507919" spans="7:7">
      <c r="G507919">
        <v>27.2138003496953</v>
      </c>
    </row>
    <row r="507920" spans="7:7">
      <c r="G507920">
        <v>2.73138361812039</v>
      </c>
    </row>
    <row r="507921" spans="7:7">
      <c r="G507921">
        <v>1.81108019565164</v>
      </c>
    </row>
    <row r="507922" spans="7:7">
      <c r="G507922">
        <v>5.91555965990661</v>
      </c>
    </row>
    <row r="507923" spans="7:7">
      <c r="G507923">
        <v>0</v>
      </c>
    </row>
    <row r="507924" spans="7:7">
      <c r="G507924">
        <v>0.0100945386288234</v>
      </c>
    </row>
    <row r="524286" spans="7:7">
      <c r="G524286">
        <v>215.922254</v>
      </c>
    </row>
    <row r="524287" spans="7:7">
      <c r="G524287">
        <v>13.0480393481353</v>
      </c>
    </row>
    <row r="524288" spans="7:7">
      <c r="G524288">
        <v>-32.9321596883792</v>
      </c>
    </row>
    <row r="524289" spans="7:7">
      <c r="G524289">
        <v>0.0628714598534598</v>
      </c>
    </row>
    <row r="524290" spans="7:7">
      <c r="G524290">
        <v>148.782447015228</v>
      </c>
    </row>
    <row r="524291" spans="7:7">
      <c r="G524291">
        <v>16.8691109469913</v>
      </c>
    </row>
    <row r="524292" spans="7:7">
      <c r="G524292">
        <v>8.49772969986322</v>
      </c>
    </row>
    <row r="524293" spans="7:7">
      <c r="G524293">
        <v>6.31324784447541</v>
      </c>
    </row>
    <row r="524294" spans="7:7">
      <c r="G524294">
        <v>2.0581334026527</v>
      </c>
    </row>
    <row r="524295" spans="7:7">
      <c r="G524295">
        <v>27.9857964170916</v>
      </c>
    </row>
    <row r="524296" spans="7:7">
      <c r="G524296">
        <v>27.8580219480154</v>
      </c>
    </row>
    <row r="524297" spans="7:7">
      <c r="G524297">
        <v>0.127774469076249</v>
      </c>
    </row>
    <row r="524298" spans="7:7">
      <c r="G524298">
        <v>4.37651878273803</v>
      </c>
    </row>
    <row r="524299" spans="7:7">
      <c r="G524299">
        <v>9.91668559217191</v>
      </c>
    </row>
    <row r="524300" spans="7:7">
      <c r="G524300">
        <v>-5.54016680943388</v>
      </c>
    </row>
    <row r="524301" spans="7:7">
      <c r="G524301">
        <v>0.0477113563385132</v>
      </c>
    </row>
    <row r="524302" spans="7:7">
      <c r="G524302">
        <v>37.6819183620027</v>
      </c>
    </row>
    <row r="524303" spans="7:7">
      <c r="G524303">
        <v>27.2138003496953</v>
      </c>
    </row>
    <row r="524304" spans="7:7">
      <c r="G524304">
        <v>2.73138361812039</v>
      </c>
    </row>
    <row r="524305" spans="7:7">
      <c r="G524305">
        <v>1.81108019565164</v>
      </c>
    </row>
    <row r="524306" spans="7:7">
      <c r="G524306">
        <v>5.91555965990661</v>
      </c>
    </row>
    <row r="524307" spans="7:7">
      <c r="G524307">
        <v>0</v>
      </c>
    </row>
    <row r="524308" spans="7:7">
      <c r="G524308">
        <v>0.0100945386288234</v>
      </c>
    </row>
    <row r="540670" spans="7:7">
      <c r="G540670">
        <v>215.922254</v>
      </c>
    </row>
    <row r="540671" spans="7:7">
      <c r="G540671">
        <v>13.0480393481353</v>
      </c>
    </row>
    <row r="540672" spans="7:7">
      <c r="G540672">
        <v>-32.9321596883792</v>
      </c>
    </row>
    <row r="540673" spans="7:7">
      <c r="G540673">
        <v>0.0628714598534598</v>
      </c>
    </row>
    <row r="540674" spans="7:7">
      <c r="G540674">
        <v>148.782447015228</v>
      </c>
    </row>
    <row r="540675" spans="7:7">
      <c r="G540675">
        <v>16.8691109469913</v>
      </c>
    </row>
    <row r="540676" spans="7:7">
      <c r="G540676">
        <v>8.49772969986322</v>
      </c>
    </row>
    <row r="540677" spans="7:7">
      <c r="G540677">
        <v>6.31324784447541</v>
      </c>
    </row>
    <row r="540678" spans="7:7">
      <c r="G540678">
        <v>2.0581334026527</v>
      </c>
    </row>
    <row r="540679" spans="7:7">
      <c r="G540679">
        <v>27.9857964170916</v>
      </c>
    </row>
    <row r="540680" spans="7:7">
      <c r="G540680">
        <v>27.8580219480154</v>
      </c>
    </row>
    <row r="540681" spans="7:7">
      <c r="G540681">
        <v>0.127774469076249</v>
      </c>
    </row>
    <row r="540682" spans="7:7">
      <c r="G540682">
        <v>4.37651878273803</v>
      </c>
    </row>
    <row r="540683" spans="7:7">
      <c r="G540683">
        <v>9.91668559217191</v>
      </c>
    </row>
    <row r="540684" spans="7:7">
      <c r="G540684">
        <v>-5.54016680943388</v>
      </c>
    </row>
    <row r="540685" spans="7:7">
      <c r="G540685">
        <v>0.0477113563385132</v>
      </c>
    </row>
    <row r="540686" spans="7:7">
      <c r="G540686">
        <v>37.6819183620027</v>
      </c>
    </row>
    <row r="540687" spans="7:7">
      <c r="G540687">
        <v>27.2138003496953</v>
      </c>
    </row>
    <row r="540688" spans="7:7">
      <c r="G540688">
        <v>2.73138361812039</v>
      </c>
    </row>
    <row r="540689" spans="7:7">
      <c r="G540689">
        <v>1.81108019565164</v>
      </c>
    </row>
    <row r="540690" spans="7:7">
      <c r="G540690">
        <v>5.91555965990661</v>
      </c>
    </row>
    <row r="540691" spans="7:7">
      <c r="G540691">
        <v>0</v>
      </c>
    </row>
    <row r="540692" spans="7:7">
      <c r="G540692">
        <v>0.0100945386288234</v>
      </c>
    </row>
    <row r="557054" spans="7:7">
      <c r="G557054">
        <v>215.922254</v>
      </c>
    </row>
    <row r="557055" spans="7:7">
      <c r="G557055">
        <v>13.0480393481353</v>
      </c>
    </row>
    <row r="557056" spans="7:7">
      <c r="G557056">
        <v>-32.9321596883792</v>
      </c>
    </row>
    <row r="557057" spans="7:7">
      <c r="G557057">
        <v>0.0628714598534598</v>
      </c>
    </row>
    <row r="557058" spans="7:7">
      <c r="G557058">
        <v>148.782447015228</v>
      </c>
    </row>
    <row r="557059" spans="7:7">
      <c r="G557059">
        <v>16.8691109469913</v>
      </c>
    </row>
    <row r="557060" spans="7:7">
      <c r="G557060">
        <v>8.49772969986322</v>
      </c>
    </row>
    <row r="557061" spans="7:7">
      <c r="G557061">
        <v>6.31324784447541</v>
      </c>
    </row>
    <row r="557062" spans="7:7">
      <c r="G557062">
        <v>2.0581334026527</v>
      </c>
    </row>
    <row r="557063" spans="7:7">
      <c r="G557063">
        <v>27.9857964170916</v>
      </c>
    </row>
    <row r="557064" spans="7:7">
      <c r="G557064">
        <v>27.8580219480154</v>
      </c>
    </row>
    <row r="557065" spans="7:7">
      <c r="G557065">
        <v>0.127774469076249</v>
      </c>
    </row>
    <row r="557066" spans="7:7">
      <c r="G557066">
        <v>4.37651878273803</v>
      </c>
    </row>
    <row r="557067" spans="7:7">
      <c r="G557067">
        <v>9.91668559217191</v>
      </c>
    </row>
    <row r="557068" spans="7:7">
      <c r="G557068">
        <v>-5.54016680943388</v>
      </c>
    </row>
    <row r="557069" spans="7:7">
      <c r="G557069">
        <v>0.0477113563385132</v>
      </c>
    </row>
    <row r="557070" spans="7:7">
      <c r="G557070">
        <v>37.6819183620027</v>
      </c>
    </row>
    <row r="557071" spans="7:7">
      <c r="G557071">
        <v>27.2138003496953</v>
      </c>
    </row>
    <row r="557072" spans="7:7">
      <c r="G557072">
        <v>2.73138361812039</v>
      </c>
    </row>
    <row r="557073" spans="7:7">
      <c r="G557073">
        <v>1.81108019565164</v>
      </c>
    </row>
    <row r="557074" spans="7:7">
      <c r="G557074">
        <v>5.91555965990661</v>
      </c>
    </row>
    <row r="557075" spans="7:7">
      <c r="G557075">
        <v>0</v>
      </c>
    </row>
    <row r="557076" spans="7:7">
      <c r="G557076">
        <v>0.0100945386288234</v>
      </c>
    </row>
    <row r="573438" spans="7:7">
      <c r="G573438">
        <v>215.922254</v>
      </c>
    </row>
    <row r="573439" spans="7:7">
      <c r="G573439">
        <v>13.0480393481353</v>
      </c>
    </row>
    <row r="573440" spans="7:7">
      <c r="G573440">
        <v>-32.9321596883792</v>
      </c>
    </row>
    <row r="573441" spans="7:7">
      <c r="G573441">
        <v>0.0628714598534598</v>
      </c>
    </row>
    <row r="573442" spans="7:7">
      <c r="G573442">
        <v>148.782447015228</v>
      </c>
    </row>
    <row r="573443" spans="7:7">
      <c r="G573443">
        <v>16.8691109469913</v>
      </c>
    </row>
    <row r="573444" spans="7:7">
      <c r="G573444">
        <v>8.49772969986322</v>
      </c>
    </row>
    <row r="573445" spans="7:7">
      <c r="G573445">
        <v>6.31324784447541</v>
      </c>
    </row>
    <row r="573446" spans="7:7">
      <c r="G573446">
        <v>2.0581334026527</v>
      </c>
    </row>
    <row r="573447" spans="7:7">
      <c r="G573447">
        <v>27.9857964170916</v>
      </c>
    </row>
    <row r="573448" spans="7:7">
      <c r="G573448">
        <v>27.8580219480154</v>
      </c>
    </row>
    <row r="573449" spans="7:7">
      <c r="G573449">
        <v>0.127774469076249</v>
      </c>
    </row>
    <row r="573450" spans="7:7">
      <c r="G573450">
        <v>4.37651878273803</v>
      </c>
    </row>
    <row r="573451" spans="7:7">
      <c r="G573451">
        <v>9.91668559217191</v>
      </c>
    </row>
    <row r="573452" spans="7:7">
      <c r="G573452">
        <v>-5.54016680943388</v>
      </c>
    </row>
    <row r="573453" spans="7:7">
      <c r="G573453">
        <v>0.0477113563385132</v>
      </c>
    </row>
    <row r="573454" spans="7:7">
      <c r="G573454">
        <v>37.6819183620027</v>
      </c>
    </row>
    <row r="573455" spans="7:7">
      <c r="G573455">
        <v>27.2138003496953</v>
      </c>
    </row>
    <row r="573456" spans="7:7">
      <c r="G573456">
        <v>2.73138361812039</v>
      </c>
    </row>
    <row r="573457" spans="7:7">
      <c r="G573457">
        <v>1.81108019565164</v>
      </c>
    </row>
    <row r="573458" spans="7:7">
      <c r="G573458">
        <v>5.91555965990661</v>
      </c>
    </row>
    <row r="573459" spans="7:7">
      <c r="G573459">
        <v>0</v>
      </c>
    </row>
    <row r="573460" spans="7:7">
      <c r="G573460">
        <v>0.0100945386288234</v>
      </c>
    </row>
    <row r="589822" spans="7:7">
      <c r="G589822">
        <v>215.922254</v>
      </c>
    </row>
    <row r="589823" spans="7:7">
      <c r="G589823">
        <v>13.0480393481353</v>
      </c>
    </row>
    <row r="589824" spans="7:7">
      <c r="G589824">
        <v>-32.9321596883792</v>
      </c>
    </row>
    <row r="589825" spans="7:7">
      <c r="G589825">
        <v>0.0628714598534598</v>
      </c>
    </row>
    <row r="589826" spans="7:7">
      <c r="G589826">
        <v>148.782447015228</v>
      </c>
    </row>
    <row r="589827" spans="7:7">
      <c r="G589827">
        <v>16.8691109469913</v>
      </c>
    </row>
    <row r="589828" spans="7:7">
      <c r="G589828">
        <v>8.49772969986322</v>
      </c>
    </row>
    <row r="589829" spans="7:7">
      <c r="G589829">
        <v>6.31324784447541</v>
      </c>
    </row>
    <row r="589830" spans="7:7">
      <c r="G589830">
        <v>2.0581334026527</v>
      </c>
    </row>
    <row r="589831" spans="7:7">
      <c r="G589831">
        <v>27.9857964170916</v>
      </c>
    </row>
    <row r="589832" spans="7:7">
      <c r="G589832">
        <v>27.8580219480154</v>
      </c>
    </row>
    <row r="589833" spans="7:7">
      <c r="G589833">
        <v>0.127774469076249</v>
      </c>
    </row>
    <row r="589834" spans="7:7">
      <c r="G589834">
        <v>4.37651878273803</v>
      </c>
    </row>
    <row r="589835" spans="7:7">
      <c r="G589835">
        <v>9.91668559217191</v>
      </c>
    </row>
    <row r="589836" spans="7:7">
      <c r="G589836">
        <v>-5.54016680943388</v>
      </c>
    </row>
    <row r="589837" spans="7:7">
      <c r="G589837">
        <v>0.0477113563385132</v>
      </c>
    </row>
    <row r="589838" spans="7:7">
      <c r="G589838">
        <v>37.6819183620027</v>
      </c>
    </row>
    <row r="589839" spans="7:7">
      <c r="G589839">
        <v>27.2138003496953</v>
      </c>
    </row>
    <row r="589840" spans="7:7">
      <c r="G589840">
        <v>2.73138361812039</v>
      </c>
    </row>
    <row r="589841" spans="7:7">
      <c r="G589841">
        <v>1.81108019565164</v>
      </c>
    </row>
    <row r="589842" spans="7:7">
      <c r="G589842">
        <v>5.91555965990661</v>
      </c>
    </row>
    <row r="589843" spans="7:7">
      <c r="G589843">
        <v>0</v>
      </c>
    </row>
    <row r="589844" spans="7:7">
      <c r="G589844">
        <v>0.0100945386288234</v>
      </c>
    </row>
    <row r="606206" spans="7:7">
      <c r="G606206">
        <v>215.922254</v>
      </c>
    </row>
    <row r="606207" spans="7:7">
      <c r="G606207">
        <v>13.0480393481353</v>
      </c>
    </row>
    <row r="606208" spans="7:7">
      <c r="G606208">
        <v>-32.9321596883792</v>
      </c>
    </row>
    <row r="606209" spans="7:7">
      <c r="G606209">
        <v>0.0628714598534598</v>
      </c>
    </row>
    <row r="606210" spans="7:7">
      <c r="G606210">
        <v>148.782447015228</v>
      </c>
    </row>
    <row r="606211" spans="7:7">
      <c r="G606211">
        <v>16.8691109469913</v>
      </c>
    </row>
    <row r="606212" spans="7:7">
      <c r="G606212">
        <v>8.49772969986322</v>
      </c>
    </row>
    <row r="606213" spans="7:7">
      <c r="G606213">
        <v>6.31324784447541</v>
      </c>
    </row>
    <row r="606214" spans="7:7">
      <c r="G606214">
        <v>2.0581334026527</v>
      </c>
    </row>
    <row r="606215" spans="7:7">
      <c r="G606215">
        <v>27.9857964170916</v>
      </c>
    </row>
    <row r="606216" spans="7:7">
      <c r="G606216">
        <v>27.8580219480154</v>
      </c>
    </row>
    <row r="606217" spans="7:7">
      <c r="G606217">
        <v>0.127774469076249</v>
      </c>
    </row>
    <row r="606218" spans="7:7">
      <c r="G606218">
        <v>4.37651878273803</v>
      </c>
    </row>
    <row r="606219" spans="7:7">
      <c r="G606219">
        <v>9.91668559217191</v>
      </c>
    </row>
    <row r="606220" spans="7:7">
      <c r="G606220">
        <v>-5.54016680943388</v>
      </c>
    </row>
    <row r="606221" spans="7:7">
      <c r="G606221">
        <v>0.0477113563385132</v>
      </c>
    </row>
    <row r="606222" spans="7:7">
      <c r="G606222">
        <v>37.6819183620027</v>
      </c>
    </row>
    <row r="606223" spans="7:7">
      <c r="G606223">
        <v>27.2138003496953</v>
      </c>
    </row>
    <row r="606224" spans="7:7">
      <c r="G606224">
        <v>2.73138361812039</v>
      </c>
    </row>
    <row r="606225" spans="7:7">
      <c r="G606225">
        <v>1.81108019565164</v>
      </c>
    </row>
    <row r="606226" spans="7:7">
      <c r="G606226">
        <v>5.91555965990661</v>
      </c>
    </row>
    <row r="606227" spans="7:7">
      <c r="G606227">
        <v>0</v>
      </c>
    </row>
    <row r="606228" spans="7:7">
      <c r="G606228">
        <v>0.0100945386288234</v>
      </c>
    </row>
    <row r="622590" spans="7:7">
      <c r="G622590">
        <v>215.922254</v>
      </c>
    </row>
    <row r="622591" spans="7:7">
      <c r="G622591">
        <v>13.0480393481353</v>
      </c>
    </row>
    <row r="622592" spans="7:7">
      <c r="G622592">
        <v>-32.9321596883792</v>
      </c>
    </row>
    <row r="622593" spans="7:7">
      <c r="G622593">
        <v>0.0628714598534598</v>
      </c>
    </row>
    <row r="622594" spans="7:7">
      <c r="G622594">
        <v>148.782447015228</v>
      </c>
    </row>
    <row r="622595" spans="7:7">
      <c r="G622595">
        <v>16.8691109469913</v>
      </c>
    </row>
    <row r="622596" spans="7:7">
      <c r="G622596">
        <v>8.49772969986322</v>
      </c>
    </row>
    <row r="622597" spans="7:7">
      <c r="G622597">
        <v>6.31324784447541</v>
      </c>
    </row>
    <row r="622598" spans="7:7">
      <c r="G622598">
        <v>2.0581334026527</v>
      </c>
    </row>
    <row r="622599" spans="7:7">
      <c r="G622599">
        <v>27.9857964170916</v>
      </c>
    </row>
    <row r="622600" spans="7:7">
      <c r="G622600">
        <v>27.8580219480154</v>
      </c>
    </row>
    <row r="622601" spans="7:7">
      <c r="G622601">
        <v>0.127774469076249</v>
      </c>
    </row>
    <row r="622602" spans="7:7">
      <c r="G622602">
        <v>4.37651878273803</v>
      </c>
    </row>
    <row r="622603" spans="7:7">
      <c r="G622603">
        <v>9.91668559217191</v>
      </c>
    </row>
    <row r="622604" spans="7:7">
      <c r="G622604">
        <v>-5.54016680943388</v>
      </c>
    </row>
    <row r="622605" spans="7:7">
      <c r="G622605">
        <v>0.0477113563385132</v>
      </c>
    </row>
    <row r="622606" spans="7:7">
      <c r="G622606">
        <v>37.6819183620027</v>
      </c>
    </row>
    <row r="622607" spans="7:7">
      <c r="G622607">
        <v>27.2138003496953</v>
      </c>
    </row>
    <row r="622608" spans="7:7">
      <c r="G622608">
        <v>2.73138361812039</v>
      </c>
    </row>
    <row r="622609" spans="7:7">
      <c r="G622609">
        <v>1.81108019565164</v>
      </c>
    </row>
    <row r="622610" spans="7:7">
      <c r="G622610">
        <v>5.91555965990661</v>
      </c>
    </row>
    <row r="622611" spans="7:7">
      <c r="G622611">
        <v>0</v>
      </c>
    </row>
    <row r="622612" spans="7:7">
      <c r="G622612">
        <v>0.0100945386288234</v>
      </c>
    </row>
    <row r="638974" spans="7:7">
      <c r="G638974">
        <v>215.922254</v>
      </c>
    </row>
    <row r="638975" spans="7:7">
      <c r="G638975">
        <v>13.0480393481353</v>
      </c>
    </row>
    <row r="638976" spans="7:7">
      <c r="G638976">
        <v>-32.9321596883792</v>
      </c>
    </row>
    <row r="638977" spans="7:7">
      <c r="G638977">
        <v>0.0628714598534598</v>
      </c>
    </row>
    <row r="638978" spans="7:7">
      <c r="G638978">
        <v>148.782447015228</v>
      </c>
    </row>
    <row r="638979" spans="7:7">
      <c r="G638979">
        <v>16.8691109469913</v>
      </c>
    </row>
    <row r="638980" spans="7:7">
      <c r="G638980">
        <v>8.49772969986322</v>
      </c>
    </row>
    <row r="638981" spans="7:7">
      <c r="G638981">
        <v>6.31324784447541</v>
      </c>
    </row>
    <row r="638982" spans="7:7">
      <c r="G638982">
        <v>2.0581334026527</v>
      </c>
    </row>
    <row r="638983" spans="7:7">
      <c r="G638983">
        <v>27.9857964170916</v>
      </c>
    </row>
    <row r="638984" spans="7:7">
      <c r="G638984">
        <v>27.8580219480154</v>
      </c>
    </row>
    <row r="638985" spans="7:7">
      <c r="G638985">
        <v>0.127774469076249</v>
      </c>
    </row>
    <row r="638986" spans="7:7">
      <c r="G638986">
        <v>4.37651878273803</v>
      </c>
    </row>
    <row r="638987" spans="7:7">
      <c r="G638987">
        <v>9.91668559217191</v>
      </c>
    </row>
    <row r="638988" spans="7:7">
      <c r="G638988">
        <v>-5.54016680943388</v>
      </c>
    </row>
    <row r="638989" spans="7:7">
      <c r="G638989">
        <v>0.0477113563385132</v>
      </c>
    </row>
    <row r="638990" spans="7:7">
      <c r="G638990">
        <v>37.6819183620027</v>
      </c>
    </row>
    <row r="638991" spans="7:7">
      <c r="G638991">
        <v>27.2138003496953</v>
      </c>
    </row>
    <row r="638992" spans="7:7">
      <c r="G638992">
        <v>2.73138361812039</v>
      </c>
    </row>
    <row r="638993" spans="7:7">
      <c r="G638993">
        <v>1.81108019565164</v>
      </c>
    </row>
    <row r="638994" spans="7:7">
      <c r="G638994">
        <v>5.91555965990661</v>
      </c>
    </row>
    <row r="638995" spans="7:7">
      <c r="G638995">
        <v>0</v>
      </c>
    </row>
    <row r="638996" spans="7:7">
      <c r="G638996">
        <v>0.0100945386288234</v>
      </c>
    </row>
    <row r="655358" spans="7:7">
      <c r="G655358">
        <v>215.922254</v>
      </c>
    </row>
    <row r="655359" spans="7:7">
      <c r="G655359">
        <v>13.0480393481353</v>
      </c>
    </row>
    <row r="655360" spans="7:7">
      <c r="G655360">
        <v>-32.9321596883792</v>
      </c>
    </row>
    <row r="655361" spans="7:7">
      <c r="G655361">
        <v>0.0628714598534598</v>
      </c>
    </row>
    <row r="655362" spans="7:7">
      <c r="G655362">
        <v>148.782447015228</v>
      </c>
    </row>
    <row r="655363" spans="7:7">
      <c r="G655363">
        <v>16.8691109469913</v>
      </c>
    </row>
    <row r="655364" spans="7:7">
      <c r="G655364">
        <v>8.49772969986322</v>
      </c>
    </row>
    <row r="655365" spans="7:7">
      <c r="G655365">
        <v>6.31324784447541</v>
      </c>
    </row>
    <row r="655366" spans="7:7">
      <c r="G655366">
        <v>2.0581334026527</v>
      </c>
    </row>
    <row r="655367" spans="7:7">
      <c r="G655367">
        <v>27.9857964170916</v>
      </c>
    </row>
    <row r="655368" spans="7:7">
      <c r="G655368">
        <v>27.8580219480154</v>
      </c>
    </row>
    <row r="655369" spans="7:7">
      <c r="G655369">
        <v>0.127774469076249</v>
      </c>
    </row>
    <row r="655370" spans="7:7">
      <c r="G655370">
        <v>4.37651878273803</v>
      </c>
    </row>
    <row r="655371" spans="7:7">
      <c r="G655371">
        <v>9.91668559217191</v>
      </c>
    </row>
    <row r="655372" spans="7:7">
      <c r="G655372">
        <v>-5.54016680943388</v>
      </c>
    </row>
    <row r="655373" spans="7:7">
      <c r="G655373">
        <v>0.0477113563385132</v>
      </c>
    </row>
    <row r="655374" spans="7:7">
      <c r="G655374">
        <v>37.6819183620027</v>
      </c>
    </row>
    <row r="655375" spans="7:7">
      <c r="G655375">
        <v>27.2138003496953</v>
      </c>
    </row>
    <row r="655376" spans="7:7">
      <c r="G655376">
        <v>2.73138361812039</v>
      </c>
    </row>
    <row r="655377" spans="7:7">
      <c r="G655377">
        <v>1.81108019565164</v>
      </c>
    </row>
    <row r="655378" spans="7:7">
      <c r="G655378">
        <v>5.91555965990661</v>
      </c>
    </row>
    <row r="655379" spans="7:7">
      <c r="G655379">
        <v>0</v>
      </c>
    </row>
    <row r="655380" spans="7:7">
      <c r="G655380">
        <v>0.0100945386288234</v>
      </c>
    </row>
    <row r="671742" spans="7:7">
      <c r="G671742">
        <v>215.922254</v>
      </c>
    </row>
    <row r="671743" spans="7:7">
      <c r="G671743">
        <v>13.0480393481353</v>
      </c>
    </row>
    <row r="671744" spans="7:7">
      <c r="G671744">
        <v>-32.9321596883792</v>
      </c>
    </row>
    <row r="671745" spans="7:7">
      <c r="G671745">
        <v>0.0628714598534598</v>
      </c>
    </row>
    <row r="671746" spans="7:7">
      <c r="G671746">
        <v>148.782447015228</v>
      </c>
    </row>
    <row r="671747" spans="7:7">
      <c r="G671747">
        <v>16.8691109469913</v>
      </c>
    </row>
    <row r="671748" spans="7:7">
      <c r="G671748">
        <v>8.49772969986322</v>
      </c>
    </row>
    <row r="671749" spans="7:7">
      <c r="G671749">
        <v>6.31324784447541</v>
      </c>
    </row>
    <row r="671750" spans="7:7">
      <c r="G671750">
        <v>2.0581334026527</v>
      </c>
    </row>
    <row r="671751" spans="7:7">
      <c r="G671751">
        <v>27.9857964170916</v>
      </c>
    </row>
    <row r="671752" spans="7:7">
      <c r="G671752">
        <v>27.8580219480154</v>
      </c>
    </row>
    <row r="671753" spans="7:7">
      <c r="G671753">
        <v>0.127774469076249</v>
      </c>
    </row>
    <row r="671754" spans="7:7">
      <c r="G671754">
        <v>4.37651878273803</v>
      </c>
    </row>
    <row r="671755" spans="7:7">
      <c r="G671755">
        <v>9.91668559217191</v>
      </c>
    </row>
    <row r="671756" spans="7:7">
      <c r="G671756">
        <v>-5.54016680943388</v>
      </c>
    </row>
    <row r="671757" spans="7:7">
      <c r="G671757">
        <v>0.0477113563385132</v>
      </c>
    </row>
    <row r="671758" spans="7:7">
      <c r="G671758">
        <v>37.6819183620027</v>
      </c>
    </row>
    <row r="671759" spans="7:7">
      <c r="G671759">
        <v>27.2138003496953</v>
      </c>
    </row>
    <row r="671760" spans="7:7">
      <c r="G671760">
        <v>2.73138361812039</v>
      </c>
    </row>
    <row r="671761" spans="7:7">
      <c r="G671761">
        <v>1.81108019565164</v>
      </c>
    </row>
    <row r="671762" spans="7:7">
      <c r="G671762">
        <v>5.91555965990661</v>
      </c>
    </row>
    <row r="671763" spans="7:7">
      <c r="G671763">
        <v>0</v>
      </c>
    </row>
    <row r="671764" spans="7:7">
      <c r="G671764">
        <v>0.0100945386288234</v>
      </c>
    </row>
    <row r="688126" spans="7:7">
      <c r="G688126">
        <v>215.922254</v>
      </c>
    </row>
    <row r="688127" spans="7:7">
      <c r="G688127">
        <v>13.0480393481353</v>
      </c>
    </row>
    <row r="688128" spans="7:7">
      <c r="G688128">
        <v>-32.9321596883792</v>
      </c>
    </row>
    <row r="688129" spans="7:7">
      <c r="G688129">
        <v>0.0628714598534598</v>
      </c>
    </row>
    <row r="688130" spans="7:7">
      <c r="G688130">
        <v>148.782447015228</v>
      </c>
    </row>
    <row r="688131" spans="7:7">
      <c r="G688131">
        <v>16.8691109469913</v>
      </c>
    </row>
    <row r="688132" spans="7:7">
      <c r="G688132">
        <v>8.49772969986322</v>
      </c>
    </row>
    <row r="688133" spans="7:7">
      <c r="G688133">
        <v>6.31324784447541</v>
      </c>
    </row>
    <row r="688134" spans="7:7">
      <c r="G688134">
        <v>2.0581334026527</v>
      </c>
    </row>
    <row r="688135" spans="7:7">
      <c r="G688135">
        <v>27.9857964170916</v>
      </c>
    </row>
    <row r="688136" spans="7:7">
      <c r="G688136">
        <v>27.8580219480154</v>
      </c>
    </row>
    <row r="688137" spans="7:7">
      <c r="G688137">
        <v>0.127774469076249</v>
      </c>
    </row>
    <row r="688138" spans="7:7">
      <c r="G688138">
        <v>4.37651878273803</v>
      </c>
    </row>
    <row r="688139" spans="7:7">
      <c r="G688139">
        <v>9.91668559217191</v>
      </c>
    </row>
    <row r="688140" spans="7:7">
      <c r="G688140">
        <v>-5.54016680943388</v>
      </c>
    </row>
    <row r="688141" spans="7:7">
      <c r="G688141">
        <v>0.0477113563385132</v>
      </c>
    </row>
    <row r="688142" spans="7:7">
      <c r="G688142">
        <v>37.6819183620027</v>
      </c>
    </row>
    <row r="688143" spans="7:7">
      <c r="G688143">
        <v>27.2138003496953</v>
      </c>
    </row>
    <row r="688144" spans="7:7">
      <c r="G688144">
        <v>2.73138361812039</v>
      </c>
    </row>
    <row r="688145" spans="7:7">
      <c r="G688145">
        <v>1.81108019565164</v>
      </c>
    </row>
    <row r="688146" spans="7:7">
      <c r="G688146">
        <v>5.91555965990661</v>
      </c>
    </row>
    <row r="688147" spans="7:7">
      <c r="G688147">
        <v>0</v>
      </c>
    </row>
    <row r="688148" spans="7:7">
      <c r="G688148">
        <v>0.0100945386288234</v>
      </c>
    </row>
    <row r="704510" spans="7:7">
      <c r="G704510">
        <v>215.922254</v>
      </c>
    </row>
    <row r="704511" spans="7:7">
      <c r="G704511">
        <v>13.0480393481353</v>
      </c>
    </row>
    <row r="704512" spans="7:7">
      <c r="G704512">
        <v>-32.9321596883792</v>
      </c>
    </row>
    <row r="704513" spans="7:7">
      <c r="G704513">
        <v>0.0628714598534598</v>
      </c>
    </row>
    <row r="704514" spans="7:7">
      <c r="G704514">
        <v>148.782447015228</v>
      </c>
    </row>
    <row r="704515" spans="7:7">
      <c r="G704515">
        <v>16.8691109469913</v>
      </c>
    </row>
    <row r="704516" spans="7:7">
      <c r="G704516">
        <v>8.49772969986322</v>
      </c>
    </row>
    <row r="704517" spans="7:7">
      <c r="G704517">
        <v>6.31324784447541</v>
      </c>
    </row>
    <row r="704518" spans="7:7">
      <c r="G704518">
        <v>2.0581334026527</v>
      </c>
    </row>
    <row r="704519" spans="7:7">
      <c r="G704519">
        <v>27.9857964170916</v>
      </c>
    </row>
    <row r="704520" spans="7:7">
      <c r="G704520">
        <v>27.8580219480154</v>
      </c>
    </row>
    <row r="704521" spans="7:7">
      <c r="G704521">
        <v>0.127774469076249</v>
      </c>
    </row>
    <row r="704522" spans="7:7">
      <c r="G704522">
        <v>4.37651878273803</v>
      </c>
    </row>
    <row r="704523" spans="7:7">
      <c r="G704523">
        <v>9.91668559217191</v>
      </c>
    </row>
    <row r="704524" spans="7:7">
      <c r="G704524">
        <v>-5.54016680943388</v>
      </c>
    </row>
    <row r="704525" spans="7:7">
      <c r="G704525">
        <v>0.0477113563385132</v>
      </c>
    </row>
    <row r="704526" spans="7:7">
      <c r="G704526">
        <v>37.6819183620027</v>
      </c>
    </row>
    <row r="704527" spans="7:7">
      <c r="G704527">
        <v>27.2138003496953</v>
      </c>
    </row>
    <row r="704528" spans="7:7">
      <c r="G704528">
        <v>2.73138361812039</v>
      </c>
    </row>
    <row r="704529" spans="7:7">
      <c r="G704529">
        <v>1.81108019565164</v>
      </c>
    </row>
    <row r="704530" spans="7:7">
      <c r="G704530">
        <v>5.91555965990661</v>
      </c>
    </row>
    <row r="704531" spans="7:7">
      <c r="G704531">
        <v>0</v>
      </c>
    </row>
    <row r="704532" spans="7:7">
      <c r="G704532">
        <v>0.0100945386288234</v>
      </c>
    </row>
    <row r="720894" spans="7:7">
      <c r="G720894">
        <v>215.922254</v>
      </c>
    </row>
    <row r="720895" spans="7:7">
      <c r="G720895">
        <v>13.0480393481353</v>
      </c>
    </row>
    <row r="720896" spans="7:7">
      <c r="G720896">
        <v>-32.9321596883792</v>
      </c>
    </row>
    <row r="720897" spans="7:7">
      <c r="G720897">
        <v>0.0628714598534598</v>
      </c>
    </row>
    <row r="720898" spans="7:7">
      <c r="G720898">
        <v>148.782447015228</v>
      </c>
    </row>
    <row r="720899" spans="7:7">
      <c r="G720899">
        <v>16.8691109469913</v>
      </c>
    </row>
    <row r="720900" spans="7:7">
      <c r="G720900">
        <v>8.49772969986322</v>
      </c>
    </row>
    <row r="720901" spans="7:7">
      <c r="G720901">
        <v>6.31324784447541</v>
      </c>
    </row>
    <row r="720902" spans="7:7">
      <c r="G720902">
        <v>2.0581334026527</v>
      </c>
    </row>
    <row r="720903" spans="7:7">
      <c r="G720903">
        <v>27.9857964170916</v>
      </c>
    </row>
    <row r="720904" spans="7:7">
      <c r="G720904">
        <v>27.8580219480154</v>
      </c>
    </row>
    <row r="720905" spans="7:7">
      <c r="G720905">
        <v>0.127774469076249</v>
      </c>
    </row>
    <row r="720906" spans="7:7">
      <c r="G720906">
        <v>4.37651878273803</v>
      </c>
    </row>
    <row r="720907" spans="7:7">
      <c r="G720907">
        <v>9.91668559217191</v>
      </c>
    </row>
    <row r="720908" spans="7:7">
      <c r="G720908">
        <v>-5.54016680943388</v>
      </c>
    </row>
    <row r="720909" spans="7:7">
      <c r="G720909">
        <v>0.0477113563385132</v>
      </c>
    </row>
    <row r="720910" spans="7:7">
      <c r="G720910">
        <v>37.6819183620027</v>
      </c>
    </row>
    <row r="720911" spans="7:7">
      <c r="G720911">
        <v>27.2138003496953</v>
      </c>
    </row>
    <row r="720912" spans="7:7">
      <c r="G720912">
        <v>2.73138361812039</v>
      </c>
    </row>
    <row r="720913" spans="7:7">
      <c r="G720913">
        <v>1.81108019565164</v>
      </c>
    </row>
    <row r="720914" spans="7:7">
      <c r="G720914">
        <v>5.91555965990661</v>
      </c>
    </row>
    <row r="720915" spans="7:7">
      <c r="G720915">
        <v>0</v>
      </c>
    </row>
    <row r="720916" spans="7:7">
      <c r="G720916">
        <v>0.0100945386288234</v>
      </c>
    </row>
    <row r="737278" spans="7:7">
      <c r="G737278">
        <v>215.922254</v>
      </c>
    </row>
    <row r="737279" spans="7:7">
      <c r="G737279">
        <v>13.0480393481353</v>
      </c>
    </row>
    <row r="737280" spans="7:7">
      <c r="G737280">
        <v>-32.9321596883792</v>
      </c>
    </row>
    <row r="737281" spans="7:7">
      <c r="G737281">
        <v>0.0628714598534598</v>
      </c>
    </row>
    <row r="737282" spans="7:7">
      <c r="G737282">
        <v>148.782447015228</v>
      </c>
    </row>
    <row r="737283" spans="7:7">
      <c r="G737283">
        <v>16.8691109469913</v>
      </c>
    </row>
    <row r="737284" spans="7:7">
      <c r="G737284">
        <v>8.49772969986322</v>
      </c>
    </row>
    <row r="737285" spans="7:7">
      <c r="G737285">
        <v>6.31324784447541</v>
      </c>
    </row>
    <row r="737286" spans="7:7">
      <c r="G737286">
        <v>2.0581334026527</v>
      </c>
    </row>
    <row r="737287" spans="7:7">
      <c r="G737287">
        <v>27.9857964170916</v>
      </c>
    </row>
    <row r="737288" spans="7:7">
      <c r="G737288">
        <v>27.8580219480154</v>
      </c>
    </row>
    <row r="737289" spans="7:7">
      <c r="G737289">
        <v>0.127774469076249</v>
      </c>
    </row>
    <row r="737290" spans="7:7">
      <c r="G737290">
        <v>4.37651878273803</v>
      </c>
    </row>
    <row r="737291" spans="7:7">
      <c r="G737291">
        <v>9.91668559217191</v>
      </c>
    </row>
    <row r="737292" spans="7:7">
      <c r="G737292">
        <v>-5.54016680943388</v>
      </c>
    </row>
    <row r="737293" spans="7:7">
      <c r="G737293">
        <v>0.0477113563385132</v>
      </c>
    </row>
    <row r="737294" spans="7:7">
      <c r="G737294">
        <v>37.6819183620027</v>
      </c>
    </row>
    <row r="737295" spans="7:7">
      <c r="G737295">
        <v>27.2138003496953</v>
      </c>
    </row>
    <row r="737296" spans="7:7">
      <c r="G737296">
        <v>2.73138361812039</v>
      </c>
    </row>
    <row r="737297" spans="7:7">
      <c r="G737297">
        <v>1.81108019565164</v>
      </c>
    </row>
    <row r="737298" spans="7:7">
      <c r="G737298">
        <v>5.91555965990661</v>
      </c>
    </row>
    <row r="737299" spans="7:7">
      <c r="G737299">
        <v>0</v>
      </c>
    </row>
    <row r="737300" spans="7:7">
      <c r="G737300">
        <v>0.0100945386288234</v>
      </c>
    </row>
    <row r="753662" spans="7:7">
      <c r="G753662">
        <v>215.922254</v>
      </c>
    </row>
    <row r="753663" spans="7:7">
      <c r="G753663">
        <v>13.0480393481353</v>
      </c>
    </row>
    <row r="753664" spans="7:7">
      <c r="G753664">
        <v>-32.9321596883792</v>
      </c>
    </row>
    <row r="753665" spans="7:7">
      <c r="G753665">
        <v>0.0628714598534598</v>
      </c>
    </row>
    <row r="753666" spans="7:7">
      <c r="G753666">
        <v>148.782447015228</v>
      </c>
    </row>
    <row r="753667" spans="7:7">
      <c r="G753667">
        <v>16.8691109469913</v>
      </c>
    </row>
    <row r="753668" spans="7:7">
      <c r="G753668">
        <v>8.49772969986322</v>
      </c>
    </row>
    <row r="753669" spans="7:7">
      <c r="G753669">
        <v>6.31324784447541</v>
      </c>
    </row>
    <row r="753670" spans="7:7">
      <c r="G753670">
        <v>2.0581334026527</v>
      </c>
    </row>
    <row r="753671" spans="7:7">
      <c r="G753671">
        <v>27.9857964170916</v>
      </c>
    </row>
    <row r="753672" spans="7:7">
      <c r="G753672">
        <v>27.8580219480154</v>
      </c>
    </row>
    <row r="753673" spans="7:7">
      <c r="G753673">
        <v>0.127774469076249</v>
      </c>
    </row>
    <row r="753674" spans="7:7">
      <c r="G753674">
        <v>4.37651878273803</v>
      </c>
    </row>
    <row r="753675" spans="7:7">
      <c r="G753675">
        <v>9.91668559217191</v>
      </c>
    </row>
    <row r="753676" spans="7:7">
      <c r="G753676">
        <v>-5.54016680943388</v>
      </c>
    </row>
    <row r="753677" spans="7:7">
      <c r="G753677">
        <v>0.0477113563385132</v>
      </c>
    </row>
    <row r="753678" spans="7:7">
      <c r="G753678">
        <v>37.6819183620027</v>
      </c>
    </row>
    <row r="753679" spans="7:7">
      <c r="G753679">
        <v>27.2138003496953</v>
      </c>
    </row>
    <row r="753680" spans="7:7">
      <c r="G753680">
        <v>2.73138361812039</v>
      </c>
    </row>
    <row r="753681" spans="7:7">
      <c r="G753681">
        <v>1.81108019565164</v>
      </c>
    </row>
    <row r="753682" spans="7:7">
      <c r="G753682">
        <v>5.91555965990661</v>
      </c>
    </row>
    <row r="753683" spans="7:7">
      <c r="G753683">
        <v>0</v>
      </c>
    </row>
    <row r="753684" spans="7:7">
      <c r="G753684">
        <v>0.0100945386288234</v>
      </c>
    </row>
    <row r="770046" spans="7:7">
      <c r="G770046">
        <v>215.922254</v>
      </c>
    </row>
    <row r="770047" spans="7:7">
      <c r="G770047">
        <v>13.0480393481353</v>
      </c>
    </row>
    <row r="770048" spans="7:7">
      <c r="G770048">
        <v>-32.9321596883792</v>
      </c>
    </row>
    <row r="770049" spans="7:7">
      <c r="G770049">
        <v>0.0628714598534598</v>
      </c>
    </row>
    <row r="770050" spans="7:7">
      <c r="G770050">
        <v>148.782447015228</v>
      </c>
    </row>
    <row r="770051" spans="7:7">
      <c r="G770051">
        <v>16.8691109469913</v>
      </c>
    </row>
    <row r="770052" spans="7:7">
      <c r="G770052">
        <v>8.49772969986322</v>
      </c>
    </row>
    <row r="770053" spans="7:7">
      <c r="G770053">
        <v>6.31324784447541</v>
      </c>
    </row>
    <row r="770054" spans="7:7">
      <c r="G770054">
        <v>2.0581334026527</v>
      </c>
    </row>
    <row r="770055" spans="7:7">
      <c r="G770055">
        <v>27.9857964170916</v>
      </c>
    </row>
    <row r="770056" spans="7:7">
      <c r="G770056">
        <v>27.8580219480154</v>
      </c>
    </row>
    <row r="770057" spans="7:7">
      <c r="G770057">
        <v>0.127774469076249</v>
      </c>
    </row>
    <row r="770058" spans="7:7">
      <c r="G770058">
        <v>4.37651878273803</v>
      </c>
    </row>
    <row r="770059" spans="7:7">
      <c r="G770059">
        <v>9.91668559217191</v>
      </c>
    </row>
    <row r="770060" spans="7:7">
      <c r="G770060">
        <v>-5.54016680943388</v>
      </c>
    </row>
    <row r="770061" spans="7:7">
      <c r="G770061">
        <v>0.0477113563385132</v>
      </c>
    </row>
    <row r="770062" spans="7:7">
      <c r="G770062">
        <v>37.6819183620027</v>
      </c>
    </row>
    <row r="770063" spans="7:7">
      <c r="G770063">
        <v>27.2138003496953</v>
      </c>
    </row>
    <row r="770064" spans="7:7">
      <c r="G770064">
        <v>2.73138361812039</v>
      </c>
    </row>
    <row r="770065" spans="7:7">
      <c r="G770065">
        <v>1.81108019565164</v>
      </c>
    </row>
    <row r="770066" spans="7:7">
      <c r="G770066">
        <v>5.91555965990661</v>
      </c>
    </row>
    <row r="770067" spans="7:7">
      <c r="G770067">
        <v>0</v>
      </c>
    </row>
    <row r="770068" spans="7:7">
      <c r="G770068">
        <v>0.0100945386288234</v>
      </c>
    </row>
    <row r="786430" spans="7:7">
      <c r="G786430">
        <v>215.922254</v>
      </c>
    </row>
    <row r="786431" spans="7:7">
      <c r="G786431">
        <v>13.0480393481353</v>
      </c>
    </row>
    <row r="786432" spans="7:7">
      <c r="G786432">
        <v>-32.9321596883792</v>
      </c>
    </row>
    <row r="786433" spans="7:7">
      <c r="G786433">
        <v>0.0628714598534598</v>
      </c>
    </row>
    <row r="786434" spans="7:7">
      <c r="G786434">
        <v>148.782447015228</v>
      </c>
    </row>
    <row r="786435" spans="7:7">
      <c r="G786435">
        <v>16.8691109469913</v>
      </c>
    </row>
    <row r="786436" spans="7:7">
      <c r="G786436">
        <v>8.49772969986322</v>
      </c>
    </row>
    <row r="786437" spans="7:7">
      <c r="G786437">
        <v>6.31324784447541</v>
      </c>
    </row>
    <row r="786438" spans="7:7">
      <c r="G786438">
        <v>2.0581334026527</v>
      </c>
    </row>
    <row r="786439" spans="7:7">
      <c r="G786439">
        <v>27.9857964170916</v>
      </c>
    </row>
    <row r="786440" spans="7:7">
      <c r="G786440">
        <v>27.8580219480154</v>
      </c>
    </row>
    <row r="786441" spans="7:7">
      <c r="G786441">
        <v>0.127774469076249</v>
      </c>
    </row>
    <row r="786442" spans="7:7">
      <c r="G786442">
        <v>4.37651878273803</v>
      </c>
    </row>
    <row r="786443" spans="7:7">
      <c r="G786443">
        <v>9.91668559217191</v>
      </c>
    </row>
    <row r="786444" spans="7:7">
      <c r="G786444">
        <v>-5.54016680943388</v>
      </c>
    </row>
    <row r="786445" spans="7:7">
      <c r="G786445">
        <v>0.0477113563385132</v>
      </c>
    </row>
    <row r="786446" spans="7:7">
      <c r="G786446">
        <v>37.6819183620027</v>
      </c>
    </row>
    <row r="786447" spans="7:7">
      <c r="G786447">
        <v>27.2138003496953</v>
      </c>
    </row>
    <row r="786448" spans="7:7">
      <c r="G786448">
        <v>2.73138361812039</v>
      </c>
    </row>
    <row r="786449" spans="7:7">
      <c r="G786449">
        <v>1.81108019565164</v>
      </c>
    </row>
    <row r="786450" spans="7:7">
      <c r="G786450">
        <v>5.91555965990661</v>
      </c>
    </row>
    <row r="786451" spans="7:7">
      <c r="G786451">
        <v>0</v>
      </c>
    </row>
    <row r="786452" spans="7:7">
      <c r="G786452">
        <v>0.0100945386288234</v>
      </c>
    </row>
    <row r="802814" spans="7:7">
      <c r="G802814">
        <v>215.922254</v>
      </c>
    </row>
    <row r="802815" spans="7:7">
      <c r="G802815">
        <v>13.0480393481353</v>
      </c>
    </row>
    <row r="802816" spans="7:7">
      <c r="G802816">
        <v>-32.9321596883792</v>
      </c>
    </row>
    <row r="802817" spans="7:7">
      <c r="G802817">
        <v>0.0628714598534598</v>
      </c>
    </row>
    <row r="802818" spans="7:7">
      <c r="G802818">
        <v>148.782447015228</v>
      </c>
    </row>
    <row r="802819" spans="7:7">
      <c r="G802819">
        <v>16.8691109469913</v>
      </c>
    </row>
    <row r="802820" spans="7:7">
      <c r="G802820">
        <v>8.49772969986322</v>
      </c>
    </row>
    <row r="802821" spans="7:7">
      <c r="G802821">
        <v>6.31324784447541</v>
      </c>
    </row>
    <row r="802822" spans="7:7">
      <c r="G802822">
        <v>2.0581334026527</v>
      </c>
    </row>
    <row r="802823" spans="7:7">
      <c r="G802823">
        <v>27.9857964170916</v>
      </c>
    </row>
    <row r="802824" spans="7:7">
      <c r="G802824">
        <v>27.8580219480154</v>
      </c>
    </row>
    <row r="802825" spans="7:7">
      <c r="G802825">
        <v>0.127774469076249</v>
      </c>
    </row>
    <row r="802826" spans="7:7">
      <c r="G802826">
        <v>4.37651878273803</v>
      </c>
    </row>
    <row r="802827" spans="7:7">
      <c r="G802827">
        <v>9.91668559217191</v>
      </c>
    </row>
    <row r="802828" spans="7:7">
      <c r="G802828">
        <v>-5.54016680943388</v>
      </c>
    </row>
    <row r="802829" spans="7:7">
      <c r="G802829">
        <v>0.0477113563385132</v>
      </c>
    </row>
    <row r="802830" spans="7:7">
      <c r="G802830">
        <v>37.6819183620027</v>
      </c>
    </row>
    <row r="802831" spans="7:7">
      <c r="G802831">
        <v>27.2138003496953</v>
      </c>
    </row>
    <row r="802832" spans="7:7">
      <c r="G802832">
        <v>2.73138361812039</v>
      </c>
    </row>
    <row r="802833" spans="7:7">
      <c r="G802833">
        <v>1.81108019565164</v>
      </c>
    </row>
    <row r="802834" spans="7:7">
      <c r="G802834">
        <v>5.91555965990661</v>
      </c>
    </row>
    <row r="802835" spans="7:7">
      <c r="G802835">
        <v>0</v>
      </c>
    </row>
    <row r="802836" spans="7:7">
      <c r="G802836">
        <v>0.0100945386288234</v>
      </c>
    </row>
    <row r="819198" spans="7:7">
      <c r="G819198">
        <v>215.922254</v>
      </c>
    </row>
    <row r="819199" spans="7:7">
      <c r="G819199">
        <v>13.0480393481353</v>
      </c>
    </row>
    <row r="819200" spans="7:7">
      <c r="G819200">
        <v>-32.9321596883792</v>
      </c>
    </row>
    <row r="819201" spans="7:7">
      <c r="G819201">
        <v>0.0628714598534598</v>
      </c>
    </row>
    <row r="819202" spans="7:7">
      <c r="G819202">
        <v>148.782447015228</v>
      </c>
    </row>
    <row r="819203" spans="7:7">
      <c r="G819203">
        <v>16.8691109469913</v>
      </c>
    </row>
    <row r="819204" spans="7:7">
      <c r="G819204">
        <v>8.49772969986322</v>
      </c>
    </row>
    <row r="819205" spans="7:7">
      <c r="G819205">
        <v>6.31324784447541</v>
      </c>
    </row>
    <row r="819206" spans="7:7">
      <c r="G819206">
        <v>2.0581334026527</v>
      </c>
    </row>
    <row r="819207" spans="7:7">
      <c r="G819207">
        <v>27.9857964170916</v>
      </c>
    </row>
    <row r="819208" spans="7:7">
      <c r="G819208">
        <v>27.8580219480154</v>
      </c>
    </row>
    <row r="819209" spans="7:7">
      <c r="G819209">
        <v>0.127774469076249</v>
      </c>
    </row>
    <row r="819210" spans="7:7">
      <c r="G819210">
        <v>4.37651878273803</v>
      </c>
    </row>
    <row r="819211" spans="7:7">
      <c r="G819211">
        <v>9.91668559217191</v>
      </c>
    </row>
    <row r="819212" spans="7:7">
      <c r="G819212">
        <v>-5.54016680943388</v>
      </c>
    </row>
    <row r="819213" spans="7:7">
      <c r="G819213">
        <v>0.0477113563385132</v>
      </c>
    </row>
    <row r="819214" spans="7:7">
      <c r="G819214">
        <v>37.6819183620027</v>
      </c>
    </row>
    <row r="819215" spans="7:7">
      <c r="G819215">
        <v>27.2138003496953</v>
      </c>
    </row>
    <row r="819216" spans="7:7">
      <c r="G819216">
        <v>2.73138361812039</v>
      </c>
    </row>
    <row r="819217" spans="7:7">
      <c r="G819217">
        <v>1.81108019565164</v>
      </c>
    </row>
    <row r="819218" spans="7:7">
      <c r="G819218">
        <v>5.91555965990661</v>
      </c>
    </row>
    <row r="819219" spans="7:7">
      <c r="G819219">
        <v>0</v>
      </c>
    </row>
    <row r="819220" spans="7:7">
      <c r="G819220">
        <v>0.0100945386288234</v>
      </c>
    </row>
    <row r="835582" spans="7:7">
      <c r="G835582">
        <v>215.922254</v>
      </c>
    </row>
    <row r="835583" spans="7:7">
      <c r="G835583">
        <v>13.0480393481353</v>
      </c>
    </row>
    <row r="835584" spans="7:7">
      <c r="G835584">
        <v>-32.9321596883792</v>
      </c>
    </row>
    <row r="835585" spans="7:7">
      <c r="G835585">
        <v>0.0628714598534598</v>
      </c>
    </row>
    <row r="835586" spans="7:7">
      <c r="G835586">
        <v>148.782447015228</v>
      </c>
    </row>
    <row r="835587" spans="7:7">
      <c r="G835587">
        <v>16.8691109469913</v>
      </c>
    </row>
    <row r="835588" spans="7:7">
      <c r="G835588">
        <v>8.49772969986322</v>
      </c>
    </row>
    <row r="835589" spans="7:7">
      <c r="G835589">
        <v>6.31324784447541</v>
      </c>
    </row>
    <row r="835590" spans="7:7">
      <c r="G835590">
        <v>2.0581334026527</v>
      </c>
    </row>
    <row r="835591" spans="7:7">
      <c r="G835591">
        <v>27.9857964170916</v>
      </c>
    </row>
    <row r="835592" spans="7:7">
      <c r="G835592">
        <v>27.8580219480154</v>
      </c>
    </row>
    <row r="835593" spans="7:7">
      <c r="G835593">
        <v>0.127774469076249</v>
      </c>
    </row>
    <row r="835594" spans="7:7">
      <c r="G835594">
        <v>4.37651878273803</v>
      </c>
    </row>
    <row r="835595" spans="7:7">
      <c r="G835595">
        <v>9.91668559217191</v>
      </c>
    </row>
    <row r="835596" spans="7:7">
      <c r="G835596">
        <v>-5.54016680943388</v>
      </c>
    </row>
    <row r="835597" spans="7:7">
      <c r="G835597">
        <v>0.0477113563385132</v>
      </c>
    </row>
    <row r="835598" spans="7:7">
      <c r="G835598">
        <v>37.6819183620027</v>
      </c>
    </row>
    <row r="835599" spans="7:7">
      <c r="G835599">
        <v>27.2138003496953</v>
      </c>
    </row>
    <row r="835600" spans="7:7">
      <c r="G835600">
        <v>2.73138361812039</v>
      </c>
    </row>
    <row r="835601" spans="7:7">
      <c r="G835601">
        <v>1.81108019565164</v>
      </c>
    </row>
    <row r="835602" spans="7:7">
      <c r="G835602">
        <v>5.91555965990661</v>
      </c>
    </row>
    <row r="835603" spans="7:7">
      <c r="G835603">
        <v>0</v>
      </c>
    </row>
    <row r="835604" spans="7:7">
      <c r="G835604">
        <v>0.0100945386288234</v>
      </c>
    </row>
    <row r="851966" spans="7:7">
      <c r="G851966">
        <v>215.922254</v>
      </c>
    </row>
    <row r="851967" spans="7:7">
      <c r="G851967">
        <v>13.0480393481353</v>
      </c>
    </row>
    <row r="851968" spans="7:7">
      <c r="G851968">
        <v>-32.9321596883792</v>
      </c>
    </row>
    <row r="851969" spans="7:7">
      <c r="G851969">
        <v>0.0628714598534598</v>
      </c>
    </row>
    <row r="851970" spans="7:7">
      <c r="G851970">
        <v>148.782447015228</v>
      </c>
    </row>
    <row r="851971" spans="7:7">
      <c r="G851971">
        <v>16.8691109469913</v>
      </c>
    </row>
    <row r="851972" spans="7:7">
      <c r="G851972">
        <v>8.49772969986322</v>
      </c>
    </row>
    <row r="851973" spans="7:7">
      <c r="G851973">
        <v>6.31324784447541</v>
      </c>
    </row>
    <row r="851974" spans="7:7">
      <c r="G851974">
        <v>2.0581334026527</v>
      </c>
    </row>
    <row r="851975" spans="7:7">
      <c r="G851975">
        <v>27.9857964170916</v>
      </c>
    </row>
    <row r="851976" spans="7:7">
      <c r="G851976">
        <v>27.8580219480154</v>
      </c>
    </row>
    <row r="851977" spans="7:7">
      <c r="G851977">
        <v>0.127774469076249</v>
      </c>
    </row>
    <row r="851978" spans="7:7">
      <c r="G851978">
        <v>4.37651878273803</v>
      </c>
    </row>
    <row r="851979" spans="7:7">
      <c r="G851979">
        <v>9.91668559217191</v>
      </c>
    </row>
    <row r="851980" spans="7:7">
      <c r="G851980">
        <v>-5.54016680943388</v>
      </c>
    </row>
    <row r="851981" spans="7:7">
      <c r="G851981">
        <v>0.0477113563385132</v>
      </c>
    </row>
    <row r="851982" spans="7:7">
      <c r="G851982">
        <v>37.6819183620027</v>
      </c>
    </row>
    <row r="851983" spans="7:7">
      <c r="G851983">
        <v>27.2138003496953</v>
      </c>
    </row>
    <row r="851984" spans="7:7">
      <c r="G851984">
        <v>2.73138361812039</v>
      </c>
    </row>
    <row r="851985" spans="7:7">
      <c r="G851985">
        <v>1.81108019565164</v>
      </c>
    </row>
    <row r="851986" spans="7:7">
      <c r="G851986">
        <v>5.91555965990661</v>
      </c>
    </row>
    <row r="851987" spans="7:7">
      <c r="G851987">
        <v>0</v>
      </c>
    </row>
    <row r="851988" spans="7:7">
      <c r="G851988">
        <v>0.0100945386288234</v>
      </c>
    </row>
    <row r="868350" spans="7:7">
      <c r="G868350">
        <v>215.922254</v>
      </c>
    </row>
    <row r="868351" spans="7:7">
      <c r="G868351">
        <v>13.0480393481353</v>
      </c>
    </row>
    <row r="868352" spans="7:7">
      <c r="G868352">
        <v>-32.9321596883792</v>
      </c>
    </row>
    <row r="868353" spans="7:7">
      <c r="G868353">
        <v>0.0628714598534598</v>
      </c>
    </row>
    <row r="868354" spans="7:7">
      <c r="G868354">
        <v>148.782447015228</v>
      </c>
    </row>
    <row r="868355" spans="7:7">
      <c r="G868355">
        <v>16.8691109469913</v>
      </c>
    </row>
    <row r="868356" spans="7:7">
      <c r="G868356">
        <v>8.49772969986322</v>
      </c>
    </row>
    <row r="868357" spans="7:7">
      <c r="G868357">
        <v>6.31324784447541</v>
      </c>
    </row>
    <row r="868358" spans="7:7">
      <c r="G868358">
        <v>2.0581334026527</v>
      </c>
    </row>
    <row r="868359" spans="7:7">
      <c r="G868359">
        <v>27.9857964170916</v>
      </c>
    </row>
    <row r="868360" spans="7:7">
      <c r="G868360">
        <v>27.8580219480154</v>
      </c>
    </row>
    <row r="868361" spans="7:7">
      <c r="G868361">
        <v>0.127774469076249</v>
      </c>
    </row>
    <row r="868362" spans="7:7">
      <c r="G868362">
        <v>4.37651878273803</v>
      </c>
    </row>
    <row r="868363" spans="7:7">
      <c r="G868363">
        <v>9.91668559217191</v>
      </c>
    </row>
    <row r="868364" spans="7:7">
      <c r="G868364">
        <v>-5.54016680943388</v>
      </c>
    </row>
    <row r="868365" spans="7:7">
      <c r="G868365">
        <v>0.0477113563385132</v>
      </c>
    </row>
    <row r="868366" spans="7:7">
      <c r="G868366">
        <v>37.6819183620027</v>
      </c>
    </row>
    <row r="868367" spans="7:7">
      <c r="G868367">
        <v>27.2138003496953</v>
      </c>
    </row>
    <row r="868368" spans="7:7">
      <c r="G868368">
        <v>2.73138361812039</v>
      </c>
    </row>
    <row r="868369" spans="7:7">
      <c r="G868369">
        <v>1.81108019565164</v>
      </c>
    </row>
    <row r="868370" spans="7:7">
      <c r="G868370">
        <v>5.91555965990661</v>
      </c>
    </row>
    <row r="868371" spans="7:7">
      <c r="G868371">
        <v>0</v>
      </c>
    </row>
    <row r="868372" spans="7:7">
      <c r="G868372">
        <v>0.0100945386288234</v>
      </c>
    </row>
    <row r="884734" spans="7:7">
      <c r="G884734">
        <v>215.922254</v>
      </c>
    </row>
    <row r="884735" spans="7:7">
      <c r="G884735">
        <v>13.0480393481353</v>
      </c>
    </row>
    <row r="884736" spans="7:7">
      <c r="G884736">
        <v>-32.9321596883792</v>
      </c>
    </row>
    <row r="884737" spans="7:7">
      <c r="G884737">
        <v>0.0628714598534598</v>
      </c>
    </row>
    <row r="884738" spans="7:7">
      <c r="G884738">
        <v>148.782447015228</v>
      </c>
    </row>
    <row r="884739" spans="7:7">
      <c r="G884739">
        <v>16.8691109469913</v>
      </c>
    </row>
    <row r="884740" spans="7:7">
      <c r="G884740">
        <v>8.49772969986322</v>
      </c>
    </row>
    <row r="884741" spans="7:7">
      <c r="G884741">
        <v>6.31324784447541</v>
      </c>
    </row>
    <row r="884742" spans="7:7">
      <c r="G884742">
        <v>2.0581334026527</v>
      </c>
    </row>
    <row r="884743" spans="7:7">
      <c r="G884743">
        <v>27.9857964170916</v>
      </c>
    </row>
    <row r="884744" spans="7:7">
      <c r="G884744">
        <v>27.8580219480154</v>
      </c>
    </row>
    <row r="884745" spans="7:7">
      <c r="G884745">
        <v>0.127774469076249</v>
      </c>
    </row>
    <row r="884746" spans="7:7">
      <c r="G884746">
        <v>4.37651878273803</v>
      </c>
    </row>
    <row r="884747" spans="7:7">
      <c r="G884747">
        <v>9.91668559217191</v>
      </c>
    </row>
    <row r="884748" spans="7:7">
      <c r="G884748">
        <v>-5.54016680943388</v>
      </c>
    </row>
    <row r="884749" spans="7:7">
      <c r="G884749">
        <v>0.0477113563385132</v>
      </c>
    </row>
    <row r="884750" spans="7:7">
      <c r="G884750">
        <v>37.6819183620027</v>
      </c>
    </row>
    <row r="884751" spans="7:7">
      <c r="G884751">
        <v>27.2138003496953</v>
      </c>
    </row>
    <row r="884752" spans="7:7">
      <c r="G884752">
        <v>2.73138361812039</v>
      </c>
    </row>
    <row r="884753" spans="7:7">
      <c r="G884753">
        <v>1.81108019565164</v>
      </c>
    </row>
    <row r="884754" spans="7:7">
      <c r="G884754">
        <v>5.91555965990661</v>
      </c>
    </row>
    <row r="884755" spans="7:7">
      <c r="G884755">
        <v>0</v>
      </c>
    </row>
    <row r="884756" spans="7:7">
      <c r="G884756">
        <v>0.0100945386288234</v>
      </c>
    </row>
    <row r="901118" spans="7:7">
      <c r="G901118">
        <v>215.922254</v>
      </c>
    </row>
    <row r="901119" spans="7:7">
      <c r="G901119">
        <v>13.0480393481353</v>
      </c>
    </row>
    <row r="901120" spans="7:7">
      <c r="G901120">
        <v>-32.9321596883792</v>
      </c>
    </row>
    <row r="901121" spans="7:7">
      <c r="G901121">
        <v>0.0628714598534598</v>
      </c>
    </row>
    <row r="901122" spans="7:7">
      <c r="G901122">
        <v>148.782447015228</v>
      </c>
    </row>
    <row r="901123" spans="7:7">
      <c r="G901123">
        <v>16.8691109469913</v>
      </c>
    </row>
    <row r="901124" spans="7:7">
      <c r="G901124">
        <v>8.49772969986322</v>
      </c>
    </row>
    <row r="901125" spans="7:7">
      <c r="G901125">
        <v>6.31324784447541</v>
      </c>
    </row>
    <row r="901126" spans="7:7">
      <c r="G901126">
        <v>2.0581334026527</v>
      </c>
    </row>
    <row r="901127" spans="7:7">
      <c r="G901127">
        <v>27.9857964170916</v>
      </c>
    </row>
    <row r="901128" spans="7:7">
      <c r="G901128">
        <v>27.8580219480154</v>
      </c>
    </row>
    <row r="901129" spans="7:7">
      <c r="G901129">
        <v>0.127774469076249</v>
      </c>
    </row>
    <row r="901130" spans="7:7">
      <c r="G901130">
        <v>4.37651878273803</v>
      </c>
    </row>
    <row r="901131" spans="7:7">
      <c r="G901131">
        <v>9.91668559217191</v>
      </c>
    </row>
    <row r="901132" spans="7:7">
      <c r="G901132">
        <v>-5.54016680943388</v>
      </c>
    </row>
    <row r="901133" spans="7:7">
      <c r="G901133">
        <v>0.0477113563385132</v>
      </c>
    </row>
    <row r="901134" spans="7:7">
      <c r="G901134">
        <v>37.6819183620027</v>
      </c>
    </row>
    <row r="901135" spans="7:7">
      <c r="G901135">
        <v>27.2138003496953</v>
      </c>
    </row>
    <row r="901136" spans="7:7">
      <c r="G901136">
        <v>2.73138361812039</v>
      </c>
    </row>
    <row r="901137" spans="7:7">
      <c r="G901137">
        <v>1.81108019565164</v>
      </c>
    </row>
    <row r="901138" spans="7:7">
      <c r="G901138">
        <v>5.91555965990661</v>
      </c>
    </row>
    <row r="901139" spans="7:7">
      <c r="G901139">
        <v>0</v>
      </c>
    </row>
    <row r="901140" spans="7:7">
      <c r="G901140">
        <v>0.0100945386288234</v>
      </c>
    </row>
    <row r="917502" spans="7:7">
      <c r="G917502">
        <v>215.922254</v>
      </c>
    </row>
    <row r="917503" spans="7:7">
      <c r="G917503">
        <v>13.0480393481353</v>
      </c>
    </row>
    <row r="917504" spans="7:7">
      <c r="G917504">
        <v>-32.9321596883792</v>
      </c>
    </row>
    <row r="917505" spans="7:7">
      <c r="G917505">
        <v>0.0628714598534598</v>
      </c>
    </row>
    <row r="917506" spans="7:7">
      <c r="G917506">
        <v>148.782447015228</v>
      </c>
    </row>
    <row r="917507" spans="7:7">
      <c r="G917507">
        <v>16.8691109469913</v>
      </c>
    </row>
    <row r="917508" spans="7:7">
      <c r="G917508">
        <v>8.49772969986322</v>
      </c>
    </row>
    <row r="917509" spans="7:7">
      <c r="G917509">
        <v>6.31324784447541</v>
      </c>
    </row>
    <row r="917510" spans="7:7">
      <c r="G917510">
        <v>2.0581334026527</v>
      </c>
    </row>
    <row r="917511" spans="7:7">
      <c r="G917511">
        <v>27.9857964170916</v>
      </c>
    </row>
    <row r="917512" spans="7:7">
      <c r="G917512">
        <v>27.8580219480154</v>
      </c>
    </row>
    <row r="917513" spans="7:7">
      <c r="G917513">
        <v>0.127774469076249</v>
      </c>
    </row>
    <row r="917514" spans="7:7">
      <c r="G917514">
        <v>4.37651878273803</v>
      </c>
    </row>
    <row r="917515" spans="7:7">
      <c r="G917515">
        <v>9.91668559217191</v>
      </c>
    </row>
    <row r="917516" spans="7:7">
      <c r="G917516">
        <v>-5.54016680943388</v>
      </c>
    </row>
    <row r="917517" spans="7:7">
      <c r="G917517">
        <v>0.0477113563385132</v>
      </c>
    </row>
    <row r="917518" spans="7:7">
      <c r="G917518">
        <v>37.6819183620027</v>
      </c>
    </row>
    <row r="917519" spans="7:7">
      <c r="G917519">
        <v>27.2138003496953</v>
      </c>
    </row>
    <row r="917520" spans="7:7">
      <c r="G917520">
        <v>2.73138361812039</v>
      </c>
    </row>
    <row r="917521" spans="7:7">
      <c r="G917521">
        <v>1.81108019565164</v>
      </c>
    </row>
    <row r="917522" spans="7:7">
      <c r="G917522">
        <v>5.91555965990661</v>
      </c>
    </row>
    <row r="917523" spans="7:7">
      <c r="G917523">
        <v>0</v>
      </c>
    </row>
    <row r="917524" spans="7:7">
      <c r="G917524">
        <v>0.0100945386288234</v>
      </c>
    </row>
    <row r="933886" spans="7:7">
      <c r="G933886">
        <v>215.922254</v>
      </c>
    </row>
    <row r="933887" spans="7:7">
      <c r="G933887">
        <v>13.0480393481353</v>
      </c>
    </row>
    <row r="933888" spans="7:7">
      <c r="G933888">
        <v>-32.9321596883792</v>
      </c>
    </row>
    <row r="933889" spans="7:7">
      <c r="G933889">
        <v>0.0628714598534598</v>
      </c>
    </row>
    <row r="933890" spans="7:7">
      <c r="G933890">
        <v>148.782447015228</v>
      </c>
    </row>
    <row r="933891" spans="7:7">
      <c r="G933891">
        <v>16.8691109469913</v>
      </c>
    </row>
    <row r="933892" spans="7:7">
      <c r="G933892">
        <v>8.49772969986322</v>
      </c>
    </row>
    <row r="933893" spans="7:7">
      <c r="G933893">
        <v>6.31324784447541</v>
      </c>
    </row>
    <row r="933894" spans="7:7">
      <c r="G933894">
        <v>2.0581334026527</v>
      </c>
    </row>
    <row r="933895" spans="7:7">
      <c r="G933895">
        <v>27.9857964170916</v>
      </c>
    </row>
    <row r="933896" spans="7:7">
      <c r="G933896">
        <v>27.8580219480154</v>
      </c>
    </row>
    <row r="933897" spans="7:7">
      <c r="G933897">
        <v>0.127774469076249</v>
      </c>
    </row>
    <row r="933898" spans="7:7">
      <c r="G933898">
        <v>4.37651878273803</v>
      </c>
    </row>
    <row r="933899" spans="7:7">
      <c r="G933899">
        <v>9.91668559217191</v>
      </c>
    </row>
    <row r="933900" spans="7:7">
      <c r="G933900">
        <v>-5.54016680943388</v>
      </c>
    </row>
    <row r="933901" spans="7:7">
      <c r="G933901">
        <v>0.0477113563385132</v>
      </c>
    </row>
    <row r="933902" spans="7:7">
      <c r="G933902">
        <v>37.6819183620027</v>
      </c>
    </row>
    <row r="933903" spans="7:7">
      <c r="G933903">
        <v>27.2138003496953</v>
      </c>
    </row>
    <row r="933904" spans="7:7">
      <c r="G933904">
        <v>2.73138361812039</v>
      </c>
    </row>
    <row r="933905" spans="7:7">
      <c r="G933905">
        <v>1.81108019565164</v>
      </c>
    </row>
    <row r="933906" spans="7:7">
      <c r="G933906">
        <v>5.91555965990661</v>
      </c>
    </row>
    <row r="933907" spans="7:7">
      <c r="G933907">
        <v>0</v>
      </c>
    </row>
    <row r="933908" spans="7:7">
      <c r="G933908">
        <v>0.0100945386288234</v>
      </c>
    </row>
    <row r="950270" spans="7:7">
      <c r="G950270">
        <v>215.922254</v>
      </c>
    </row>
    <row r="950271" spans="7:7">
      <c r="G950271">
        <v>13.0480393481353</v>
      </c>
    </row>
    <row r="950272" spans="7:7">
      <c r="G950272">
        <v>-32.9321596883792</v>
      </c>
    </row>
    <row r="950273" spans="7:7">
      <c r="G950273">
        <v>0.0628714598534598</v>
      </c>
    </row>
    <row r="950274" spans="7:7">
      <c r="G950274">
        <v>148.782447015228</v>
      </c>
    </row>
    <row r="950275" spans="7:7">
      <c r="G950275">
        <v>16.8691109469913</v>
      </c>
    </row>
    <row r="950276" spans="7:7">
      <c r="G950276">
        <v>8.49772969986322</v>
      </c>
    </row>
    <row r="950277" spans="7:7">
      <c r="G950277">
        <v>6.31324784447541</v>
      </c>
    </row>
    <row r="950278" spans="7:7">
      <c r="G950278">
        <v>2.0581334026527</v>
      </c>
    </row>
    <row r="950279" spans="7:7">
      <c r="G950279">
        <v>27.9857964170916</v>
      </c>
    </row>
    <row r="950280" spans="7:7">
      <c r="G950280">
        <v>27.8580219480154</v>
      </c>
    </row>
    <row r="950281" spans="7:7">
      <c r="G950281">
        <v>0.127774469076249</v>
      </c>
    </row>
    <row r="950282" spans="7:7">
      <c r="G950282">
        <v>4.37651878273803</v>
      </c>
    </row>
    <row r="950283" spans="7:7">
      <c r="G950283">
        <v>9.91668559217191</v>
      </c>
    </row>
    <row r="950284" spans="7:7">
      <c r="G950284">
        <v>-5.54016680943388</v>
      </c>
    </row>
    <row r="950285" spans="7:7">
      <c r="G950285">
        <v>0.0477113563385132</v>
      </c>
    </row>
    <row r="950286" spans="7:7">
      <c r="G950286">
        <v>37.6819183620027</v>
      </c>
    </row>
    <row r="950287" spans="7:7">
      <c r="G950287">
        <v>27.2138003496953</v>
      </c>
    </row>
    <row r="950288" spans="7:7">
      <c r="G950288">
        <v>2.73138361812039</v>
      </c>
    </row>
    <row r="950289" spans="7:7">
      <c r="G950289">
        <v>1.81108019565164</v>
      </c>
    </row>
    <row r="950290" spans="7:7">
      <c r="G950290">
        <v>5.91555965990661</v>
      </c>
    </row>
    <row r="950291" spans="7:7">
      <c r="G950291">
        <v>0</v>
      </c>
    </row>
    <row r="950292" spans="7:7">
      <c r="G950292">
        <v>0.0100945386288234</v>
      </c>
    </row>
    <row r="966654" spans="7:7">
      <c r="G966654">
        <v>215.922254</v>
      </c>
    </row>
    <row r="966655" spans="7:7">
      <c r="G966655">
        <v>13.0480393481353</v>
      </c>
    </row>
    <row r="966656" spans="7:7">
      <c r="G966656">
        <v>-32.9321596883792</v>
      </c>
    </row>
    <row r="966657" spans="7:7">
      <c r="G966657">
        <v>0.0628714598534598</v>
      </c>
    </row>
    <row r="966658" spans="7:7">
      <c r="G966658">
        <v>148.782447015228</v>
      </c>
    </row>
    <row r="966659" spans="7:7">
      <c r="G966659">
        <v>16.8691109469913</v>
      </c>
    </row>
    <row r="966660" spans="7:7">
      <c r="G966660">
        <v>8.49772969986322</v>
      </c>
    </row>
    <row r="966661" spans="7:7">
      <c r="G966661">
        <v>6.31324784447541</v>
      </c>
    </row>
    <row r="966662" spans="7:7">
      <c r="G966662">
        <v>2.0581334026527</v>
      </c>
    </row>
    <row r="966663" spans="7:7">
      <c r="G966663">
        <v>27.9857964170916</v>
      </c>
    </row>
    <row r="966664" spans="7:7">
      <c r="G966664">
        <v>27.8580219480154</v>
      </c>
    </row>
    <row r="966665" spans="7:7">
      <c r="G966665">
        <v>0.127774469076249</v>
      </c>
    </row>
    <row r="966666" spans="7:7">
      <c r="G966666">
        <v>4.37651878273803</v>
      </c>
    </row>
    <row r="966667" spans="7:7">
      <c r="G966667">
        <v>9.91668559217191</v>
      </c>
    </row>
    <row r="966668" spans="7:7">
      <c r="G966668">
        <v>-5.54016680943388</v>
      </c>
    </row>
    <row r="966669" spans="7:7">
      <c r="G966669">
        <v>0.0477113563385132</v>
      </c>
    </row>
    <row r="966670" spans="7:7">
      <c r="G966670">
        <v>37.6819183620027</v>
      </c>
    </row>
    <row r="966671" spans="7:7">
      <c r="G966671">
        <v>27.2138003496953</v>
      </c>
    </row>
    <row r="966672" spans="7:7">
      <c r="G966672">
        <v>2.73138361812039</v>
      </c>
    </row>
    <row r="966673" spans="7:7">
      <c r="G966673">
        <v>1.81108019565164</v>
      </c>
    </row>
    <row r="966674" spans="7:7">
      <c r="G966674">
        <v>5.91555965990661</v>
      </c>
    </row>
    <row r="966675" spans="7:7">
      <c r="G966675">
        <v>0</v>
      </c>
    </row>
    <row r="966676" spans="7:7">
      <c r="G966676">
        <v>0.0100945386288234</v>
      </c>
    </row>
    <row r="983038" spans="7:7">
      <c r="G983038">
        <v>215.922254</v>
      </c>
    </row>
    <row r="983039" spans="7:7">
      <c r="G983039">
        <v>13.0480393481353</v>
      </c>
    </row>
    <row r="983040" spans="7:7">
      <c r="G983040">
        <v>-32.9321596883792</v>
      </c>
    </row>
    <row r="983041" spans="7:7">
      <c r="G983041">
        <v>0.0628714598534598</v>
      </c>
    </row>
    <row r="983042" spans="7:7">
      <c r="G983042">
        <v>148.782447015228</v>
      </c>
    </row>
    <row r="983043" spans="7:7">
      <c r="G983043">
        <v>16.8691109469913</v>
      </c>
    </row>
    <row r="983044" spans="7:7">
      <c r="G983044">
        <v>8.49772969986322</v>
      </c>
    </row>
    <row r="983045" spans="7:7">
      <c r="G983045">
        <v>6.31324784447541</v>
      </c>
    </row>
    <row r="983046" spans="7:7">
      <c r="G983046">
        <v>2.0581334026527</v>
      </c>
    </row>
    <row r="983047" spans="7:7">
      <c r="G983047">
        <v>27.9857964170916</v>
      </c>
    </row>
    <row r="983048" spans="7:7">
      <c r="G983048">
        <v>27.8580219480154</v>
      </c>
    </row>
    <row r="983049" spans="7:7">
      <c r="G983049">
        <v>0.127774469076249</v>
      </c>
    </row>
    <row r="983050" spans="7:7">
      <c r="G983050">
        <v>4.37651878273803</v>
      </c>
    </row>
    <row r="983051" spans="7:7">
      <c r="G983051">
        <v>9.91668559217191</v>
      </c>
    </row>
    <row r="983052" spans="7:7">
      <c r="G983052">
        <v>-5.54016680943388</v>
      </c>
    </row>
    <row r="983053" spans="7:7">
      <c r="G983053">
        <v>0.0477113563385132</v>
      </c>
    </row>
    <row r="983054" spans="7:7">
      <c r="G983054">
        <v>37.6819183620027</v>
      </c>
    </row>
    <row r="983055" spans="7:7">
      <c r="G983055">
        <v>27.2138003496953</v>
      </c>
    </row>
    <row r="983056" spans="7:7">
      <c r="G983056">
        <v>2.73138361812039</v>
      </c>
    </row>
    <row r="983057" spans="7:7">
      <c r="G983057">
        <v>1.81108019565164</v>
      </c>
    </row>
    <row r="983058" spans="7:7">
      <c r="G983058">
        <v>5.91555965990661</v>
      </c>
    </row>
    <row r="983059" spans="7:7">
      <c r="G983059">
        <v>0</v>
      </c>
    </row>
    <row r="983060" spans="7:7">
      <c r="G983060">
        <v>0.0100945386288234</v>
      </c>
    </row>
    <row r="999422" spans="7:7">
      <c r="G999422">
        <v>215.922254</v>
      </c>
    </row>
    <row r="999423" spans="7:7">
      <c r="G999423">
        <v>13.0480393481353</v>
      </c>
    </row>
    <row r="999424" spans="7:7">
      <c r="G999424">
        <v>-32.9321596883792</v>
      </c>
    </row>
    <row r="999425" spans="7:7">
      <c r="G999425">
        <v>0.0628714598534598</v>
      </c>
    </row>
    <row r="999426" spans="7:7">
      <c r="G999426">
        <v>148.782447015228</v>
      </c>
    </row>
    <row r="999427" spans="7:7">
      <c r="G999427">
        <v>16.8691109469913</v>
      </c>
    </row>
    <row r="999428" spans="7:7">
      <c r="G999428">
        <v>8.49772969986322</v>
      </c>
    </row>
    <row r="999429" spans="7:7">
      <c r="G999429">
        <v>6.31324784447541</v>
      </c>
    </row>
    <row r="999430" spans="7:7">
      <c r="G999430">
        <v>2.0581334026527</v>
      </c>
    </row>
    <row r="999431" spans="7:7">
      <c r="G999431">
        <v>27.9857964170916</v>
      </c>
    </row>
    <row r="999432" spans="7:7">
      <c r="G999432">
        <v>27.8580219480154</v>
      </c>
    </row>
    <row r="999433" spans="7:7">
      <c r="G999433">
        <v>0.127774469076249</v>
      </c>
    </row>
    <row r="999434" spans="7:7">
      <c r="G999434">
        <v>4.37651878273803</v>
      </c>
    </row>
    <row r="999435" spans="7:7">
      <c r="G999435">
        <v>9.91668559217191</v>
      </c>
    </row>
    <row r="999436" spans="7:7">
      <c r="G999436">
        <v>-5.54016680943388</v>
      </c>
    </row>
    <row r="999437" spans="7:7">
      <c r="G999437">
        <v>0.0477113563385132</v>
      </c>
    </row>
    <row r="999438" spans="7:7">
      <c r="G999438">
        <v>37.6819183620027</v>
      </c>
    </row>
    <row r="999439" spans="7:7">
      <c r="G999439">
        <v>27.2138003496953</v>
      </c>
    </row>
    <row r="999440" spans="7:7">
      <c r="G999440">
        <v>2.73138361812039</v>
      </c>
    </row>
    <row r="999441" spans="7:7">
      <c r="G999441">
        <v>1.81108019565164</v>
      </c>
    </row>
    <row r="999442" spans="7:7">
      <c r="G999442">
        <v>5.91555965990661</v>
      </c>
    </row>
    <row r="999443" spans="7:7">
      <c r="G999443">
        <v>0</v>
      </c>
    </row>
    <row r="999444" spans="7:7">
      <c r="G999444">
        <v>0.0100945386288234</v>
      </c>
    </row>
    <row r="1015806" spans="7:7">
      <c r="G1015806">
        <v>215.922254</v>
      </c>
    </row>
    <row r="1015807" spans="7:7">
      <c r="G1015807">
        <v>13.0480393481353</v>
      </c>
    </row>
    <row r="1015808" spans="7:7">
      <c r="G1015808">
        <v>-32.9321596883792</v>
      </c>
    </row>
    <row r="1015809" spans="7:7">
      <c r="G1015809">
        <v>0.0628714598534598</v>
      </c>
    </row>
    <row r="1015810" spans="7:7">
      <c r="G1015810">
        <v>148.782447015228</v>
      </c>
    </row>
    <row r="1015811" spans="7:7">
      <c r="G1015811">
        <v>16.8691109469913</v>
      </c>
    </row>
    <row r="1015812" spans="7:7">
      <c r="G1015812">
        <v>8.49772969986322</v>
      </c>
    </row>
    <row r="1015813" spans="7:7">
      <c r="G1015813">
        <v>6.31324784447541</v>
      </c>
    </row>
    <row r="1015814" spans="7:7">
      <c r="G1015814">
        <v>2.0581334026527</v>
      </c>
    </row>
    <row r="1015815" spans="7:7">
      <c r="G1015815">
        <v>27.9857964170916</v>
      </c>
    </row>
    <row r="1015816" spans="7:7">
      <c r="G1015816">
        <v>27.8580219480154</v>
      </c>
    </row>
    <row r="1015817" spans="7:7">
      <c r="G1015817">
        <v>0.127774469076249</v>
      </c>
    </row>
    <row r="1015818" spans="7:7">
      <c r="G1015818">
        <v>4.37651878273803</v>
      </c>
    </row>
    <row r="1015819" spans="7:7">
      <c r="G1015819">
        <v>9.91668559217191</v>
      </c>
    </row>
    <row r="1015820" spans="7:7">
      <c r="G1015820">
        <v>-5.54016680943388</v>
      </c>
    </row>
    <row r="1015821" spans="7:7">
      <c r="G1015821">
        <v>0.0477113563385132</v>
      </c>
    </row>
    <row r="1015822" spans="7:7">
      <c r="G1015822">
        <v>37.6819183620027</v>
      </c>
    </row>
    <row r="1015823" spans="7:7">
      <c r="G1015823">
        <v>27.2138003496953</v>
      </c>
    </row>
    <row r="1015824" spans="7:7">
      <c r="G1015824">
        <v>2.73138361812039</v>
      </c>
    </row>
    <row r="1015825" spans="7:7">
      <c r="G1015825">
        <v>1.81108019565164</v>
      </c>
    </row>
    <row r="1015826" spans="7:7">
      <c r="G1015826">
        <v>5.91555965990661</v>
      </c>
    </row>
    <row r="1015827" spans="7:7">
      <c r="G1015827">
        <v>0</v>
      </c>
    </row>
    <row r="1015828" spans="7:7">
      <c r="G1015828">
        <v>0.0100945386288234</v>
      </c>
    </row>
    <row r="1032190" spans="7:7">
      <c r="G1032190">
        <v>215.922254</v>
      </c>
    </row>
    <row r="1032191" spans="7:7">
      <c r="G1032191">
        <v>13.0480393481353</v>
      </c>
    </row>
    <row r="1032192" spans="7:7">
      <c r="G1032192">
        <v>-32.9321596883792</v>
      </c>
    </row>
    <row r="1032193" spans="7:7">
      <c r="G1032193">
        <v>0.0628714598534598</v>
      </c>
    </row>
    <row r="1032194" spans="7:7">
      <c r="G1032194">
        <v>148.782447015228</v>
      </c>
    </row>
    <row r="1032195" spans="7:7">
      <c r="G1032195">
        <v>16.8691109469913</v>
      </c>
    </row>
    <row r="1032196" spans="7:7">
      <c r="G1032196">
        <v>8.49772969986322</v>
      </c>
    </row>
    <row r="1032197" spans="7:7">
      <c r="G1032197">
        <v>6.31324784447541</v>
      </c>
    </row>
    <row r="1032198" spans="7:7">
      <c r="G1032198">
        <v>2.0581334026527</v>
      </c>
    </row>
    <row r="1032199" spans="7:7">
      <c r="G1032199">
        <v>27.9857964170916</v>
      </c>
    </row>
    <row r="1032200" spans="7:7">
      <c r="G1032200">
        <v>27.8580219480154</v>
      </c>
    </row>
    <row r="1032201" spans="7:7">
      <c r="G1032201">
        <v>0.127774469076249</v>
      </c>
    </row>
    <row r="1032202" spans="7:7">
      <c r="G1032202">
        <v>4.37651878273803</v>
      </c>
    </row>
    <row r="1032203" spans="7:7">
      <c r="G1032203">
        <v>9.91668559217191</v>
      </c>
    </row>
    <row r="1032204" spans="7:7">
      <c r="G1032204">
        <v>-5.54016680943388</v>
      </c>
    </row>
    <row r="1032205" spans="7:7">
      <c r="G1032205">
        <v>0.0477113563385132</v>
      </c>
    </row>
    <row r="1032206" spans="7:7">
      <c r="G1032206">
        <v>37.6819183620027</v>
      </c>
    </row>
    <row r="1032207" spans="7:7">
      <c r="G1032207">
        <v>27.2138003496953</v>
      </c>
    </row>
    <row r="1032208" spans="7:7">
      <c r="G1032208">
        <v>2.73138361812039</v>
      </c>
    </row>
    <row r="1032209" spans="7:7">
      <c r="G1032209">
        <v>1.81108019565164</v>
      </c>
    </row>
    <row r="1032210" spans="7:7">
      <c r="G1032210">
        <v>5.91555965990661</v>
      </c>
    </row>
    <row r="1032211" spans="7:7">
      <c r="G1032211">
        <v>0</v>
      </c>
    </row>
    <row r="1032212" spans="7:7">
      <c r="G1032212">
        <v>0.0100945386288234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考核利润</vt:lpstr>
      <vt:lpstr>考核费用</vt:lpstr>
      <vt:lpstr>调整区域</vt:lpstr>
      <vt:lpstr>索引</vt:lpstr>
      <vt:lpstr>利润表粘贴</vt:lpstr>
      <vt:lpstr>费用表粘贴</vt:lpstr>
      <vt:lpstr>资金成本</vt:lpstr>
      <vt:lpstr>按老格式-利润</vt:lpstr>
      <vt:lpstr>按老格式-费用</vt:lpstr>
      <vt:lpstr>人数</vt:lpstr>
      <vt:lpstr>招待费导出</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WPS_1474623392</cp:lastModifiedBy>
  <dcterms:created xsi:type="dcterms:W3CDTF">2006-09-16T00:00:00Z</dcterms:created>
  <dcterms:modified xsi:type="dcterms:W3CDTF">2020-05-14T09:55:12Z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2052-11.8.2.8555</vt:lpwstr>
  </property>
</Properties>
</file>